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 codeName="{3D1A710C-6663-3D7B-7F91-EC182F24A4B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rive partagés\BE TELCO NANTES\3_CONSTRUCTEL\DRIVE\9-Constructel Orange\1. ATTRIBUTIONS\LOT1\FI-35306-0003\PA-35306-000C\J2. Fiche PA\"/>
    </mc:Choice>
  </mc:AlternateContent>
  <xr:revisionPtr revIDLastSave="0" documentId="13_ncr:1_{BD482776-F955-4B86-8A80-D858F60C254A}" xr6:coauthVersionLast="36" xr6:coauthVersionMax="36" xr10:uidLastSave="{00000000-0000-0000-0000-000000000000}"/>
  <workbookProtection workbookAlgorithmName="SHA-512" workbookHashValue="DPdtpJS5ysr8XE8Nd3ATswnJKSsit6HS6p5vpxToH50srGqnoc0xjMQtZ7FWgaBKefSFjnt6Kdensh5WJtTHoA==" workbookSaltValue="BftbdCwlXVa6lUx4utPVpw==" workbookSpinCount="100000" lockStructure="1"/>
  <bookViews>
    <workbookView xWindow="0" yWindow="0" windowWidth="28800" windowHeight="12555" tabRatio="779" firstSheet="1" activeTab="1" xr2:uid="{00000000-000D-0000-FFFF-FFFF00000000}"/>
  </bookViews>
  <sheets>
    <sheet name="AutoConfig" sheetId="38" state="hidden" r:id="rId1"/>
    <sheet name="page_de_garde" sheetId="40" r:id="rId2"/>
    <sheet name="pointage-etude" sheetId="5" r:id="rId3"/>
    <sheet name="pointage-etude-PRE" sheetId="33" state="hidden" r:id="rId4"/>
    <sheet name="positionnement-etude" sheetId="7" r:id="rId5"/>
    <sheet name="positionnement-etude-PRE" sheetId="32" state="hidden" r:id="rId6"/>
    <sheet name="adductabilité des sites" sheetId="24" r:id="rId7"/>
    <sheet name="synoptique-bilan µmodules" sheetId="42" r:id="rId8"/>
    <sheet name="Photo situation PB" sheetId="15" r:id="rId9"/>
    <sheet name="panneau de brassage" sheetId="43" r:id="rId10"/>
  </sheets>
  <functionGroups builtInGroupCount="19"/>
  <definedNames>
    <definedName name="_xlnm._FilterDatabase" localSheetId="6" hidden="1">'adductabilité des sites'!$A$2:$O$2</definedName>
    <definedName name="_xlnm._FilterDatabase" localSheetId="0" hidden="1">AutoConfig!$B$4:$I$49</definedName>
    <definedName name="_xlnm._FilterDatabase" localSheetId="2" hidden="1">'pointage-etude'!$A$1:$AE$4</definedName>
    <definedName name="_xlnm._FilterDatabase" localSheetId="3" hidden="1">'pointage-etude-PRE'!$4:$4</definedName>
    <definedName name="_xlnm._FilterDatabase" localSheetId="4" hidden="1">'positionnement-etude'!$A$4:$X$4</definedName>
    <definedName name="_xlnm._FilterDatabase" localSheetId="5" hidden="1">'positionnement-etude-PRE'!$A$4:$N$4</definedName>
    <definedName name="Menudéroulant">'pointage-etude'!#REF!</definedName>
    <definedName name="Z_43CF6CAD_4AFF_41B2_ACD9_53534CAE7CFB_.wvu.FilterData" localSheetId="2" hidden="1">'pointage-etude'!#REF!</definedName>
    <definedName name="Z_43CF6CAD_4AFF_41B2_ACD9_53534CAE7CFB_.wvu.FilterData" localSheetId="3" hidden="1">'pointage-etude-PRE'!$A$4:$V$4</definedName>
    <definedName name="Z_43CF6CAD_4AFF_41B2_ACD9_53534CAE7CFB_.wvu.FilterData" localSheetId="4" hidden="1">'positionnement-etude'!$A$4:$X$4</definedName>
    <definedName name="Z_43CF6CAD_4AFF_41B2_ACD9_53534CAE7CFB_.wvu.FilterData" localSheetId="5" hidden="1">'positionnement-etude-PRE'!$A$4:$Y$4</definedName>
    <definedName name="Z_68478A3D_8C18_4695_8326_B404BEB753C5_.wvu.FilterData" localSheetId="2" hidden="1">'pointage-etude'!#REF!</definedName>
    <definedName name="Z_68478A3D_8C18_4695_8326_B404BEB753C5_.wvu.FilterData" localSheetId="3" hidden="1">'pointage-etude-PRE'!$A$4:$V$4</definedName>
    <definedName name="Z_68478A3D_8C18_4695_8326_B404BEB753C5_.wvu.FilterData" localSheetId="4" hidden="1">'positionnement-etude'!$A$4:$X$4</definedName>
    <definedName name="Z_68478A3D_8C18_4695_8326_B404BEB753C5_.wvu.FilterData" localSheetId="5" hidden="1">'positionnement-etude-PRE'!$A$4:$Y$4</definedName>
    <definedName name="Z_D6ADCCF3_E4FD_4542_954F_FEE99202D477_.wvu.FilterData" localSheetId="2" hidden="1">'pointage-etude'!#REF!</definedName>
    <definedName name="Z_D6ADCCF3_E4FD_4542_954F_FEE99202D477_.wvu.FilterData" localSheetId="3" hidden="1">'pointage-etude-PRE'!$A$4:$V$4</definedName>
    <definedName name="Z_D6ADCCF3_E4FD_4542_954F_FEE99202D477_.wvu.FilterData" localSheetId="4" hidden="1">'positionnement-etude'!$A$4:$X$4</definedName>
    <definedName name="Z_D6ADCCF3_E4FD_4542_954F_FEE99202D477_.wvu.FilterData" localSheetId="5" hidden="1">'positionnement-etude-PRE'!$A$4:$Y$4</definedName>
    <definedName name="Z_E5DFBC7E_D85E_4AFA_A4A6_5F6D87C0C0EB_.wvu.FilterData" localSheetId="2" hidden="1">'pointage-etude'!#REF!</definedName>
    <definedName name="Z_E5DFBC7E_D85E_4AFA_A4A6_5F6D87C0C0EB_.wvu.FilterData" localSheetId="3" hidden="1">'pointage-etude-PRE'!$A$4:$V$4</definedName>
    <definedName name="Z_E5DFBC7E_D85E_4AFA_A4A6_5F6D87C0C0EB_.wvu.FilterData" localSheetId="4" hidden="1">'positionnement-etude'!$A$4:$X$4</definedName>
    <definedName name="Z_E5DFBC7E_D85E_4AFA_A4A6_5F6D87C0C0EB_.wvu.FilterData" localSheetId="5" hidden="1">'positionnement-etude-PRE'!$A$4:$Y$4</definedName>
    <definedName name="_xlnm.Print_Area" localSheetId="6">'adductabilité des sites'!$A$1:$V$2</definedName>
    <definedName name="_xlnm.Print_Area" localSheetId="1">page_de_garde!$A$1:$O$69</definedName>
    <definedName name="_xlnm.Print_Area" localSheetId="8">'Photo situation PB'!$A$1:$E$126</definedName>
    <definedName name="_xlnm.Print_Area" localSheetId="2">'pointage-etude'!$A$1:$X$3</definedName>
    <definedName name="_xlnm.Print_Area" localSheetId="3">'pointage-etude-PRE'!$A$1:$W$46</definedName>
    <definedName name="_xlnm.Print_Area" localSheetId="4">'positionnement-etude'!$A$1:$X$4</definedName>
    <definedName name="_xlnm.Print_Area" localSheetId="5">'positionnement-etude-PRE'!$A$1:$T$4</definedName>
  </definedName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20" i="15" l="1"/>
  <c r="C120" i="15"/>
  <c r="E117" i="15"/>
  <c r="D124" i="15" s="1"/>
  <c r="E109" i="15"/>
  <c r="C109" i="15"/>
  <c r="E106" i="15"/>
  <c r="D113" i="15" s="1"/>
  <c r="D102" i="15"/>
  <c r="B102" i="15"/>
  <c r="E98" i="15"/>
  <c r="C98" i="15"/>
  <c r="E95" i="15"/>
  <c r="D91" i="15"/>
  <c r="E87" i="15"/>
  <c r="C87" i="15"/>
  <c r="E84" i="15"/>
  <c r="B91" i="15" s="1"/>
  <c r="E76" i="15"/>
  <c r="C76" i="15"/>
  <c r="E73" i="15"/>
  <c r="D80" i="15" s="1"/>
  <c r="D69" i="15"/>
  <c r="B69" i="15"/>
  <c r="E65" i="15"/>
  <c r="C65" i="15"/>
  <c r="E62" i="15"/>
  <c r="B58" i="15"/>
  <c r="E54" i="15"/>
  <c r="C54" i="15"/>
  <c r="E51" i="15"/>
  <c r="D58" i="15" s="1"/>
  <c r="E43" i="15"/>
  <c r="C43" i="15"/>
  <c r="E40" i="15"/>
  <c r="D47" i="15" s="1"/>
  <c r="E32" i="15"/>
  <c r="C32" i="15"/>
  <c r="E29" i="15"/>
  <c r="D36" i="15" s="1"/>
  <c r="E21" i="15"/>
  <c r="C21" i="15"/>
  <c r="E18" i="15"/>
  <c r="D25" i="15" s="1"/>
  <c r="C57" i="24"/>
  <c r="B57" i="24"/>
  <c r="A57" i="24"/>
  <c r="C56" i="24"/>
  <c r="B56" i="24"/>
  <c r="A56" i="24"/>
  <c r="C55" i="24"/>
  <c r="B55" i="24"/>
  <c r="A55" i="24"/>
  <c r="C54" i="24"/>
  <c r="B54" i="24"/>
  <c r="A54" i="24"/>
  <c r="C53" i="24"/>
  <c r="B53" i="24"/>
  <c r="A53" i="24"/>
  <c r="E52" i="24"/>
  <c r="C52" i="24"/>
  <c r="B52" i="24"/>
  <c r="A52" i="24"/>
  <c r="C51" i="24"/>
  <c r="B51" i="24"/>
  <c r="A51" i="24"/>
  <c r="C50" i="24"/>
  <c r="B50" i="24"/>
  <c r="A50" i="24"/>
  <c r="C49" i="24"/>
  <c r="B49" i="24"/>
  <c r="A49" i="24"/>
  <c r="C48" i="24"/>
  <c r="B48" i="24"/>
  <c r="A48" i="24"/>
  <c r="C47" i="24"/>
  <c r="B47" i="24"/>
  <c r="A47" i="24"/>
  <c r="E46" i="24"/>
  <c r="C46" i="24"/>
  <c r="B46" i="24"/>
  <c r="A46" i="24"/>
  <c r="C45" i="24"/>
  <c r="B45" i="24"/>
  <c r="A45" i="24"/>
  <c r="C44" i="24"/>
  <c r="B44" i="24"/>
  <c r="A44" i="24"/>
  <c r="C43" i="24"/>
  <c r="B43" i="24"/>
  <c r="A43" i="24"/>
  <c r="E42" i="24"/>
  <c r="C42" i="24"/>
  <c r="B42" i="24"/>
  <c r="A42" i="24"/>
  <c r="C41" i="24"/>
  <c r="B41" i="24"/>
  <c r="A41" i="24"/>
  <c r="C40" i="24"/>
  <c r="B40" i="24"/>
  <c r="A40" i="24"/>
  <c r="C39" i="24"/>
  <c r="B39" i="24"/>
  <c r="A39" i="24"/>
  <c r="C38" i="24"/>
  <c r="B38" i="24"/>
  <c r="A38" i="24"/>
  <c r="C37" i="24"/>
  <c r="B37" i="24"/>
  <c r="A37" i="24"/>
  <c r="C36" i="24"/>
  <c r="B36" i="24"/>
  <c r="A36" i="24"/>
  <c r="C35" i="24"/>
  <c r="B35" i="24"/>
  <c r="A35" i="24"/>
  <c r="C34" i="24"/>
  <c r="B34" i="24"/>
  <c r="A34" i="24"/>
  <c r="C33" i="24"/>
  <c r="B33" i="24"/>
  <c r="A33" i="24"/>
  <c r="E32" i="24"/>
  <c r="C32" i="24"/>
  <c r="B32" i="24"/>
  <c r="A32" i="24"/>
  <c r="C31" i="24"/>
  <c r="B31" i="24"/>
  <c r="A31" i="24"/>
  <c r="C30" i="24"/>
  <c r="B30" i="24"/>
  <c r="A30" i="24"/>
  <c r="C29" i="24"/>
  <c r="B29" i="24"/>
  <c r="A29" i="24"/>
  <c r="C28" i="24"/>
  <c r="B28" i="24"/>
  <c r="A28" i="24"/>
  <c r="C27" i="24"/>
  <c r="B27" i="24"/>
  <c r="A27" i="24"/>
  <c r="E26" i="24"/>
  <c r="C26" i="24"/>
  <c r="B26" i="24"/>
  <c r="A26" i="24"/>
  <c r="C25" i="24"/>
  <c r="B25" i="24"/>
  <c r="A25" i="24"/>
  <c r="C24" i="24"/>
  <c r="B24" i="24"/>
  <c r="A24" i="24"/>
  <c r="C23" i="24"/>
  <c r="B23" i="24"/>
  <c r="A23" i="24"/>
  <c r="E22" i="24"/>
  <c r="C22" i="24"/>
  <c r="B22" i="24"/>
  <c r="A22" i="24"/>
  <c r="C21" i="24"/>
  <c r="B21" i="24"/>
  <c r="A21" i="24"/>
  <c r="C20" i="24"/>
  <c r="B20" i="24"/>
  <c r="A20" i="24"/>
  <c r="C19" i="24"/>
  <c r="B19" i="24"/>
  <c r="A19" i="24"/>
  <c r="C18" i="24"/>
  <c r="B18" i="24"/>
  <c r="A18" i="24"/>
  <c r="C17" i="24"/>
  <c r="B17" i="24"/>
  <c r="A17" i="24"/>
  <c r="E16" i="24"/>
  <c r="C16" i="24"/>
  <c r="B16" i="24"/>
  <c r="A16" i="24"/>
  <c r="C15" i="24"/>
  <c r="B15" i="24"/>
  <c r="A15" i="24"/>
  <c r="C14" i="24"/>
  <c r="B14" i="24"/>
  <c r="A14" i="24"/>
  <c r="C13" i="24"/>
  <c r="B13" i="24"/>
  <c r="A13" i="24"/>
  <c r="C12" i="24"/>
  <c r="B12" i="24"/>
  <c r="A12" i="24"/>
  <c r="C11" i="24"/>
  <c r="B11" i="24"/>
  <c r="A11" i="24"/>
  <c r="E10" i="24"/>
  <c r="C10" i="24"/>
  <c r="B10" i="24"/>
  <c r="A10" i="24"/>
  <c r="C9" i="24"/>
  <c r="B9" i="24"/>
  <c r="A9" i="24"/>
  <c r="C8" i="24"/>
  <c r="B8" i="24"/>
  <c r="A8" i="24"/>
  <c r="C7" i="24"/>
  <c r="B7" i="24"/>
  <c r="A7" i="24"/>
  <c r="E6" i="24"/>
  <c r="C6" i="24"/>
  <c r="B6" i="24"/>
  <c r="A6" i="24"/>
  <c r="C5" i="24"/>
  <c r="B5" i="24"/>
  <c r="A5" i="24"/>
  <c r="C4" i="24"/>
  <c r="B4" i="24"/>
  <c r="A4" i="24"/>
  <c r="E3" i="24"/>
  <c r="C3" i="24"/>
  <c r="B3" i="24"/>
  <c r="A3" i="24"/>
  <c r="P17" i="7"/>
  <c r="N17" i="7"/>
  <c r="O12" i="7" s="1"/>
  <c r="T12" i="7" s="1"/>
  <c r="U12" i="7" s="1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P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P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P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P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P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P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R54" i="7"/>
  <c r="X54" i="7"/>
  <c r="W54" i="7"/>
  <c r="S54" i="7"/>
  <c r="P54" i="7"/>
  <c r="N54" i="7"/>
  <c r="O54" i="7" s="1"/>
  <c r="T54" i="7" s="1"/>
  <c r="U54" i="7" s="1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P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P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P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P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P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P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P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P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R44" i="7"/>
  <c r="X44" i="7"/>
  <c r="W44" i="7"/>
  <c r="S44" i="7"/>
  <c r="P44" i="7"/>
  <c r="N44" i="7"/>
  <c r="O44" i="7" s="1"/>
  <c r="T44" i="7" s="1"/>
  <c r="U44" i="7" s="1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P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P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P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R34" i="7"/>
  <c r="X34" i="7"/>
  <c r="W34" i="7"/>
  <c r="S34" i="7"/>
  <c r="P34" i="7"/>
  <c r="N34" i="7"/>
  <c r="O34" i="7" s="1"/>
  <c r="T34" i="7" s="1"/>
  <c r="U34" i="7" s="1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P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P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P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P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P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R28" i="7"/>
  <c r="X28" i="7"/>
  <c r="W28" i="7"/>
  <c r="S28" i="7"/>
  <c r="P28" i="7"/>
  <c r="N28" i="7"/>
  <c r="O28" i="7" s="1"/>
  <c r="T28" i="7" s="1"/>
  <c r="U28" i="7" s="1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P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P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P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R24" i="7"/>
  <c r="X24" i="7"/>
  <c r="W24" i="7"/>
  <c r="S24" i="7"/>
  <c r="P24" i="7"/>
  <c r="N24" i="7"/>
  <c r="O24" i="7" s="1"/>
  <c r="T24" i="7" s="1"/>
  <c r="U24" i="7" s="1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R18" i="7"/>
  <c r="X18" i="7"/>
  <c r="W18" i="7"/>
  <c r="S18" i="7"/>
  <c r="P18" i="7"/>
  <c r="N18" i="7"/>
  <c r="O18" i="7" s="1"/>
  <c r="T18" i="7" s="1"/>
  <c r="U18" i="7" s="1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R48" i="7"/>
  <c r="X48" i="7"/>
  <c r="W48" i="7"/>
  <c r="S48" i="7"/>
  <c r="P48" i="7"/>
  <c r="N48" i="7"/>
  <c r="O48" i="7" s="1"/>
  <c r="T48" i="7" s="1"/>
  <c r="U48" i="7" s="1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P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P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P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R5" i="7"/>
  <c r="X5" i="7"/>
  <c r="W5" i="7"/>
  <c r="S5" i="7"/>
  <c r="P5" i="7"/>
  <c r="N5" i="7"/>
  <c r="O5" i="7" s="1"/>
  <c r="T5" i="7" s="1"/>
  <c r="M5" i="7"/>
  <c r="L5" i="7"/>
  <c r="K5" i="7"/>
  <c r="J5" i="7"/>
  <c r="I5" i="7"/>
  <c r="H5" i="7"/>
  <c r="G5" i="7"/>
  <c r="F5" i="7"/>
  <c r="E5" i="7"/>
  <c r="D5" i="7"/>
  <c r="C5" i="7"/>
  <c r="B5" i="7"/>
  <c r="A5" i="7"/>
  <c r="P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R8" i="7"/>
  <c r="X8" i="7"/>
  <c r="W8" i="7"/>
  <c r="S8" i="7"/>
  <c r="P8" i="7"/>
  <c r="N8" i="7"/>
  <c r="O8" i="7" s="1"/>
  <c r="T8" i="7" s="1"/>
  <c r="U8" i="7" s="1"/>
  <c r="M8" i="7"/>
  <c r="L8" i="7"/>
  <c r="K8" i="7"/>
  <c r="J8" i="7"/>
  <c r="I8" i="7"/>
  <c r="H8" i="7"/>
  <c r="G8" i="7"/>
  <c r="F8" i="7"/>
  <c r="E8" i="7"/>
  <c r="D8" i="7"/>
  <c r="C8" i="7"/>
  <c r="B8" i="7"/>
  <c r="A8" i="7"/>
  <c r="P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P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P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R12" i="7"/>
  <c r="X12" i="7"/>
  <c r="W12" i="7"/>
  <c r="S12" i="7"/>
  <c r="P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P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P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P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P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P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P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P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P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P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P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P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G3" i="42"/>
  <c r="P13" i="42"/>
  <c r="P11" i="42"/>
  <c r="U3" i="7"/>
  <c r="I31" i="40"/>
  <c r="N31" i="40"/>
  <c r="L31" i="40"/>
  <c r="J28" i="40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N28" i="40"/>
  <c r="B25" i="15" l="1"/>
  <c r="B113" i="15"/>
  <c r="B80" i="15"/>
  <c r="B47" i="15"/>
  <c r="B36" i="15"/>
  <c r="B124" i="15"/>
  <c r="U5" i="7"/>
  <c r="S3" i="7"/>
  <c r="G4" i="42" l="1"/>
  <c r="V3" i="7"/>
  <c r="N36" i="40" l="1"/>
  <c r="F568" i="38"/>
  <c r="F576" i="38"/>
  <c r="F577" i="38"/>
  <c r="F575" i="38"/>
  <c r="F566" i="38"/>
  <c r="F567" i="38"/>
  <c r="F328" i="38"/>
  <c r="F329" i="38"/>
  <c r="F178" i="38"/>
  <c r="F179" i="38"/>
  <c r="F327" i="38"/>
  <c r="F177" i="38"/>
  <c r="E575" i="38" l="1"/>
  <c r="E566" i="38"/>
  <c r="E177" i="38"/>
  <c r="E327" i="38"/>
  <c r="F16" i="38"/>
  <c r="F15" i="38"/>
  <c r="F14" i="38"/>
  <c r="E14" i="38" s="1"/>
  <c r="F224" i="38"/>
  <c r="E178" i="38"/>
  <c r="F354" i="38"/>
  <c r="E179" i="38"/>
  <c r="F115" i="38"/>
  <c r="E568" i="38"/>
  <c r="F113" i="38"/>
  <c r="F114" i="38"/>
  <c r="F225" i="38"/>
  <c r="E329" i="38"/>
  <c r="E577" i="38"/>
  <c r="F355" i="38"/>
  <c r="F226" i="38"/>
  <c r="E567" i="38"/>
  <c r="E576" i="38"/>
  <c r="E328" i="38"/>
  <c r="F356" i="38"/>
  <c r="E16" i="38"/>
  <c r="E15" i="38"/>
  <c r="E354" i="38" l="1"/>
  <c r="E355" i="38"/>
  <c r="E356" i="38"/>
  <c r="E224" i="38" l="1"/>
  <c r="E226" i="38"/>
  <c r="F238" i="38"/>
  <c r="F213" i="38"/>
  <c r="F237" i="38"/>
  <c r="F239" i="38"/>
  <c r="F236" i="38"/>
  <c r="E225" i="38"/>
  <c r="F214" i="38"/>
  <c r="F212" i="38"/>
  <c r="F240" i="38"/>
  <c r="F241" i="38"/>
  <c r="E212" i="38" l="1"/>
  <c r="E236" i="38"/>
  <c r="E239" i="38"/>
  <c r="E240" i="38"/>
  <c r="E237" i="38"/>
  <c r="E238" i="38"/>
  <c r="E241" i="38"/>
  <c r="E214" i="38"/>
  <c r="E213" i="38"/>
  <c r="F10" i="38" l="1"/>
  <c r="F9" i="38"/>
  <c r="F8" i="38"/>
  <c r="E8" i="38" s="1"/>
  <c r="E9" i="38"/>
  <c r="E10" i="38"/>
  <c r="F176" i="38"/>
  <c r="F211" i="38"/>
  <c r="F325" i="38"/>
  <c r="F324" i="38"/>
  <c r="F209" i="38"/>
  <c r="F210" i="38"/>
  <c r="F174" i="38"/>
  <c r="F175" i="38"/>
  <c r="F326" i="38"/>
  <c r="E209" i="38" l="1"/>
  <c r="E324" i="38"/>
  <c r="E174" i="38"/>
  <c r="F519" i="38"/>
  <c r="F523" i="38"/>
  <c r="F517" i="38"/>
  <c r="E211" i="38"/>
  <c r="F503" i="38"/>
  <c r="E326" i="38"/>
  <c r="E176" i="38"/>
  <c r="F504" i="38"/>
  <c r="F502" i="38"/>
  <c r="E325" i="38"/>
  <c r="E210" i="38"/>
  <c r="F522" i="38"/>
  <c r="E175" i="38"/>
  <c r="F524" i="38"/>
  <c r="F520" i="38"/>
  <c r="F525" i="38"/>
  <c r="F521" i="38"/>
  <c r="F518" i="38"/>
  <c r="E502" i="38" l="1"/>
  <c r="F353" i="38"/>
  <c r="F439" i="38"/>
  <c r="E504" i="38"/>
  <c r="F352" i="38"/>
  <c r="F351" i="38"/>
  <c r="F437" i="38"/>
  <c r="E503" i="38"/>
  <c r="F438" i="38"/>
  <c r="E437" i="38" l="1"/>
  <c r="E351" i="38"/>
  <c r="F112" i="38"/>
  <c r="E352" i="38"/>
  <c r="F110" i="38"/>
  <c r="E439" i="38"/>
  <c r="F111" i="38"/>
  <c r="F157" i="38"/>
  <c r="E353" i="38"/>
  <c r="F158" i="38"/>
  <c r="E438" i="38"/>
  <c r="F156" i="38"/>
  <c r="E156" i="38" l="1"/>
  <c r="E113" i="38"/>
  <c r="F297" i="38"/>
  <c r="F235" i="38"/>
  <c r="F233" i="38"/>
  <c r="F296" i="38"/>
  <c r="F298" i="38"/>
  <c r="F234" i="38"/>
  <c r="F301" i="38"/>
  <c r="E157" i="38"/>
  <c r="E114" i="38"/>
  <c r="E158" i="38"/>
  <c r="F299" i="38"/>
  <c r="F300" i="38"/>
  <c r="E115" i="38"/>
  <c r="E296" i="38" l="1"/>
  <c r="E233" i="38"/>
  <c r="E235" i="38"/>
  <c r="E298" i="38"/>
  <c r="E234" i="38"/>
  <c r="E297" i="38"/>
  <c r="F13" i="38" l="1"/>
  <c r="F12" i="38"/>
  <c r="F11" i="38"/>
  <c r="E11" i="38" s="1"/>
  <c r="F323" i="38"/>
  <c r="E13" i="38"/>
  <c r="E12" i="38"/>
  <c r="F321" i="38"/>
  <c r="F172" i="38"/>
  <c r="F173" i="38"/>
  <c r="F171" i="38"/>
  <c r="F322" i="38"/>
  <c r="E321" i="38" l="1"/>
  <c r="E171" i="38"/>
  <c r="F498" i="38"/>
  <c r="E173" i="38"/>
  <c r="F497" i="38"/>
  <c r="E172" i="38"/>
  <c r="F508" i="38"/>
  <c r="E322" i="38"/>
  <c r="F496" i="38"/>
  <c r="F509" i="38"/>
  <c r="E323" i="38"/>
  <c r="F510" i="38"/>
  <c r="E496" i="38" l="1"/>
  <c r="E508" i="38"/>
  <c r="F484" i="38"/>
  <c r="E497" i="38"/>
  <c r="F490" i="38"/>
  <c r="F487" i="38"/>
  <c r="F486" i="38"/>
  <c r="F483" i="38"/>
  <c r="F489" i="38"/>
  <c r="E509" i="38"/>
  <c r="F488" i="38"/>
  <c r="E510" i="38"/>
  <c r="E498" i="38"/>
  <c r="F485" i="38"/>
  <c r="F491" i="38"/>
  <c r="E486" i="38" l="1"/>
  <c r="E483" i="38"/>
  <c r="F473" i="38"/>
  <c r="F472" i="38"/>
  <c r="F471" i="38"/>
  <c r="F470" i="38"/>
  <c r="F469" i="38"/>
  <c r="F468" i="38"/>
  <c r="F467" i="38"/>
  <c r="F466" i="38"/>
  <c r="F465" i="38"/>
  <c r="F478" i="38"/>
  <c r="F479" i="38"/>
  <c r="F477" i="38"/>
  <c r="E485" i="38"/>
  <c r="E487" i="38"/>
  <c r="E484" i="38"/>
  <c r="E488" i="38"/>
  <c r="E477" i="38" l="1"/>
  <c r="E471" i="38"/>
  <c r="E465" i="38"/>
  <c r="F462" i="38"/>
  <c r="F464" i="38"/>
  <c r="F463" i="38"/>
  <c r="F481" i="38"/>
  <c r="F480" i="38"/>
  <c r="E478" i="38"/>
  <c r="F474" i="38"/>
  <c r="F475" i="38"/>
  <c r="F476" i="38"/>
  <c r="E479" i="38"/>
  <c r="E467" i="38"/>
  <c r="E466" i="38"/>
  <c r="E472" i="38"/>
  <c r="F482" i="38"/>
  <c r="E473" i="38"/>
  <c r="F57" i="38"/>
  <c r="E57" i="38" l="1"/>
  <c r="F559" i="38"/>
  <c r="F551" i="38"/>
  <c r="F539" i="38"/>
  <c r="F564" i="38"/>
  <c r="F553" i="38"/>
  <c r="F562" i="38"/>
  <c r="F555" i="38"/>
  <c r="F548" i="38"/>
  <c r="F574" i="38"/>
  <c r="F538" i="38"/>
  <c r="F74" i="38"/>
  <c r="F550" i="38"/>
  <c r="F561" i="38"/>
  <c r="F563" i="38"/>
  <c r="F552" i="38"/>
  <c r="F540" i="38"/>
  <c r="F560" i="38"/>
  <c r="F556" i="38"/>
  <c r="F570" i="38"/>
  <c r="F554" i="38"/>
  <c r="F572" i="38"/>
  <c r="F571" i="38"/>
  <c r="F565" i="38"/>
  <c r="F73" i="38"/>
  <c r="F75" i="38"/>
  <c r="F558" i="38"/>
  <c r="F549" i="38"/>
  <c r="F569" i="38"/>
  <c r="F557" i="38"/>
  <c r="F573" i="38"/>
  <c r="E551" i="38" l="1"/>
  <c r="E557" i="38"/>
  <c r="E560" i="38"/>
  <c r="E572" i="38"/>
  <c r="E548" i="38"/>
  <c r="E554" i="38"/>
  <c r="E563" i="38"/>
  <c r="E569" i="38"/>
  <c r="E73" i="38"/>
  <c r="E538" i="38"/>
  <c r="F385" i="38"/>
  <c r="F384" i="38"/>
  <c r="F386" i="38"/>
  <c r="E561" i="38"/>
  <c r="E574" i="38"/>
  <c r="E570" i="38"/>
  <c r="E559" i="38"/>
  <c r="E556" i="38"/>
  <c r="E549" i="38"/>
  <c r="E75" i="38"/>
  <c r="E564" i="38"/>
  <c r="F450" i="38"/>
  <c r="E74" i="38"/>
  <c r="E553" i="38"/>
  <c r="F376" i="38"/>
  <c r="E573" i="38"/>
  <c r="E558" i="38"/>
  <c r="F375" i="38"/>
  <c r="E552" i="38"/>
  <c r="E539" i="38"/>
  <c r="E550" i="38"/>
  <c r="E562" i="38"/>
  <c r="E565" i="38"/>
  <c r="F449" i="38"/>
  <c r="E555" i="38"/>
  <c r="E571" i="38"/>
  <c r="F451" i="38"/>
  <c r="E540" i="38"/>
  <c r="F377" i="38"/>
  <c r="E449" i="38" l="1"/>
  <c r="E375" i="38"/>
  <c r="E299" i="38"/>
  <c r="F147" i="38"/>
  <c r="F148" i="38"/>
  <c r="F392" i="38"/>
  <c r="E300" i="38"/>
  <c r="E301" i="38"/>
  <c r="F146" i="38"/>
  <c r="F388" i="38"/>
  <c r="F396" i="38"/>
  <c r="E450" i="38"/>
  <c r="F390" i="38"/>
  <c r="F389" i="38"/>
  <c r="F391" i="38"/>
  <c r="F394" i="38"/>
  <c r="E376" i="38"/>
  <c r="E377" i="38"/>
  <c r="E451" i="38"/>
  <c r="F395" i="38"/>
  <c r="F393" i="38"/>
  <c r="E146" i="38" l="1"/>
  <c r="E388" i="38"/>
  <c r="E391" i="38"/>
  <c r="E394" i="38"/>
  <c r="F280" i="38"/>
  <c r="E147" i="38"/>
  <c r="E390" i="38"/>
  <c r="F284" i="38"/>
  <c r="E392" i="38"/>
  <c r="F292" i="38"/>
  <c r="E389" i="38"/>
  <c r="F281" i="38"/>
  <c r="F282" i="38"/>
  <c r="F291" i="38"/>
  <c r="F283" i="38"/>
  <c r="F294" i="38"/>
  <c r="F293" i="38"/>
  <c r="F288" i="38"/>
  <c r="F289" i="38"/>
  <c r="F290" i="38"/>
  <c r="E396" i="38"/>
  <c r="F285" i="38"/>
  <c r="E395" i="38"/>
  <c r="F287" i="38"/>
  <c r="F279" i="38"/>
  <c r="E393" i="38"/>
  <c r="F295" i="38"/>
  <c r="E148" i="38"/>
  <c r="F286" i="38"/>
  <c r="E281" i="38" l="1"/>
  <c r="E284" i="38"/>
  <c r="E287" i="38"/>
  <c r="E290" i="38"/>
  <c r="E293" i="38"/>
  <c r="F27" i="38"/>
  <c r="F28" i="38"/>
  <c r="F26" i="38"/>
  <c r="E26" i="38" s="1"/>
  <c r="F515" i="38"/>
  <c r="E288" i="38"/>
  <c r="F218" i="38"/>
  <c r="F219" i="38"/>
  <c r="E27" i="38"/>
  <c r="F231" i="38"/>
  <c r="F516" i="38"/>
  <c r="F232" i="38"/>
  <c r="F230" i="38"/>
  <c r="F229" i="38"/>
  <c r="F216" i="38"/>
  <c r="E285" i="38"/>
  <c r="E294" i="38"/>
  <c r="F217" i="38"/>
  <c r="F227" i="38"/>
  <c r="E283" i="38"/>
  <c r="E286" i="38"/>
  <c r="F220" i="38"/>
  <c r="F151" i="38"/>
  <c r="F150" i="38"/>
  <c r="E291" i="38"/>
  <c r="E289" i="38"/>
  <c r="E292" i="38"/>
  <c r="E295" i="38"/>
  <c r="E279" i="38"/>
  <c r="F215" i="38"/>
  <c r="F514" i="38"/>
  <c r="E280" i="38"/>
  <c r="E282" i="38"/>
  <c r="F149" i="38"/>
  <c r="F228" i="38"/>
  <c r="E28" i="38"/>
  <c r="E514" i="38" l="1"/>
  <c r="E218" i="38"/>
  <c r="E215" i="38"/>
  <c r="E230" i="38"/>
  <c r="E227" i="38"/>
  <c r="E149" i="38"/>
  <c r="F223" i="38"/>
  <c r="E220" i="38"/>
  <c r="E229" i="38"/>
  <c r="E150" i="38"/>
  <c r="E228" i="38"/>
  <c r="E232" i="38"/>
  <c r="E219" i="38"/>
  <c r="E515" i="38"/>
  <c r="E216" i="38"/>
  <c r="E231" i="38"/>
  <c r="F222" i="38"/>
  <c r="E516" i="38"/>
  <c r="E151" i="38"/>
  <c r="E217" i="38"/>
  <c r="F221" i="38"/>
  <c r="E384" i="38" l="1"/>
  <c r="E385" i="38"/>
  <c r="F361" i="38"/>
  <c r="F359" i="38"/>
  <c r="F360" i="38"/>
  <c r="F363" i="38"/>
  <c r="F364" i="38"/>
  <c r="F365" i="38"/>
  <c r="F348" i="38"/>
  <c r="F362" i="38"/>
  <c r="F201" i="38"/>
  <c r="F349" i="38"/>
  <c r="F350" i="38"/>
  <c r="F357" i="38"/>
  <c r="F202" i="38"/>
  <c r="E386" i="38"/>
  <c r="F358" i="38"/>
  <c r="E360" i="38" l="1"/>
  <c r="E357" i="38"/>
  <c r="E348" i="38"/>
  <c r="E221" i="38"/>
  <c r="F49" i="38"/>
  <c r="F48" i="38"/>
  <c r="F47" i="38"/>
  <c r="E47" i="38" s="1"/>
  <c r="F46" i="38"/>
  <c r="F45" i="38"/>
  <c r="F43" i="38"/>
  <c r="F42" i="38"/>
  <c r="F40" i="38"/>
  <c r="F39" i="38"/>
  <c r="F37" i="38"/>
  <c r="F36" i="38"/>
  <c r="F34" i="38"/>
  <c r="F33" i="38"/>
  <c r="F31" i="38"/>
  <c r="F30" i="38"/>
  <c r="F25" i="38"/>
  <c r="F24" i="38"/>
  <c r="F19" i="38"/>
  <c r="F18" i="38"/>
  <c r="F22" i="38"/>
  <c r="F21" i="38"/>
  <c r="F7" i="38"/>
  <c r="F6" i="38"/>
  <c r="F44" i="38"/>
  <c r="E44" i="38" s="1"/>
  <c r="F41" i="38"/>
  <c r="E41" i="38" s="1"/>
  <c r="F38" i="38"/>
  <c r="E38" i="38" s="1"/>
  <c r="F35" i="38"/>
  <c r="E35" i="38" s="1"/>
  <c r="F32" i="38"/>
  <c r="E32" i="38" s="1"/>
  <c r="F23" i="38"/>
  <c r="E23" i="38" s="1"/>
  <c r="F29" i="38"/>
  <c r="E29" i="38" s="1"/>
  <c r="F17" i="38"/>
  <c r="E17" i="38" s="1"/>
  <c r="F20" i="38"/>
  <c r="E20" i="38" s="1"/>
  <c r="F5" i="38"/>
  <c r="F541" i="38"/>
  <c r="F546" i="38"/>
  <c r="F544" i="38"/>
  <c r="F545" i="38"/>
  <c r="F542" i="38"/>
  <c r="F543" i="38"/>
  <c r="E5" i="38" l="1"/>
  <c r="E363" i="38"/>
  <c r="E468" i="38"/>
  <c r="E462" i="38"/>
  <c r="E489" i="38"/>
  <c r="E541" i="38"/>
  <c r="E544" i="38"/>
  <c r="E474" i="38"/>
  <c r="E480" i="38"/>
  <c r="F304" i="38"/>
  <c r="F303" i="38"/>
  <c r="F305" i="38"/>
  <c r="F400" i="38"/>
  <c r="F398" i="38"/>
  <c r="F399" i="38"/>
  <c r="E398" i="38" l="1"/>
  <c r="E303" i="38"/>
  <c r="F62" i="38"/>
  <c r="E62" i="38" l="1"/>
  <c r="F58" i="38"/>
  <c r="F54" i="38"/>
  <c r="F59" i="38"/>
  <c r="E59" i="38" l="1"/>
  <c r="E54" i="38"/>
  <c r="E58" i="38"/>
  <c r="F121" i="38"/>
  <c r="F123" i="38"/>
  <c r="F118" i="38"/>
  <c r="F120" i="38"/>
  <c r="F119" i="38"/>
  <c r="F116" i="38"/>
  <c r="F124" i="38"/>
  <c r="F122" i="38"/>
  <c r="F117" i="38"/>
  <c r="E122" i="38" l="1"/>
  <c r="E116" i="38"/>
  <c r="E119" i="38"/>
  <c r="F382" i="38"/>
  <c r="F381" i="38"/>
  <c r="F383" i="38"/>
  <c r="E381" i="38" l="1"/>
  <c r="E110" i="38" l="1"/>
  <c r="F247" i="38"/>
  <c r="F248" i="38"/>
  <c r="E523" i="38" l="1"/>
  <c r="E520" i="38"/>
  <c r="E517" i="38"/>
  <c r="F378" i="38"/>
  <c r="F379" i="38"/>
  <c r="F380" i="38"/>
  <c r="E378" i="38" l="1"/>
  <c r="F103" i="38"/>
  <c r="F79" i="38"/>
  <c r="F309" i="38"/>
  <c r="F526" i="38"/>
  <c r="E46" i="38"/>
  <c r="F86" i="38"/>
  <c r="F529" i="38"/>
  <c r="F72" i="38"/>
  <c r="F257" i="38"/>
  <c r="F61" i="38"/>
  <c r="F312" i="38"/>
  <c r="E223" i="38"/>
  <c r="F142" i="38"/>
  <c r="F500" i="38"/>
  <c r="F65" i="38"/>
  <c r="F418" i="38"/>
  <c r="E382" i="38"/>
  <c r="F537" i="38"/>
  <c r="F431" i="38"/>
  <c r="E525" i="38"/>
  <c r="F244" i="38"/>
  <c r="E247" i="38"/>
  <c r="F186" i="38"/>
  <c r="E464" i="38"/>
  <c r="F306" i="38"/>
  <c r="E359" i="38"/>
  <c r="F499" i="38"/>
  <c r="F401" i="38"/>
  <c r="E21" i="38"/>
  <c r="E380" i="38"/>
  <c r="F71" i="38"/>
  <c r="F104" i="38"/>
  <c r="F190" i="38"/>
  <c r="F495" i="38"/>
  <c r="F261" i="38"/>
  <c r="F258" i="38"/>
  <c r="F246" i="38"/>
  <c r="F452" i="38"/>
  <c r="F207" i="38"/>
  <c r="F426" i="38"/>
  <c r="E358" i="38"/>
  <c r="E304" i="38"/>
  <c r="F203" i="38"/>
  <c r="E30" i="38"/>
  <c r="F106" i="38"/>
  <c r="F374" i="38"/>
  <c r="F440" i="38"/>
  <c r="F130" i="38"/>
  <c r="F92" i="38"/>
  <c r="F67" i="38"/>
  <c r="E543" i="38"/>
  <c r="F342" i="38"/>
  <c r="F425" i="38"/>
  <c r="F448" i="38"/>
  <c r="F311" i="38"/>
  <c r="F428" i="38"/>
  <c r="F170" i="38"/>
  <c r="F138" i="38"/>
  <c r="F422" i="38"/>
  <c r="F307" i="38"/>
  <c r="F444" i="38"/>
  <c r="F406" i="38"/>
  <c r="F98" i="38"/>
  <c r="F83" i="38"/>
  <c r="F164" i="38"/>
  <c r="F409" i="38"/>
  <c r="F205" i="38"/>
  <c r="F506" i="38"/>
  <c r="F368" i="38"/>
  <c r="F180" i="38"/>
  <c r="F320" i="38"/>
  <c r="F420" i="38"/>
  <c r="E361" i="38"/>
  <c r="F536" i="38"/>
  <c r="F187" i="38"/>
  <c r="F139" i="38"/>
  <c r="F129" i="38"/>
  <c r="F259" i="38"/>
  <c r="F347" i="38"/>
  <c r="F135" i="38"/>
  <c r="F140" i="38"/>
  <c r="E542" i="38"/>
  <c r="F272" i="38"/>
  <c r="F165" i="38"/>
  <c r="F432" i="38"/>
  <c r="F101" i="38"/>
  <c r="F367" i="38"/>
  <c r="F144" i="38"/>
  <c r="E124" i="38"/>
  <c r="F94" i="38"/>
  <c r="F162" i="38"/>
  <c r="E118" i="38"/>
  <c r="E400" i="38"/>
  <c r="F494" i="38"/>
  <c r="F332" i="38"/>
  <c r="F421" i="38"/>
  <c r="F90" i="38"/>
  <c r="F267" i="38"/>
  <c r="F512" i="38"/>
  <c r="E36" i="38"/>
  <c r="F153" i="38"/>
  <c r="F371" i="38"/>
  <c r="F105" i="38"/>
  <c r="F423" i="38"/>
  <c r="E522" i="38"/>
  <c r="E490" i="38"/>
  <c r="F55" i="38"/>
  <c r="F318" i="38"/>
  <c r="F275" i="38"/>
  <c r="F96" i="38"/>
  <c r="E364" i="38"/>
  <c r="F429" i="38"/>
  <c r="F163" i="38"/>
  <c r="F97" i="38"/>
  <c r="E482" i="38"/>
  <c r="F341" i="38"/>
  <c r="F82" i="38"/>
  <c r="E22" i="38"/>
  <c r="F154" i="38"/>
  <c r="F51" i="38"/>
  <c r="F410" i="38"/>
  <c r="F265" i="38"/>
  <c r="F424" i="38"/>
  <c r="F404" i="38"/>
  <c r="F125" i="38"/>
  <c r="F310" i="38"/>
  <c r="F78" i="38"/>
  <c r="F530" i="38"/>
  <c r="F531" i="38"/>
  <c r="E7" i="38"/>
  <c r="E476" i="38"/>
  <c r="E33" i="38"/>
  <c r="F99" i="38"/>
  <c r="F419" i="38"/>
  <c r="F278" i="38"/>
  <c r="F254" i="38"/>
  <c r="F169" i="38"/>
  <c r="F271" i="38"/>
  <c r="F333" i="38"/>
  <c r="F131" i="38"/>
  <c r="F369" i="38"/>
  <c r="F102" i="38"/>
  <c r="F159" i="38"/>
  <c r="F100" i="38"/>
  <c r="E521" i="38"/>
  <c r="E24" i="38"/>
  <c r="E117" i="38"/>
  <c r="F458" i="38"/>
  <c r="F455" i="38"/>
  <c r="F126" i="38"/>
  <c r="E19" i="38"/>
  <c r="F184" i="38"/>
  <c r="F91" i="38"/>
  <c r="F435" i="38"/>
  <c r="E546" i="38"/>
  <c r="E6" i="38"/>
  <c r="F136" i="38"/>
  <c r="F70" i="38"/>
  <c r="F335" i="38"/>
  <c r="F168" i="38"/>
  <c r="F344" i="38"/>
  <c r="F167" i="38"/>
  <c r="E111" i="38"/>
  <c r="F89" i="38"/>
  <c r="F343" i="38"/>
  <c r="E349" i="38"/>
  <c r="F181" i="38"/>
  <c r="F56" i="38"/>
  <c r="F200" i="38"/>
  <c r="E350" i="38"/>
  <c r="F273" i="38"/>
  <c r="F408" i="38"/>
  <c r="F316" i="38"/>
  <c r="F60" i="38"/>
  <c r="F196" i="38"/>
  <c r="F308" i="38"/>
  <c r="E222" i="38"/>
  <c r="F317" i="38"/>
  <c r="F132" i="38"/>
  <c r="F249" i="38"/>
  <c r="F274" i="38"/>
  <c r="E112" i="38"/>
  <c r="F415" i="38"/>
  <c r="F414" i="38"/>
  <c r="F194" i="38"/>
  <c r="F143" i="38"/>
  <c r="F330" i="38"/>
  <c r="F459" i="38"/>
  <c r="E545" i="38"/>
  <c r="F189" i="38"/>
  <c r="F270" i="38"/>
  <c r="F276" i="38"/>
  <c r="F204" i="38"/>
  <c r="F69" i="38"/>
  <c r="F195" i="38"/>
  <c r="F402" i="38"/>
  <c r="F256" i="38"/>
  <c r="F141" i="38"/>
  <c r="E399" i="38"/>
  <c r="F339" i="38"/>
  <c r="F243" i="38"/>
  <c r="E43" i="38"/>
  <c r="E48" i="38"/>
  <c r="F454" i="38"/>
  <c r="F87" i="38"/>
  <c r="F453" i="38"/>
  <c r="F253" i="38"/>
  <c r="F245" i="38"/>
  <c r="E40" i="38"/>
  <c r="F456" i="38"/>
  <c r="F434" i="38"/>
  <c r="F84" i="38"/>
  <c r="F430" i="38"/>
  <c r="F513" i="38"/>
  <c r="F345" i="38"/>
  <c r="F427" i="38"/>
  <c r="F64" i="38"/>
  <c r="F315" i="38"/>
  <c r="F417" i="38"/>
  <c r="F413" i="38"/>
  <c r="F366" i="38"/>
  <c r="F68" i="38"/>
  <c r="E469" i="38"/>
  <c r="F338" i="38"/>
  <c r="F277" i="38"/>
  <c r="F191" i="38"/>
  <c r="F161" i="38"/>
  <c r="F81" i="38"/>
  <c r="F108" i="38"/>
  <c r="F85" i="38"/>
  <c r="F185" i="38"/>
  <c r="F334" i="38"/>
  <c r="F255" i="38"/>
  <c r="F457" i="38"/>
  <c r="F436" i="38"/>
  <c r="E45" i="38"/>
  <c r="E519" i="38"/>
  <c r="F197" i="38"/>
  <c r="E202" i="38"/>
  <c r="F145" i="38"/>
  <c r="F505" i="38"/>
  <c r="F95" i="38"/>
  <c r="F268" i="38"/>
  <c r="F340" i="38"/>
  <c r="E49" i="38"/>
  <c r="F260" i="38"/>
  <c r="F53" i="38"/>
  <c r="E37" i="38"/>
  <c r="F528" i="38"/>
  <c r="F128" i="38"/>
  <c r="F133" i="38"/>
  <c r="F107" i="38"/>
  <c r="E31" i="38"/>
  <c r="F182" i="38"/>
  <c r="E305" i="38"/>
  <c r="F442" i="38"/>
  <c r="F493" i="38"/>
  <c r="F252" i="38"/>
  <c r="F134" i="38"/>
  <c r="E362" i="38"/>
  <c r="E379" i="38"/>
  <c r="F370" i="38"/>
  <c r="F372" i="38"/>
  <c r="E123" i="38"/>
  <c r="F313" i="38"/>
  <c r="F460" i="38"/>
  <c r="F507" i="38"/>
  <c r="F511" i="38"/>
  <c r="F88" i="38"/>
  <c r="F266" i="38"/>
  <c r="F441" i="38"/>
  <c r="E491" i="38"/>
  <c r="E463" i="38"/>
  <c r="E42" i="38"/>
  <c r="F405" i="38"/>
  <c r="F533" i="38"/>
  <c r="F263" i="38"/>
  <c r="F77" i="38"/>
  <c r="E121" i="38"/>
  <c r="E248" i="38"/>
  <c r="F407" i="38"/>
  <c r="F251" i="38"/>
  <c r="F208" i="38"/>
  <c r="F127" i="38"/>
  <c r="F447" i="38"/>
  <c r="F137" i="38"/>
  <c r="F443" i="38"/>
  <c r="F155" i="38"/>
  <c r="E518" i="38"/>
  <c r="E18" i="38"/>
  <c r="E25" i="38"/>
  <c r="F346" i="38"/>
  <c r="F66" i="38"/>
  <c r="F532" i="38"/>
  <c r="E470" i="38"/>
  <c r="E34" i="38"/>
  <c r="E524" i="38"/>
  <c r="F52" i="38"/>
  <c r="F166" i="38"/>
  <c r="F445" i="38"/>
  <c r="F192" i="38"/>
  <c r="F319" i="38"/>
  <c r="F269" i="38"/>
  <c r="E39" i="38"/>
  <c r="E120" i="38"/>
  <c r="F93" i="38"/>
  <c r="F501" i="38"/>
  <c r="F411" i="38"/>
  <c r="E365" i="38"/>
  <c r="F336" i="38"/>
  <c r="F262" i="38"/>
  <c r="F183" i="38"/>
  <c r="F264" i="38"/>
  <c r="F206" i="38"/>
  <c r="F199" i="38"/>
  <c r="F412" i="38"/>
  <c r="F535" i="38"/>
  <c r="F193" i="38"/>
  <c r="F433" i="38"/>
  <c r="E481" i="38"/>
  <c r="F198" i="38"/>
  <c r="F331" i="38"/>
  <c r="F250" i="38"/>
  <c r="F80" i="38"/>
  <c r="F373" i="38"/>
  <c r="F160" i="38"/>
  <c r="E475" i="38"/>
  <c r="F109" i="38"/>
  <c r="E201" i="38"/>
  <c r="F446" i="38"/>
  <c r="F188" i="38"/>
  <c r="F527" i="38"/>
  <c r="F314" i="38"/>
  <c r="E383" i="38"/>
  <c r="F416" i="38"/>
  <c r="F337" i="38"/>
  <c r="F534" i="38"/>
  <c r="F403" i="38"/>
  <c r="E440" i="38" l="1"/>
  <c r="E203" i="38"/>
  <c r="E422" i="38"/>
  <c r="E80" i="38"/>
  <c r="E153" i="38"/>
  <c r="E372" i="38"/>
  <c r="E342" i="38"/>
  <c r="E267" i="38"/>
  <c r="E452" i="38"/>
  <c r="E198" i="38"/>
  <c r="E246" i="38"/>
  <c r="E134" i="38"/>
  <c r="E258" i="38"/>
  <c r="E252" i="38"/>
  <c r="E261" i="38"/>
  <c r="E493" i="38"/>
  <c r="E243" i="38"/>
  <c r="E366" i="38"/>
  <c r="E535" i="38"/>
  <c r="E339" i="38"/>
  <c r="E104" i="38"/>
  <c r="E70" i="38"/>
  <c r="E455" i="38"/>
  <c r="E162" i="38"/>
  <c r="E67" i="38"/>
  <c r="E206" i="38"/>
  <c r="E458" i="38"/>
  <c r="E345" i="38"/>
  <c r="E264" i="38"/>
  <c r="E107" i="38"/>
  <c r="E183" i="38"/>
  <c r="E195" i="38"/>
  <c r="E401" i="38"/>
  <c r="E89" i="38"/>
  <c r="E128" i="38"/>
  <c r="E499" i="38"/>
  <c r="E407" i="38"/>
  <c r="E318" i="38"/>
  <c r="E336" i="38"/>
  <c r="E101" i="38"/>
  <c r="E276" i="38"/>
  <c r="E159" i="38"/>
  <c r="E306" i="38"/>
  <c r="E413" i="38"/>
  <c r="E92" i="38"/>
  <c r="E53" i="38"/>
  <c r="E270" i="38"/>
  <c r="E165" i="38"/>
  <c r="E428" i="38"/>
  <c r="E446" i="38"/>
  <c r="E189" i="38"/>
  <c r="E369" i="38"/>
  <c r="E186" i="38"/>
  <c r="E131" i="38"/>
  <c r="E333" i="38"/>
  <c r="E140" i="38"/>
  <c r="E330" i="38"/>
  <c r="E55" i="38"/>
  <c r="E95" i="38"/>
  <c r="E143" i="38"/>
  <c r="E431" i="38"/>
  <c r="E416" i="38"/>
  <c r="E505" i="38"/>
  <c r="E192" i="38"/>
  <c r="E419" i="38"/>
  <c r="E52" i="38"/>
  <c r="E249" i="38"/>
  <c r="E77" i="38"/>
  <c r="E315" i="38"/>
  <c r="E312" i="38"/>
  <c r="E532" i="38"/>
  <c r="E255" i="38"/>
  <c r="E180" i="38"/>
  <c r="E61" i="38"/>
  <c r="E511" i="38"/>
  <c r="E60" i="38"/>
  <c r="E125" i="38"/>
  <c r="E529" i="38"/>
  <c r="E434" i="38"/>
  <c r="E404" i="38"/>
  <c r="E86" i="38"/>
  <c r="E64" i="38"/>
  <c r="E273" i="38"/>
  <c r="E83" i="38"/>
  <c r="E526" i="38"/>
  <c r="E443" i="38"/>
  <c r="E410" i="38"/>
  <c r="E98" i="38"/>
  <c r="E309" i="38"/>
  <c r="E137" i="38"/>
  <c r="E51" i="38"/>
  <c r="E425" i="38"/>
  <c r="E56" i="38"/>
  <c r="E168" i="38"/>
  <c r="E87" i="38"/>
  <c r="E205" i="38"/>
  <c r="E370" i="38"/>
  <c r="E272" i="38"/>
  <c r="E310" i="38"/>
  <c r="E191" i="38"/>
  <c r="E188" i="38"/>
  <c r="E317" i="38"/>
  <c r="E374" i="38"/>
  <c r="E97" i="38"/>
  <c r="E81" i="38"/>
  <c r="E69" i="38"/>
  <c r="E448" i="38"/>
  <c r="E185" i="38"/>
  <c r="E126" i="38"/>
  <c r="E311" i="38"/>
  <c r="E424" i="38"/>
  <c r="E420" i="38"/>
  <c r="E275" i="38"/>
  <c r="E537" i="38"/>
  <c r="E96" i="38"/>
  <c r="E341" i="38"/>
  <c r="E277" i="38"/>
  <c r="E160" i="38"/>
  <c r="E495" i="38"/>
  <c r="E512" i="38"/>
  <c r="E254" i="38"/>
  <c r="E501" i="38"/>
  <c r="E164" i="38"/>
  <c r="E337" i="38"/>
  <c r="E250" i="38"/>
  <c r="E102" i="38"/>
  <c r="E163" i="38"/>
  <c r="E133" i="38"/>
  <c r="E259" i="38"/>
  <c r="E500" i="38"/>
  <c r="E90" i="38"/>
  <c r="E507" i="38"/>
  <c r="E184" i="38"/>
  <c r="E319" i="38"/>
  <c r="E533" i="38"/>
  <c r="E460" i="38"/>
  <c r="E262" i="38"/>
  <c r="E368" i="38"/>
  <c r="E335" i="38"/>
  <c r="E194" i="38"/>
  <c r="E154" i="38"/>
  <c r="E100" i="38"/>
  <c r="E429" i="38"/>
  <c r="E409" i="38"/>
  <c r="E170" i="38"/>
  <c r="E166" i="38"/>
  <c r="E79" i="38"/>
  <c r="E314" i="38"/>
  <c r="E71" i="38"/>
  <c r="E445" i="38"/>
  <c r="E459" i="38"/>
  <c r="E136" i="38"/>
  <c r="E197" i="38"/>
  <c r="E426" i="38"/>
  <c r="E331" i="38"/>
  <c r="E196" i="38"/>
  <c r="E256" i="38"/>
  <c r="E99" i="38"/>
  <c r="E346" i="38"/>
  <c r="E138" i="38"/>
  <c r="E456" i="38"/>
  <c r="E433" i="38"/>
  <c r="E145" i="38"/>
  <c r="E155" i="38"/>
  <c r="E453" i="38"/>
  <c r="E528" i="38"/>
  <c r="E263" i="38"/>
  <c r="E332" i="38"/>
  <c r="E278" i="38"/>
  <c r="E423" i="38"/>
  <c r="E266" i="38"/>
  <c r="E108" i="38"/>
  <c r="E245" i="38"/>
  <c r="E367" i="38"/>
  <c r="E274" i="38"/>
  <c r="E103" i="38"/>
  <c r="E373" i="38"/>
  <c r="E144" i="38"/>
  <c r="E334" i="38"/>
  <c r="E135" i="38"/>
  <c r="E447" i="38"/>
  <c r="E371" i="38"/>
  <c r="E139" i="38"/>
  <c r="E82" i="38"/>
  <c r="E432" i="38"/>
  <c r="E167" i="38"/>
  <c r="E408" i="38"/>
  <c r="E436" i="38"/>
  <c r="E91" i="38"/>
  <c r="E536" i="38"/>
  <c r="E442" i="38"/>
  <c r="E93" i="38"/>
  <c r="E421" i="38"/>
  <c r="E187" i="38"/>
  <c r="E181" i="38"/>
  <c r="E199" i="38"/>
  <c r="E65" i="38"/>
  <c r="E338" i="38"/>
  <c r="E494" i="38"/>
  <c r="E244" i="38"/>
  <c r="E200" i="38"/>
  <c r="E343" i="38"/>
  <c r="E430" i="38"/>
  <c r="E208" i="38"/>
  <c r="E129" i="38"/>
  <c r="E265" i="38"/>
  <c r="E207" i="38"/>
  <c r="E513" i="38"/>
  <c r="E84" i="38"/>
  <c r="E271" i="38"/>
  <c r="E68" i="38"/>
  <c r="E411" i="38"/>
  <c r="E132" i="38"/>
  <c r="E105" i="38"/>
  <c r="E308" i="38"/>
  <c r="E441" i="38"/>
  <c r="E414" i="38"/>
  <c r="E405" i="38"/>
  <c r="E257" i="38"/>
  <c r="E94" i="38"/>
  <c r="E340" i="38"/>
  <c r="E78" i="38"/>
  <c r="E253" i="38"/>
  <c r="E320" i="38"/>
  <c r="E316" i="38"/>
  <c r="E347" i="38"/>
  <c r="E251" i="38"/>
  <c r="E88" i="38"/>
  <c r="E506" i="38"/>
  <c r="E402" i="38"/>
  <c r="E457" i="38"/>
  <c r="E307" i="38"/>
  <c r="E190" i="38"/>
  <c r="E269" i="38"/>
  <c r="E127" i="38"/>
  <c r="E141" i="38"/>
  <c r="E531" i="38"/>
  <c r="E412" i="38"/>
  <c r="E130" i="38"/>
  <c r="E406" i="38"/>
  <c r="E106" i="38"/>
  <c r="E268" i="38"/>
  <c r="E435" i="38"/>
  <c r="E417" i="38"/>
  <c r="E427" i="38"/>
  <c r="E260" i="38"/>
  <c r="E344" i="38"/>
  <c r="E193" i="38"/>
  <c r="E403" i="38"/>
  <c r="E161" i="38"/>
  <c r="E530" i="38"/>
  <c r="E182" i="38"/>
  <c r="E418" i="38"/>
  <c r="E204" i="38"/>
  <c r="E109" i="38"/>
  <c r="E444" i="38"/>
  <c r="E534" i="38"/>
  <c r="E169" i="38"/>
  <c r="E85" i="38"/>
  <c r="E415" i="38"/>
  <c r="E454" i="38"/>
  <c r="E66" i="38"/>
  <c r="E313" i="38"/>
  <c r="E142" i="38"/>
  <c r="E72" i="38"/>
  <c r="E527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PETEGHEM Bertrand OF/DTF</author>
    <author>TAMSOUH Aminn DTSI/DISU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Description de l'information disponible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Indication de où trouver l'information dans la feuille (adresse de cellule) :
Référence de cellule,
n° de colonne,
n° de ligne,
nom de "Shape",
</t>
        </r>
        <r>
          <rPr>
            <b/>
            <sz val="9"/>
            <color indexed="61"/>
            <rFont val="Tahoma"/>
            <family val="2"/>
          </rPr>
          <t>en début de liste ; nom de feuille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Lien avec le reste du classeur.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Indication de ce que représente la "localisation" ;
référence de Cellule,
référence de Plage de cellules,
n° de Ligne,
n° de Colonne.</t>
        </r>
      </text>
    </comment>
    <comment ref="H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Type de contenu de la ou des cellules localisées (type d'information).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Titre de colonne ou de ligne, ou titre associé à une cellule.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TAMSOUH Aminn DTSI/DISU:</t>
        </r>
        <r>
          <rPr>
            <sz val="9"/>
            <color indexed="81"/>
            <rFont val="Tahoma"/>
            <family val="2"/>
          </rPr>
          <t xml:space="preserve">
Préciser les demandes d'autorisation à obtenir ou obtenues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Nanaki</author>
  </authors>
  <commentList>
    <comment ref="B3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Le nombre de µmodules affecté lors de l'étude PMZ-PA est visible dans la zone d'éligibilité PA sous Géofibre
</t>
        </r>
      </text>
    </comment>
  </commentList>
</comments>
</file>

<file path=xl/sharedStrings.xml><?xml version="1.0" encoding="utf-8"?>
<sst xmlns="http://schemas.openxmlformats.org/spreadsheetml/2006/main" count="5578" uniqueCount="1027">
  <si>
    <t>Description</t>
  </si>
  <si>
    <t>NRO</t>
  </si>
  <si>
    <t>Information</t>
  </si>
  <si>
    <t>PMZ</t>
  </si>
  <si>
    <t>Géofibre</t>
  </si>
  <si>
    <t>PA</t>
  </si>
  <si>
    <t>Emplacement PA</t>
  </si>
  <si>
    <t>Programme</t>
  </si>
  <si>
    <t>Panneau de contrôle</t>
  </si>
  <si>
    <t>Photo situation PB</t>
  </si>
  <si>
    <t>Adresses</t>
  </si>
  <si>
    <t>Logements</t>
  </si>
  <si>
    <t>Zone ZL</t>
  </si>
  <si>
    <t>Création</t>
  </si>
  <si>
    <t>Suppression</t>
  </si>
  <si>
    <t xml:space="preserve">Données initiales (issues du SI) </t>
  </si>
  <si>
    <t xml:space="preserve">  Eléments issus du pointage terrain 
Informations Immeubles</t>
  </si>
  <si>
    <t>Regroupement</t>
  </si>
  <si>
    <t>saisir les colonnes EL R et EL P uniquement (attention à bien renseigner les deux types de logement)</t>
  </si>
  <si>
    <t>si informations complémentaire les préciser dans le champ commentaire</t>
  </si>
  <si>
    <t>Coordonnées (Lambert 2 E)</t>
  </si>
  <si>
    <t>Code_IMM</t>
  </si>
  <si>
    <t>Rivoli</t>
  </si>
  <si>
    <t>Rue</t>
  </si>
  <si>
    <t>Num</t>
  </si>
  <si>
    <t>Comp</t>
  </si>
  <si>
    <t>Batiment</t>
  </si>
  <si>
    <t>Type Site</t>
  </si>
  <si>
    <t>Nbre_Log</t>
  </si>
  <si>
    <t>EL R</t>
  </si>
  <si>
    <t>EL P</t>
  </si>
  <si>
    <t>menu déroulant</t>
  </si>
  <si>
    <t>x</t>
  </si>
  <si>
    <t>y</t>
  </si>
  <si>
    <t>FI</t>
  </si>
  <si>
    <t>Commentaire</t>
  </si>
  <si>
    <t>Données corrigées suite étude</t>
  </si>
  <si>
    <t>Etat Optimum</t>
  </si>
  <si>
    <t>Préciser les demandes d'autorisation à obtenir ou obtenues</t>
  </si>
  <si>
    <t>exceptionnellement si &gt;4 tronçons indiquer en commentaire</t>
  </si>
  <si>
    <t xml:space="preserve">tronçon 
PA vers PB </t>
  </si>
  <si>
    <t>numéro site support</t>
  </si>
  <si>
    <t>autorisation ou BPT</t>
  </si>
  <si>
    <t>commentaires</t>
  </si>
  <si>
    <t>Nombre de µmodules affecté lors de l'étude PMZ-PA</t>
  </si>
  <si>
    <t>Nombre de µmodules issus de l'étude de la zone arrière de PA</t>
  </si>
  <si>
    <t>Photo de l'emplacement PB de rue</t>
  </si>
  <si>
    <t>Réseau</t>
  </si>
  <si>
    <t>Identifiant</t>
  </si>
  <si>
    <t>Version</t>
  </si>
  <si>
    <t>Commune</t>
  </si>
  <si>
    <t>Zone</t>
  </si>
  <si>
    <t>Escalier</t>
  </si>
  <si>
    <t>Etude
Positionnement des PRE</t>
  </si>
  <si>
    <t>pour les PRE en chambre préciser le n° issu de Géofibre, 
pour les PRE sur poteaux FT, le n° de poteau 
pour les PRE sur poteau ERDF, indiquer ERDFx et en commentaire préciser l'adresse du poteau
pour les PRE Immeubles, indiquer le code IMB
pour les PRE façade</t>
  </si>
  <si>
    <t>numéro PF PRE</t>
  </si>
  <si>
    <t xml:space="preserve">tronçon 
PA vers PRE </t>
  </si>
  <si>
    <t>emplacement 
 des PRE</t>
  </si>
  <si>
    <t>Nbre_ROME</t>
  </si>
  <si>
    <t>Immeuble</t>
  </si>
  <si>
    <t>Feuille</t>
  </si>
  <si>
    <t>Variable VBA</t>
  </si>
  <si>
    <t>Valeur</t>
  </si>
  <si>
    <t>shpage_de_garde</t>
  </si>
  <si>
    <t>shadductabilite_des_PRE</t>
  </si>
  <si>
    <t>shphoto_situation_PB</t>
  </si>
  <si>
    <t>shitinerairePA_PB</t>
  </si>
  <si>
    <t>shpositionnement_etude_pre</t>
  </si>
  <si>
    <t>shpositionnement_etude</t>
  </si>
  <si>
    <t>shcasage_etude_pre</t>
  </si>
  <si>
    <t>shpointage_etude_pre</t>
  </si>
  <si>
    <t>shpointage_etude</t>
  </si>
  <si>
    <t>page_de_garde</t>
  </si>
  <si>
    <t>shitinerairePA_PRE</t>
  </si>
  <si>
    <t>Type</t>
  </si>
  <si>
    <t>Contenu</t>
  </si>
  <si>
    <t>Référence</t>
  </si>
  <si>
    <t>Description de donnée</t>
  </si>
  <si>
    <t>Feuille du fichier EZA_PA</t>
  </si>
  <si>
    <t>pointage_etude</t>
  </si>
  <si>
    <t>pointage_etude_pre</t>
  </si>
  <si>
    <t>casage_etude_pre</t>
  </si>
  <si>
    <t>positionnement_etude</t>
  </si>
  <si>
    <t>positionnement_etude_pre</t>
  </si>
  <si>
    <t>itinerairePA_PB</t>
  </si>
  <si>
    <t>itinerairePA_PRE</t>
  </si>
  <si>
    <t>photo_situation_PB</t>
  </si>
  <si>
    <t>adductabilite_des_PRE</t>
  </si>
  <si>
    <t>ligne</t>
  </si>
  <si>
    <t>colonne</t>
  </si>
  <si>
    <t>Cellule</t>
  </si>
  <si>
    <t>Texte</t>
  </si>
  <si>
    <t>&lt;Nom feuille&gt;</t>
  </si>
  <si>
    <t>Titre de colonne/ligne</t>
  </si>
  <si>
    <t>Numerique</t>
  </si>
  <si>
    <t>Colonne</t>
  </si>
  <si>
    <t>Ligne</t>
  </si>
  <si>
    <t>Arbre optique</t>
  </si>
  <si>
    <t>PA id</t>
  </si>
  <si>
    <t>INSEE</t>
  </si>
  <si>
    <t>PMZ id</t>
  </si>
  <si>
    <t>Code Immeuble</t>
  </si>
  <si>
    <t>yCW_ArbreOptique1</t>
  </si>
  <si>
    <t>yRW_ArbreOptique1</t>
  </si>
  <si>
    <t>yKW_ArbreOptique1</t>
  </si>
  <si>
    <t>yCW_Batiment</t>
  </si>
  <si>
    <t>yRW_Batiment</t>
  </si>
  <si>
    <t>yKW_Batiment</t>
  </si>
  <si>
    <t>yCW_CodeIMM</t>
  </si>
  <si>
    <t>yRW_CodeIMM</t>
  </si>
  <si>
    <t>yKW_CodeIMM</t>
  </si>
  <si>
    <t>yCW_Commune1</t>
  </si>
  <si>
    <t>yRW_Commune1</t>
  </si>
  <si>
    <t>yKW_Commune1</t>
  </si>
  <si>
    <t>yCW_Comp</t>
  </si>
  <si>
    <t>yRW_Comp</t>
  </si>
  <si>
    <t>yKW_Comp</t>
  </si>
  <si>
    <t>yCW_Escalier</t>
  </si>
  <si>
    <t>yRW_Escalier</t>
  </si>
  <si>
    <t>yKW_Escalier</t>
  </si>
  <si>
    <t>yCW_INSEE</t>
  </si>
  <si>
    <t>yRW_INSEE</t>
  </si>
  <si>
    <t>yKW_INSEE</t>
  </si>
  <si>
    <t>yCW_NRO1</t>
  </si>
  <si>
    <t>yRW_NRO1</t>
  </si>
  <si>
    <t>yKW_NRO1</t>
  </si>
  <si>
    <t>yCW_Num</t>
  </si>
  <si>
    <t>yRW_Num</t>
  </si>
  <si>
    <t>yKW_Num</t>
  </si>
  <si>
    <t>yCW_PA_id1</t>
  </si>
  <si>
    <t>yRW_PA_id1</t>
  </si>
  <si>
    <t>yKW_PA_id1</t>
  </si>
  <si>
    <t>yCW_PA_id3</t>
  </si>
  <si>
    <t>yRW_PA_id3</t>
  </si>
  <si>
    <t>yKW_PA_id3</t>
  </si>
  <si>
    <t>yCW_PMZ_id1</t>
  </si>
  <si>
    <t>yRW_PMZ_id1</t>
  </si>
  <si>
    <t>yKW_PMZ_id1</t>
  </si>
  <si>
    <t>yCW_Rivoli</t>
  </si>
  <si>
    <t>yRW_Rivoli</t>
  </si>
  <si>
    <t>yKW_Rivoli</t>
  </si>
  <si>
    <t>yCW_Rue</t>
  </si>
  <si>
    <t>yRW_Rue</t>
  </si>
  <si>
    <t>yKW_Rue</t>
  </si>
  <si>
    <t>yCW_TypeSite</t>
  </si>
  <si>
    <t>yRW_TypeSite</t>
  </si>
  <si>
    <t>yKW_TypeSite</t>
  </si>
  <si>
    <t>yCW_ZoneZL</t>
  </si>
  <si>
    <t>yRW_ZoneZL</t>
  </si>
  <si>
    <t>yKW_ZoneZL</t>
  </si>
  <si>
    <t>Arbre Optique (NRA)</t>
  </si>
  <si>
    <t>yCW_PMZ</t>
  </si>
  <si>
    <t>yRW_PMZ</t>
  </si>
  <si>
    <t>yKW_PMZ</t>
  </si>
  <si>
    <t>yCW_PA</t>
  </si>
  <si>
    <t>yRW_PA</t>
  </si>
  <si>
    <t>yKW_PA</t>
  </si>
  <si>
    <t>yCW_NRO</t>
  </si>
  <si>
    <t>yRW_NRO</t>
  </si>
  <si>
    <t>yKW_NRO</t>
  </si>
  <si>
    <t>yCW_NbreLog</t>
  </si>
  <si>
    <t>yRW_NbreLog</t>
  </si>
  <si>
    <t>yKW_NbreLog</t>
  </si>
  <si>
    <t>yCW_CodeIMM2</t>
  </si>
  <si>
    <t>yRW_CodeIMM2</t>
  </si>
  <si>
    <t>yCW_Rivoli2</t>
  </si>
  <si>
    <t>yRW_Rivoli2</t>
  </si>
  <si>
    <t>yKW_Rivoli2</t>
  </si>
  <si>
    <t>yCW_Rue2</t>
  </si>
  <si>
    <t>yRW_Rue2</t>
  </si>
  <si>
    <t>yKW_Rue2</t>
  </si>
  <si>
    <t>yCW_TypeSite2</t>
  </si>
  <si>
    <t>yRW_TypeSite2</t>
  </si>
  <si>
    <t>yKW_TypeSite2</t>
  </si>
  <si>
    <t>yCW_Num2</t>
  </si>
  <si>
    <t>yRW_Num2</t>
  </si>
  <si>
    <t>yKW_Num2</t>
  </si>
  <si>
    <t>yCW_Comp2</t>
  </si>
  <si>
    <t>yRW_Comp2</t>
  </si>
  <si>
    <t>yKW_Comp2</t>
  </si>
  <si>
    <t>yCW_Escalier2</t>
  </si>
  <si>
    <t>yRW_Escalier2</t>
  </si>
  <si>
    <t>yKW_Escalier2</t>
  </si>
  <si>
    <t>yCW_NbreROME</t>
  </si>
  <si>
    <t>yRW_NbreROME</t>
  </si>
  <si>
    <t>yKW_NbreROME</t>
  </si>
  <si>
    <t>PRE (ROME)</t>
  </si>
  <si>
    <t>Etude PMZ-PA</t>
  </si>
  <si>
    <t>Etape 1</t>
  </si>
  <si>
    <t>yRW_Prog</t>
  </si>
  <si>
    <t>yCW_Prog</t>
  </si>
  <si>
    <t>yCW_EmpPA</t>
  </si>
  <si>
    <t>yRW_EmpPA</t>
  </si>
  <si>
    <t>yKW_EmpPA</t>
  </si>
  <si>
    <t>yKW_Prog</t>
  </si>
  <si>
    <t>yKW_Version</t>
  </si>
  <si>
    <t>yRW_Version</t>
  </si>
  <si>
    <t>yCW_Version</t>
  </si>
  <si>
    <t>yCW_PMZ2</t>
  </si>
  <si>
    <t>yRW_PMZ2</t>
  </si>
  <si>
    <t>yKW_PMZ2</t>
  </si>
  <si>
    <t>yCW_PA2</t>
  </si>
  <si>
    <t>yRW_PA2</t>
  </si>
  <si>
    <t>yKW_PA2</t>
  </si>
  <si>
    <t>yCW_NRO2</t>
  </si>
  <si>
    <t>yRW_NRO2</t>
  </si>
  <si>
    <t>yKW_NRO2</t>
  </si>
  <si>
    <t>yCW_Batiment2</t>
  </si>
  <si>
    <t>yRW_Batiment2</t>
  </si>
  <si>
    <t>yKW_Batiment2</t>
  </si>
  <si>
    <t>yCW_PMZ_id2</t>
  </si>
  <si>
    <t>yRW_PMZ_id2</t>
  </si>
  <si>
    <t>yKW_PMZ_id2</t>
  </si>
  <si>
    <t>Immeuble hors PMZ</t>
  </si>
  <si>
    <t>Immeuble hors PA</t>
  </si>
  <si>
    <t>Immeuble à supprimer</t>
  </si>
  <si>
    <t>nature appuis</t>
  </si>
  <si>
    <t>Environnement Technique</t>
  </si>
  <si>
    <t>Nature des travaux</t>
  </si>
  <si>
    <t>info adduction</t>
  </si>
  <si>
    <t>Colonne Hauteur</t>
  </si>
  <si>
    <t>Accès Nacelle</t>
  </si>
  <si>
    <t>Info Elagage</t>
  </si>
  <si>
    <t>Adducatibilité</t>
  </si>
  <si>
    <t>simple</t>
  </si>
  <si>
    <t>complexe</t>
  </si>
  <si>
    <t>Environnement PB</t>
  </si>
  <si>
    <t>Action complémentaire</t>
  </si>
  <si>
    <t>Orange</t>
  </si>
  <si>
    <t>ENEDIS</t>
  </si>
  <si>
    <t>Orange &amp; Enedis</t>
  </si>
  <si>
    <t>Autres</t>
  </si>
  <si>
    <t>Aérien</t>
  </si>
  <si>
    <t>Souterrain</t>
  </si>
  <si>
    <t>Aéro-souterrain</t>
  </si>
  <si>
    <t>Façade</t>
  </si>
  <si>
    <t>Id PB</t>
  </si>
  <si>
    <t>positionnement-etude</t>
  </si>
  <si>
    <t>yCW_EtatOpti</t>
  </si>
  <si>
    <t>yRW_EtatOpti</t>
  </si>
  <si>
    <t>yKW_EtatOpti</t>
  </si>
  <si>
    <t>yKW_CodeIMM2</t>
  </si>
  <si>
    <t>yCW_CodeIMM3</t>
  </si>
  <si>
    <t>yRW_CodeIMM3</t>
  </si>
  <si>
    <t>yKW_CodeIMM3</t>
  </si>
  <si>
    <t>yCW_PMZ3</t>
  </si>
  <si>
    <t>yRW_PMZ3</t>
  </si>
  <si>
    <t>yKW_PMZ3</t>
  </si>
  <si>
    <t>yCW_PA3</t>
  </si>
  <si>
    <t>yRW_PA3</t>
  </si>
  <si>
    <t>yKW_PA3</t>
  </si>
  <si>
    <t>yRW_NRO3</t>
  </si>
  <si>
    <t>yKW_NRO3</t>
  </si>
  <si>
    <t>yCW_NRO3</t>
  </si>
  <si>
    <t>yCW_Rivoli3</t>
  </si>
  <si>
    <t>yRW_Rivoli3</t>
  </si>
  <si>
    <t>yKW_Rivoli3</t>
  </si>
  <si>
    <t>yCW_Rue3</t>
  </si>
  <si>
    <t>yRW_Rue3</t>
  </si>
  <si>
    <t>yKW_Rue3</t>
  </si>
  <si>
    <t>yCW_Num3</t>
  </si>
  <si>
    <t>yRW_Num3</t>
  </si>
  <si>
    <t>yKW_Num3</t>
  </si>
  <si>
    <t>yCW_Comp3</t>
  </si>
  <si>
    <t>yRW_Comp3</t>
  </si>
  <si>
    <t>yKW_Comp3</t>
  </si>
  <si>
    <t>yCW_Batiment3</t>
  </si>
  <si>
    <t>yRW_Batiment3</t>
  </si>
  <si>
    <t>yKW_Batiment3</t>
  </si>
  <si>
    <t>yCW_Escalier3</t>
  </si>
  <si>
    <t>yRW_Escalier3</t>
  </si>
  <si>
    <t>yKW_Escalier3</t>
  </si>
  <si>
    <t>yCW_NbreLog2</t>
  </si>
  <si>
    <t>yRW_NbreLog2</t>
  </si>
  <si>
    <t>yKW_NbreLog2</t>
  </si>
  <si>
    <t>yCW_NumPB</t>
  </si>
  <si>
    <t>yRW_NumPB</t>
  </si>
  <si>
    <t>yKW_NumPB</t>
  </si>
  <si>
    <t>yCW_TronconPAPB</t>
  </si>
  <si>
    <t>yRW_TronconPAPB</t>
  </si>
  <si>
    <t>yKW_TronconPAPB</t>
  </si>
  <si>
    <t>yCW_Emplacement</t>
  </si>
  <si>
    <t>yRW_Emplacement</t>
  </si>
  <si>
    <t>yKW_Emplacement</t>
  </si>
  <si>
    <t>yCW_NumSiteSupport</t>
  </si>
  <si>
    <t>yRW_NumSiteSupport</t>
  </si>
  <si>
    <t>yKW_NumSiteSupport</t>
  </si>
  <si>
    <t>yCW_Autorisation</t>
  </si>
  <si>
    <t>yRW_Autorisation</t>
  </si>
  <si>
    <t>yKW_Autorisation</t>
  </si>
  <si>
    <t>yRW_µmod</t>
  </si>
  <si>
    <t>yKW_µmod</t>
  </si>
  <si>
    <t>yRW_Comm</t>
  </si>
  <si>
    <t>yKW_Comm</t>
  </si>
  <si>
    <t>Nbre Logment</t>
  </si>
  <si>
    <t>NumPF PB</t>
  </si>
  <si>
    <t>Tronçon PA-PB</t>
  </si>
  <si>
    <t>Emplacement PB</t>
  </si>
  <si>
    <t>Numero Site Support</t>
  </si>
  <si>
    <t>PB vers LGT</t>
  </si>
  <si>
    <t>Autorisation</t>
  </si>
  <si>
    <t>micro  module</t>
  </si>
  <si>
    <t>yCW_Comm</t>
  </si>
  <si>
    <t>yCW_NbreLogReel</t>
  </si>
  <si>
    <t>yRW_NbreLogReel</t>
  </si>
  <si>
    <t>yKW_NbreLogReel</t>
  </si>
  <si>
    <t>yCW_Menu</t>
  </si>
  <si>
    <t>yRW_Menu</t>
  </si>
  <si>
    <t>yKW_Menu</t>
  </si>
  <si>
    <t xml:space="preserve"> Données corrigées PRE</t>
  </si>
  <si>
    <t>yCW_val1</t>
  </si>
  <si>
    <t>yRW_val1</t>
  </si>
  <si>
    <t>yKW_val1</t>
  </si>
  <si>
    <t>Numérique</t>
  </si>
  <si>
    <t>Cellule validation</t>
  </si>
  <si>
    <t>Cellule Validation</t>
  </si>
  <si>
    <t>yCW_val3</t>
  </si>
  <si>
    <t>yRW_val3</t>
  </si>
  <si>
    <t>yKW_val3</t>
  </si>
  <si>
    <t>yCW_val5</t>
  </si>
  <si>
    <t>yRW_val5</t>
  </si>
  <si>
    <t>yKW_val5</t>
  </si>
  <si>
    <t>positionnement-etude-PRE</t>
  </si>
  <si>
    <t>yCW_EtatOpti2</t>
  </si>
  <si>
    <t>yRW_EtatOpti2</t>
  </si>
  <si>
    <t>yKW_EtatOpti2</t>
  </si>
  <si>
    <t>yCW_CodeIMM4</t>
  </si>
  <si>
    <t>yRW_CodeIMM4</t>
  </si>
  <si>
    <t>yKW_CodeIMM4</t>
  </si>
  <si>
    <t>yCW_PMZ4</t>
  </si>
  <si>
    <t>yRW_PMZ4</t>
  </si>
  <si>
    <t>yKW_PMZ4</t>
  </si>
  <si>
    <t>yCW_PA4</t>
  </si>
  <si>
    <t>yRW_PA4</t>
  </si>
  <si>
    <t>yKW_PA4</t>
  </si>
  <si>
    <t>yCW_NRO4</t>
  </si>
  <si>
    <t>yRW_NRO4</t>
  </si>
  <si>
    <t>yKW_NRO4</t>
  </si>
  <si>
    <t>yCW_Rivoli4</t>
  </si>
  <si>
    <t>yRW_Rivoli4</t>
  </si>
  <si>
    <t>yKW_Rivoli4</t>
  </si>
  <si>
    <t>yCW_Rue4</t>
  </si>
  <si>
    <t>yRW_Rue4</t>
  </si>
  <si>
    <t>yKW_Rue4</t>
  </si>
  <si>
    <t>yCW_Comp4</t>
  </si>
  <si>
    <t>yRW_Comp4</t>
  </si>
  <si>
    <t>yKW_Comp4</t>
  </si>
  <si>
    <t>yCW_Batiment4</t>
  </si>
  <si>
    <t>yRW_Batiment4</t>
  </si>
  <si>
    <t>yKW_Batiment4</t>
  </si>
  <si>
    <t>yCW_Escalier4</t>
  </si>
  <si>
    <t>yRW_Escalier4</t>
  </si>
  <si>
    <t>yKW_Escalier4</t>
  </si>
  <si>
    <t>yCW_NbreLog3</t>
  </si>
  <si>
    <t>yRW_NbreLog3</t>
  </si>
  <si>
    <t>yKW_NbreLog3</t>
  </si>
  <si>
    <t>yCW_NumPB2</t>
  </si>
  <si>
    <t>yRW_NumPB2</t>
  </si>
  <si>
    <t>yKW_NumPB2</t>
  </si>
  <si>
    <t>yCW_TronconPAPB2</t>
  </si>
  <si>
    <t>yRW_TronconPAPB2</t>
  </si>
  <si>
    <t>yKW_TronconPAPB2</t>
  </si>
  <si>
    <t>yCW_Emplacement2</t>
  </si>
  <si>
    <t>yRW_Emplacement2</t>
  </si>
  <si>
    <t>yKW_Emplacement2</t>
  </si>
  <si>
    <t>yCW_NumSiteSupport2</t>
  </si>
  <si>
    <t>yRW_NumSiteSupport2</t>
  </si>
  <si>
    <t>yKW_NumSiteSupport2</t>
  </si>
  <si>
    <t>yCW_Autorisation2</t>
  </si>
  <si>
    <t>yRW_Autorisation2</t>
  </si>
  <si>
    <t>yKW_Autorisation2</t>
  </si>
  <si>
    <t>yCW_ µmod2</t>
  </si>
  <si>
    <t>yRW_µmod2</t>
  </si>
  <si>
    <t>yKW_µmod2</t>
  </si>
  <si>
    <t>yCW_Comm2</t>
  </si>
  <si>
    <t>yRW_Comm2</t>
  </si>
  <si>
    <t>yKW_Comm2</t>
  </si>
  <si>
    <t>yCW_Num4</t>
  </si>
  <si>
    <t>yRW_Num4</t>
  </si>
  <si>
    <t>yKW_Num4</t>
  </si>
  <si>
    <t>yRW_µmodReel</t>
  </si>
  <si>
    <t>yKW_µmodReel</t>
  </si>
  <si>
    <t>Menu déroulant</t>
  </si>
  <si>
    <t>Données corrigés</t>
  </si>
  <si>
    <t>Etude Positionnement des PB</t>
  </si>
  <si>
    <t>yCW_NumPB4</t>
  </si>
  <si>
    <t>synoptique-bilan µmodules</t>
  </si>
  <si>
    <t>yCW_µmod</t>
  </si>
  <si>
    <t>Code IMB</t>
  </si>
  <si>
    <t>Emplacement du PB</t>
  </si>
  <si>
    <t>Positionnement -etude</t>
  </si>
  <si>
    <t>Emplacement pb</t>
  </si>
  <si>
    <t>Adductabilité</t>
  </si>
  <si>
    <t>yCW_CodeIMM5</t>
  </si>
  <si>
    <t>yRW_CodeIMM5</t>
  </si>
  <si>
    <t>yKW_CodeIMM5</t>
  </si>
  <si>
    <t>yRW_NumPB4</t>
  </si>
  <si>
    <t>yKW_NumPB4</t>
  </si>
  <si>
    <t>yCW_Emplacement4</t>
  </si>
  <si>
    <t>yKW_Emplacement4</t>
  </si>
  <si>
    <t>yRW_Emplacement4</t>
  </si>
  <si>
    <t>yCW_NatApp</t>
  </si>
  <si>
    <t>yRW_NatApp</t>
  </si>
  <si>
    <t>yKW_NatApp</t>
  </si>
  <si>
    <t>yCW_NatTrav</t>
  </si>
  <si>
    <t>yRW_NatTrav</t>
  </si>
  <si>
    <t>yKW_NatTrav</t>
  </si>
  <si>
    <t>yCW_InfoAdd</t>
  </si>
  <si>
    <t>yRW_InfoAdd</t>
  </si>
  <si>
    <t>yKW_InfoAdd</t>
  </si>
  <si>
    <t>yCW_ColHau</t>
  </si>
  <si>
    <t>yRW_ColHau</t>
  </si>
  <si>
    <t>yKW_ColHau</t>
  </si>
  <si>
    <t>yCW_AccNas</t>
  </si>
  <si>
    <t>yRW_AccNas</t>
  </si>
  <si>
    <t>yKW_AccNas</t>
  </si>
  <si>
    <t>yCW_InfoEla</t>
  </si>
  <si>
    <t>yRW_InfoEla</t>
  </si>
  <si>
    <t>yKW_InfoEla</t>
  </si>
  <si>
    <t>yCW_Addu</t>
  </si>
  <si>
    <t>yRW_Addu</t>
  </si>
  <si>
    <t>yKW_Addu</t>
  </si>
  <si>
    <t>yCW_EnviPB</t>
  </si>
  <si>
    <t>yRW_EnviPB</t>
  </si>
  <si>
    <t>yKW_EnviPB</t>
  </si>
  <si>
    <t>yCW_Action</t>
  </si>
  <si>
    <t>yRW_Action</t>
  </si>
  <si>
    <t>yKW_Action</t>
  </si>
  <si>
    <t xml:space="preserve"> Adductabilité</t>
  </si>
  <si>
    <t>yCMD_MenuD</t>
  </si>
  <si>
    <t>yCMD_Troncon</t>
  </si>
  <si>
    <t>yCMD_EmplaPB</t>
  </si>
  <si>
    <t>yCMD_Autorisation</t>
  </si>
  <si>
    <t>yCMD_NatApp</t>
  </si>
  <si>
    <t>yCMD_NatTrav</t>
  </si>
  <si>
    <t>yCMD_Nacelle</t>
  </si>
  <si>
    <t>yCMD_ColHaut</t>
  </si>
  <si>
    <t>yCMD_Adduc</t>
  </si>
  <si>
    <t>yCMD_InfoAdd</t>
  </si>
  <si>
    <t>AutoConfig</t>
  </si>
  <si>
    <t>yRMD_MenuD</t>
  </si>
  <si>
    <t>yKMD_MenuD</t>
  </si>
  <si>
    <t>yRMD_Troncon</t>
  </si>
  <si>
    <t>yKMD_Troncon</t>
  </si>
  <si>
    <t>yRMD_EmplaPB</t>
  </si>
  <si>
    <t>yRMD_Autorisation</t>
  </si>
  <si>
    <t>yRMD_NatApp</t>
  </si>
  <si>
    <t>yRMD_NatTrav</t>
  </si>
  <si>
    <t>yRMD_InfoAdd</t>
  </si>
  <si>
    <t>yRMD_Nacelle</t>
  </si>
  <si>
    <t>yRMD_Adduc</t>
  </si>
  <si>
    <t>yKMD_EmplaPB</t>
  </si>
  <si>
    <t>yKMD_Autorisation</t>
  </si>
  <si>
    <t>yKMD_NatApp</t>
  </si>
  <si>
    <t>yKMD_NatTrav</t>
  </si>
  <si>
    <t>yKMD_InfoAdd</t>
  </si>
  <si>
    <t>yKMD_Adduc</t>
  </si>
  <si>
    <t>yKMD_Nacelle</t>
  </si>
  <si>
    <t>yKMD_ColHaut</t>
  </si>
  <si>
    <t>yRMD_ColHaut</t>
  </si>
  <si>
    <t>yCW_PRE</t>
  </si>
  <si>
    <t>yRW_PRE</t>
  </si>
  <si>
    <t>yKW_PRE</t>
  </si>
  <si>
    <t>Etape 0</t>
  </si>
  <si>
    <t>yCW_etu_pmz_pa</t>
  </si>
  <si>
    <t>yRW_etu_pmz_pa</t>
  </si>
  <si>
    <t>yKW_etu_pmz_pa</t>
  </si>
  <si>
    <t>yCW_PMZ_geo</t>
  </si>
  <si>
    <t>yRW_PMZ_geo</t>
  </si>
  <si>
    <t>yKW_PMZ_geo</t>
  </si>
  <si>
    <t>PMZ geo</t>
  </si>
  <si>
    <t>yCW_PA_geo</t>
  </si>
  <si>
    <t>yRW_PA_geo</t>
  </si>
  <si>
    <t>yKW_PA_geo</t>
  </si>
  <si>
    <t>PA geo</t>
  </si>
  <si>
    <t>yCW_za_pa</t>
  </si>
  <si>
    <t>yRW_za_pa</t>
  </si>
  <si>
    <t>yKW_za_pa</t>
  </si>
  <si>
    <t>Etude ZA-PA</t>
  </si>
  <si>
    <t>Initialisation Pointage - étude</t>
  </si>
  <si>
    <t>Initialisation fiche PRE</t>
  </si>
  <si>
    <t>yCW_nb_adresses</t>
  </si>
  <si>
    <t>yRW_nb_adresses</t>
  </si>
  <si>
    <t>yKW_nb_adresses</t>
  </si>
  <si>
    <t>Nb d'adresses</t>
  </si>
  <si>
    <t>yCW_nb_log</t>
  </si>
  <si>
    <t>yRW_nb_log</t>
  </si>
  <si>
    <t>yKW_nb_log</t>
  </si>
  <si>
    <t>Nb de logements</t>
  </si>
  <si>
    <t>yCW_IMB_Creation</t>
  </si>
  <si>
    <t>yRW_IMB_Creation</t>
  </si>
  <si>
    <t>yKW_IMB_Creation</t>
  </si>
  <si>
    <t>yRW_IMB_Delete</t>
  </si>
  <si>
    <t>yKW_IMB_Delete</t>
  </si>
  <si>
    <t>yCW_IMB_Delete</t>
  </si>
  <si>
    <t>Adresses à supprimer</t>
  </si>
  <si>
    <t>Adresses à créer</t>
  </si>
  <si>
    <t>Adresses à MAJ</t>
  </si>
  <si>
    <t>Immeuble à créer</t>
  </si>
  <si>
    <t>Hors Périmètre</t>
  </si>
  <si>
    <t>yCW_IMB_Hors_Perimetre</t>
  </si>
  <si>
    <t>yRW_IMB_Hors_Perimetre</t>
  </si>
  <si>
    <t>yKW_IMB_Hors_Perimetre</t>
  </si>
  <si>
    <t>yKW_Nbre_EL_R</t>
  </si>
  <si>
    <t>yKW_Nbre_EL_P</t>
  </si>
  <si>
    <t>Colonne EL Pro</t>
  </si>
  <si>
    <t>Colonne EL Résidentiel</t>
  </si>
  <si>
    <t>Nombre d'adresses avec info suplementaire dans le pointage étude</t>
  </si>
  <si>
    <t>yCW_Id_PB_Geo</t>
  </si>
  <si>
    <t>yRW_Id_PB_Geo</t>
  </si>
  <si>
    <t>yKW_Id_PB_Geo</t>
  </si>
  <si>
    <t>Id PF PB Geo</t>
  </si>
  <si>
    <t>Id PB Georeso</t>
  </si>
  <si>
    <t>Id PB Geofibre</t>
  </si>
  <si>
    <t>Gabarit véhicule limité (hauteur)</t>
  </si>
  <si>
    <t>Stationnement nacelle difficile</t>
  </si>
  <si>
    <t>Code_IMB</t>
  </si>
  <si>
    <t>Commentaires</t>
  </si>
  <si>
    <t>yCW_SommeNbreLogPB</t>
  </si>
  <si>
    <t>yRW_SommeNbreLogPB</t>
  </si>
  <si>
    <t>yKW_SommeNbreLogPB</t>
  </si>
  <si>
    <t>Somme Nbre Logment par PB</t>
  </si>
  <si>
    <t>yCW_micro_mod_ing</t>
  </si>
  <si>
    <t>yRW_micro_mod_ing</t>
  </si>
  <si>
    <t>yKW_micro_mod_ing</t>
  </si>
  <si>
    <t>yCW_micro_mod_reel</t>
  </si>
  <si>
    <t>yRW_micro_mod_reel</t>
  </si>
  <si>
    <t>yKW_micro_mod_reel</t>
  </si>
  <si>
    <t>yCW_Comm_IPON</t>
  </si>
  <si>
    <t>yRW_Comm_IPON</t>
  </si>
  <si>
    <t>yKW_Comm_IPON</t>
  </si>
  <si>
    <t>Commentaire IPON</t>
  </si>
  <si>
    <t>Chambre FTTH</t>
  </si>
  <si>
    <t>Immeuble FTTH</t>
  </si>
  <si>
    <t>Site (autre)</t>
  </si>
  <si>
    <t>Appui ERDF</t>
  </si>
  <si>
    <t>Appui FTTH</t>
  </si>
  <si>
    <t>Autre</t>
  </si>
  <si>
    <t>AS: adduction simple</t>
  </si>
  <si>
    <t>ACI: adduction avec point intermédiaire</t>
  </si>
  <si>
    <t>SC: sous chaussé</t>
  </si>
  <si>
    <t>GL1 (100m - 300m)</t>
  </si>
  <si>
    <t>GL3 (300m - 500m)</t>
  </si>
  <si>
    <t>GL5 (&gt; 500m)</t>
  </si>
  <si>
    <t>Environnement électrique</t>
  </si>
  <si>
    <t>Haute Tension Parrallèle</t>
  </si>
  <si>
    <t>Haute Tension Croisée</t>
  </si>
  <si>
    <t>µmod issus étude</t>
  </si>
  <si>
    <t>Etape 3: Positionnement étude</t>
  </si>
  <si>
    <t>Etape 2: Pointage étude</t>
  </si>
  <si>
    <t>yCW_micro_mod_fin_etude</t>
  </si>
  <si>
    <t>yRW_micro_mod_fin_etude</t>
  </si>
  <si>
    <t>yKW_micro_mod_fin_etude</t>
  </si>
  <si>
    <t>Nature des appuis</t>
  </si>
  <si>
    <t>Adduction</t>
  </si>
  <si>
    <t>Hauteur du point d'ancrage</t>
  </si>
  <si>
    <t>Accès nacelle</t>
  </si>
  <si>
    <t>pointage-etude</t>
  </si>
  <si>
    <t>adductabilité des PB</t>
  </si>
  <si>
    <t xml:space="preserve">Tronçon PA vers PB </t>
  </si>
  <si>
    <t>Autorisation ou BPT</t>
  </si>
  <si>
    <t>Convention uni-propriétaire</t>
  </si>
  <si>
    <t>Convention pose PB</t>
  </si>
  <si>
    <t>Convention passage cable</t>
  </si>
  <si>
    <t>Domaine routier</t>
  </si>
  <si>
    <t>Chambre sous chaussée</t>
  </si>
  <si>
    <t>Demander arrêté de stationnement</t>
  </si>
  <si>
    <t>Pleine terre</t>
  </si>
  <si>
    <t>yCW_EnvElec</t>
  </si>
  <si>
    <t>yRW_EnvElec</t>
  </si>
  <si>
    <t>yKW_EnvElec</t>
  </si>
  <si>
    <t>yCMD_EnvElec</t>
  </si>
  <si>
    <t>yRMD_EnvElec</t>
  </si>
  <si>
    <t>yKMD_EnvElec</t>
  </si>
  <si>
    <t>yCMD_EnvPB</t>
  </si>
  <si>
    <t>yRMD_EnvPB</t>
  </si>
  <si>
    <t>yKMD_EnvPB</t>
  </si>
  <si>
    <t>Environnement PB préciser</t>
  </si>
  <si>
    <t>yCW_EnviPB_autre</t>
  </si>
  <si>
    <t>yRW_EnviPB_autre</t>
  </si>
  <si>
    <t>yKW_EnviPB_autre</t>
  </si>
  <si>
    <t>yRW_x</t>
  </si>
  <si>
    <t>yKW_x</t>
  </si>
  <si>
    <t>yCW_y</t>
  </si>
  <si>
    <t>yRW_y</t>
  </si>
  <si>
    <t>yKW_y</t>
  </si>
  <si>
    <t>yCW_x</t>
  </si>
  <si>
    <t>Id PB GFI</t>
  </si>
  <si>
    <t>Code Site GFI</t>
  </si>
  <si>
    <t>Type Site PB</t>
  </si>
  <si>
    <t>Champ impérativement à remplir automatiquement ou manuellement sauf condition des IMB à supprimer et/ou hors périmètre</t>
  </si>
  <si>
    <t>Type Site Geo</t>
  </si>
  <si>
    <t>Code Site PB Geo</t>
  </si>
  <si>
    <t>yCW_Type_Site_PB_Geo</t>
  </si>
  <si>
    <t>yRW_Type_Site_PB_Geo</t>
  </si>
  <si>
    <t>yKW_Type_Site_PB_Geo</t>
  </si>
  <si>
    <t>yCW_Code_Site_PB_Geo</t>
  </si>
  <si>
    <t>yRW_Code_Site_PB_Geo</t>
  </si>
  <si>
    <t>yKW_Code_Site_PB_Geo</t>
  </si>
  <si>
    <t>Mot de Passe</t>
  </si>
  <si>
    <t>Changement du mot de passe</t>
  </si>
  <si>
    <t>TOTAL</t>
  </si>
  <si>
    <t>Etape de REINITIALISATION de la Fiche EZA-PA</t>
  </si>
  <si>
    <t>Activer / Désactiver feuilles pour remplissage des informations PRE (ROME)</t>
  </si>
  <si>
    <t>Nbre_Log à grouper par Id PB Geofibre</t>
  </si>
  <si>
    <t>calculer nb µmodules ingénierie</t>
  </si>
  <si>
    <t>yKW_Nbre_EL_R2</t>
  </si>
  <si>
    <t>yKW_Nbre_EL_P2</t>
  </si>
  <si>
    <t>yCW_NbreROMEReel</t>
  </si>
  <si>
    <t>yRW_NbreROMEReel</t>
  </si>
  <si>
    <t>yKW_NbreROMEReel</t>
  </si>
  <si>
    <t>yCW_Menu2</t>
  </si>
  <si>
    <t>yRW_Menu2</t>
  </si>
  <si>
    <t>yKW_Menu2</t>
  </si>
  <si>
    <t>yCW_x2</t>
  </si>
  <si>
    <t>yRW_x2</t>
  </si>
  <si>
    <t>yKW_x2</t>
  </si>
  <si>
    <t>yCW_y2</t>
  </si>
  <si>
    <t>yRW_y2</t>
  </si>
  <si>
    <t>yKW_y2</t>
  </si>
  <si>
    <t>yCW_Id_PB_Geo2</t>
  </si>
  <si>
    <t>yRW_Id_PB_Geo2</t>
  </si>
  <si>
    <t>yKW_Id_PB_Geo2</t>
  </si>
  <si>
    <t>Id PRE GFI</t>
  </si>
  <si>
    <t>yCW_val6</t>
  </si>
  <si>
    <t>yRW_val6</t>
  </si>
  <si>
    <t>yKW_val6</t>
  </si>
  <si>
    <t>yCW_val7</t>
  </si>
  <si>
    <t>yRW_val7</t>
  </si>
  <si>
    <t>yKW_val7</t>
  </si>
  <si>
    <t>yRW_val8</t>
  </si>
  <si>
    <t>yKW_val8</t>
  </si>
  <si>
    <t>yCW_val8</t>
  </si>
  <si>
    <t>Cellule rappel µmodules automatique</t>
  </si>
  <si>
    <t>Cellule rappel µmodules théoriques</t>
  </si>
  <si>
    <t>Cellule rappel µmodules réels</t>
  </si>
  <si>
    <t>yCW_µmodules_theo</t>
  </si>
  <si>
    <t>yRW_µmodules_theo</t>
  </si>
  <si>
    <t>yKW_µmodules_theo</t>
  </si>
  <si>
    <t>µmodules théoriques</t>
  </si>
  <si>
    <t>adresse PRE</t>
  </si>
  <si>
    <t>adresse PB</t>
  </si>
  <si>
    <t>yCW_adresse</t>
  </si>
  <si>
    <t>yRW_adresse</t>
  </si>
  <si>
    <t>yKW_adresse</t>
  </si>
  <si>
    <t>yCW_adresse2</t>
  </si>
  <si>
    <t>yRW_adresse2</t>
  </si>
  <si>
    <t>yKW_adresse2</t>
  </si>
  <si>
    <t>yKW_adresse3</t>
  </si>
  <si>
    <t>yCW_adresse3</t>
  </si>
  <si>
    <t>yRW_adresse3</t>
  </si>
  <si>
    <t>yCW_adresse4</t>
  </si>
  <si>
    <t>yRW_adresse4</t>
  </si>
  <si>
    <t>yKW_adresse4</t>
  </si>
  <si>
    <t>AN: Accessible Nacelle</t>
  </si>
  <si>
    <t>yCW_Comm3</t>
  </si>
  <si>
    <t>yRW_Comm3</t>
  </si>
  <si>
    <t>yKW_Comm3</t>
  </si>
  <si>
    <t xml:space="preserve">D2 ==&gt; D3 </t>
  </si>
  <si>
    <t>Pour les PB en chambre préciser le n° issu de Géofibre, pour les PB sur poteaux FT, le n° de poteau, pour les PB sur poteau ERDF, indiquer ERDFx et en commentaire préciser l'adresse du poteau, pour les PB Immeubles, indiquer le code IMB, pour les PB façade</t>
  </si>
  <si>
    <t>Collectivité</t>
  </si>
  <si>
    <t>yCW_val3bis</t>
  </si>
  <si>
    <t>yRW_val3bis</t>
  </si>
  <si>
    <t>yKW_val3bis</t>
  </si>
  <si>
    <t>yCW_NumPB5</t>
  </si>
  <si>
    <t>yRW_NumPB5</t>
  </si>
  <si>
    <t>yKW_NumPB5</t>
  </si>
  <si>
    <t>yCW_Emplacement5</t>
  </si>
  <si>
    <t>yRW_Emplacement5</t>
  </si>
  <si>
    <t>yKW_Emplacement5</t>
  </si>
  <si>
    <t>yCW_adresse5</t>
  </si>
  <si>
    <t>yRW_adresse5</t>
  </si>
  <si>
    <t>yKW_adresse5</t>
  </si>
  <si>
    <t>yCW_NumSiteSupport3</t>
  </si>
  <si>
    <t>yRW_NumSiteSupport3</t>
  </si>
  <si>
    <t>yKW_NumSiteSupport3</t>
  </si>
  <si>
    <t>yCW_Bouton1</t>
  </si>
  <si>
    <t>yRW_Bouton1</t>
  </si>
  <si>
    <t>yKW_Bouton1</t>
  </si>
  <si>
    <t>Bouton Angle 1</t>
  </si>
  <si>
    <t>yCW_Bouton2</t>
  </si>
  <si>
    <t>yRW_Bouton2</t>
  </si>
  <si>
    <t>yKW_Bouton2</t>
  </si>
  <si>
    <t>Bouton Angle 2</t>
  </si>
  <si>
    <t>yCW_Angle1</t>
  </si>
  <si>
    <t>yRW_Angle1</t>
  </si>
  <si>
    <t>yKW_Angle1</t>
  </si>
  <si>
    <t>yCW_Angle2</t>
  </si>
  <si>
    <t>yRW_Angle2</t>
  </si>
  <si>
    <t>yKW_Angle2</t>
  </si>
  <si>
    <t>Angle2</t>
  </si>
  <si>
    <t>Angle1</t>
  </si>
  <si>
    <t>Cellule validation de l'initialisation</t>
  </si>
  <si>
    <t>Nombre de µmodules</t>
  </si>
  <si>
    <t>PA en cascade</t>
  </si>
  <si>
    <t>Synoptique IPON</t>
  </si>
  <si>
    <t>Phase travaux</t>
  </si>
  <si>
    <t>µmodules issus de l'étude de la zone arrière de PA</t>
  </si>
  <si>
    <t>shsynoptique_bilan</t>
  </si>
  <si>
    <t>yCW_PB</t>
  </si>
  <si>
    <t>yRW_PB</t>
  </si>
  <si>
    <t>yKW_PB</t>
  </si>
  <si>
    <t>yCW_IPON</t>
  </si>
  <si>
    <t>yRW_IPON</t>
  </si>
  <si>
    <t>yKW_IPON</t>
  </si>
  <si>
    <t>yCW_IPONfin</t>
  </si>
  <si>
    <t>yRW_IPONfin</t>
  </si>
  <si>
    <t>yKW_IPONfin</t>
  </si>
  <si>
    <t>yCW_PRE2</t>
  </si>
  <si>
    <t>yRW_PRE2</t>
  </si>
  <si>
    <t>yKW_PRE2</t>
  </si>
  <si>
    <t>yCW_PRE2fin</t>
  </si>
  <si>
    <t>yRW_PRE2fin</t>
  </si>
  <si>
    <t>yKW_PRE2fin</t>
  </si>
  <si>
    <t>yCW_PBfin</t>
  </si>
  <si>
    <t>yRW_PBfin</t>
  </si>
  <si>
    <t>yKW_PBfin</t>
  </si>
  <si>
    <t>GL: grande longueur</t>
  </si>
  <si>
    <t>yCW_PMZenCascade</t>
  </si>
  <si>
    <t>yRW_PMZenCascade</t>
  </si>
  <si>
    <t>yKW_PMZenCascade</t>
  </si>
  <si>
    <t>yCW_PAenCascade</t>
  </si>
  <si>
    <t>yRW_PAenCascade</t>
  </si>
  <si>
    <t>yKW_PAenCascade</t>
  </si>
  <si>
    <t>adductabilite_des_sites</t>
  </si>
  <si>
    <t>shadductabilite_des_sites</t>
  </si>
  <si>
    <t>Etape 4: Adductabilité des sites</t>
  </si>
  <si>
    <t>Adductabilité des Sites</t>
  </si>
  <si>
    <t>Accord syndic</t>
  </si>
  <si>
    <t>Exporter les données (format .csv)</t>
  </si>
  <si>
    <t>yCW_INSEE_NRA</t>
  </si>
  <si>
    <t>yRW_INSEE_NRA</t>
  </si>
  <si>
    <t>yKW_INSEE_NRA</t>
  </si>
  <si>
    <t>code INSEE NRA</t>
  </si>
  <si>
    <t>emplacement des PB</t>
  </si>
  <si>
    <t>Saisir les colonnes EL R et EL P (bien renseigner les deux types)</t>
  </si>
  <si>
    <t>yCW_µmodReel</t>
  </si>
  <si>
    <t>Adresse IMB</t>
  </si>
  <si>
    <t>yCW_adresseIMM</t>
  </si>
  <si>
    <t>yRW_adresseIMM</t>
  </si>
  <si>
    <t>yKW_adresseIMM</t>
  </si>
  <si>
    <t>Localité</t>
  </si>
  <si>
    <t>yCW_Localite</t>
  </si>
  <si>
    <t>yRW_Localite</t>
  </si>
  <si>
    <t>yKW_Localite</t>
  </si>
  <si>
    <t>yCW_Localite3</t>
  </si>
  <si>
    <t>yRW_Localite3</t>
  </si>
  <si>
    <t>yKW_Localite3</t>
  </si>
  <si>
    <t>Localite</t>
  </si>
  <si>
    <t>Demander arrêté de circulation</t>
  </si>
  <si>
    <t>Nbre_ROME à grouper par numéro PF PRE</t>
  </si>
  <si>
    <t>Environnement PB (si "Autres" préciser)</t>
  </si>
  <si>
    <t>HH: Inf. 1,8M</t>
  </si>
  <si>
    <t>GH: Sup. 2,5M</t>
  </si>
  <si>
    <t>PH: Entre 1,8 et 2,5M</t>
  </si>
  <si>
    <t>Maison</t>
  </si>
  <si>
    <t>yCMD_TypeSite</t>
  </si>
  <si>
    <t>yRMD_TypeSite</t>
  </si>
  <si>
    <t>yKMD_TypeSite</t>
  </si>
  <si>
    <t>4ub4!m4squé</t>
  </si>
  <si>
    <t>yCW_fi</t>
  </si>
  <si>
    <t>yRW_fi</t>
  </si>
  <si>
    <t>yKW_fi</t>
  </si>
  <si>
    <t>yCW_fi2</t>
  </si>
  <si>
    <t>yRW_fi2</t>
  </si>
  <si>
    <t>yKW_fi2</t>
  </si>
  <si>
    <t>NON</t>
  </si>
  <si>
    <t>yCW_ChambPA</t>
  </si>
  <si>
    <t>yRW_ChambPA</t>
  </si>
  <si>
    <t>yKW_ChambPA</t>
  </si>
  <si>
    <t>Etat Site</t>
  </si>
  <si>
    <t>yCW_EtatSite</t>
  </si>
  <si>
    <t>yRW_EtatSite</t>
  </si>
  <si>
    <t>yKW_EtatSite</t>
  </si>
  <si>
    <t/>
  </si>
  <si>
    <t>yCW_PBgroupe</t>
  </si>
  <si>
    <t>yCW_PBgroupe2</t>
  </si>
  <si>
    <t>PB groupe</t>
  </si>
  <si>
    <t>yRW_PBgroupe</t>
  </si>
  <si>
    <t>yKW_PBgroupe</t>
  </si>
  <si>
    <t>yRW_PBgroupe2</t>
  </si>
  <si>
    <t>yKW_PBgroupe2</t>
  </si>
  <si>
    <t>yCW_PBgroupe3</t>
  </si>
  <si>
    <t>yRW_PBgroupe3</t>
  </si>
  <si>
    <t>yKW_PBgroupe3</t>
  </si>
  <si>
    <t>Id PB groupe</t>
  </si>
  <si>
    <t>Code regroupement</t>
  </si>
  <si>
    <t>Adresses Immeubles (Num / Complément / Bâtiment / Escalier / Rue / Localité)</t>
  </si>
  <si>
    <t>Motif de suppression</t>
  </si>
  <si>
    <t>Création à tort</t>
  </si>
  <si>
    <t>Adresse inexistante ; vu sur le terrain</t>
  </si>
  <si>
    <t>Adresse inexistante ; vu sur Géoportail/Cadastre</t>
  </si>
  <si>
    <t>Terrain vague/Immeuble démoli</t>
  </si>
  <si>
    <t>Parking (Sans Point Technique)</t>
  </si>
  <si>
    <t>Menu Deroulant</t>
  </si>
  <si>
    <t>Motif Suppression</t>
  </si>
  <si>
    <t>Tronçon PA vers PB</t>
  </si>
  <si>
    <t>Nature des Appuis</t>
  </si>
  <si>
    <t>Environnement Electrique</t>
  </si>
  <si>
    <t>Nature des Travaux</t>
  </si>
  <si>
    <t>Hauteur du Point d'Ancrage</t>
  </si>
  <si>
    <t>yCMD_MotifSuppr</t>
  </si>
  <si>
    <t>yRMD_MotifSuppr</t>
  </si>
  <si>
    <t>yKMD_MotifSuppr</t>
  </si>
  <si>
    <t>Code Postal</t>
  </si>
  <si>
    <t>yCW_CodePostal</t>
  </si>
  <si>
    <t>yRW_CodePostal</t>
  </si>
  <si>
    <t>yKW_CodePostal</t>
  </si>
  <si>
    <t>Code postal</t>
  </si>
  <si>
    <t>yCW_CodePostal3</t>
  </si>
  <si>
    <t>yRW_CodePostal3</t>
  </si>
  <si>
    <t>yKW_CodePostal3</t>
  </si>
  <si>
    <t>yCW_MotifSuppr</t>
  </si>
  <si>
    <t>yRW_MotifSuppr</t>
  </si>
  <si>
    <t>yKW_MotifSuppr</t>
  </si>
  <si>
    <t>motif de suppression</t>
  </si>
  <si>
    <t>yCW_comm</t>
  </si>
  <si>
    <t>yRW_comm</t>
  </si>
  <si>
    <t>yKW_comm</t>
  </si>
  <si>
    <t>Provenance de l'immeuble</t>
  </si>
  <si>
    <t>yCW_provenance</t>
  </si>
  <si>
    <t>yRW_provenance</t>
  </si>
  <si>
    <t>yKW_provenance</t>
  </si>
  <si>
    <t>Provenance des infos de l'immeuble</t>
  </si>
  <si>
    <t>Informations Diverses</t>
  </si>
  <si>
    <t>Statut PB</t>
  </si>
  <si>
    <t>en cours</t>
  </si>
  <si>
    <t>différé</t>
  </si>
  <si>
    <t>déployé</t>
  </si>
  <si>
    <t>yCMD_StatutPB</t>
  </si>
  <si>
    <t>yRMD_StatutPB</t>
  </si>
  <si>
    <t>yKMD_StatutPB</t>
  </si>
  <si>
    <t>yCW_StatutPB</t>
  </si>
  <si>
    <t>yRW_StatutPB</t>
  </si>
  <si>
    <t>yKW_StatutPB</t>
  </si>
  <si>
    <t>yCW_StatutPB3</t>
  </si>
  <si>
    <t>yRW_StatutPB3</t>
  </si>
  <si>
    <t>yKW_StatutPB3</t>
  </si>
  <si>
    <t>Adresse PA</t>
  </si>
  <si>
    <t>Doublon</t>
  </si>
  <si>
    <t>Nom Voie</t>
  </si>
  <si>
    <t>Type Voie</t>
  </si>
  <si>
    <t>yCW_TypeRue3</t>
  </si>
  <si>
    <t>yRW_TypeRue3</t>
  </si>
  <si>
    <t>yKW_TypeRue3</t>
  </si>
  <si>
    <t>Type Rue</t>
  </si>
  <si>
    <t>yCW_TypeRue</t>
  </si>
  <si>
    <t>yRW_TypeRue</t>
  </si>
  <si>
    <t>yKW_TypeRue</t>
  </si>
  <si>
    <t>Adresse modifiée</t>
  </si>
  <si>
    <t>Coordonnées (Lambert 93)</t>
  </si>
  <si>
    <t>Basse Tension Fil Nu</t>
  </si>
  <si>
    <t>IN: Inaccessible Nacelle</t>
  </si>
  <si>
    <t>yCW_Bouton3</t>
  </si>
  <si>
    <t>yKW_Bouton3</t>
  </si>
  <si>
    <t>yRW_Bouton3</t>
  </si>
  <si>
    <t>yCW_Angle3</t>
  </si>
  <si>
    <t>yRW_Angle3</t>
  </si>
  <si>
    <t>yKW_Angle3</t>
  </si>
  <si>
    <t>PB :</t>
  </si>
  <si>
    <t>Emplacement :</t>
  </si>
  <si>
    <t>Site Support :</t>
  </si>
  <si>
    <t>Adresse :</t>
  </si>
  <si>
    <t>2.63</t>
  </si>
  <si>
    <t>IMB/35306/X/000M</t>
  </si>
  <si>
    <t>NON RACCORDE</t>
  </si>
  <si>
    <t>FI-35306-0003</t>
  </si>
  <si>
    <t>PA-35306-000C</t>
  </si>
  <si>
    <t>GNR</t>
  </si>
  <si>
    <t>0060</t>
  </si>
  <si>
    <t>St-Père</t>
  </si>
  <si>
    <t>35430</t>
  </si>
  <si>
    <t>Saint-Georges</t>
  </si>
  <si>
    <t>OPTIMUM</t>
  </si>
  <si>
    <t>IMB/35306/X/000N</t>
  </si>
  <si>
    <t>0058</t>
  </si>
  <si>
    <t>St-Père Marc en Poulet</t>
  </si>
  <si>
    <t>de Rougent</t>
  </si>
  <si>
    <t>49</t>
  </si>
  <si>
    <t>IMB/35306/X/001K</t>
  </si>
  <si>
    <t>0064</t>
  </si>
  <si>
    <t>des Besnardais</t>
  </si>
  <si>
    <t>27</t>
  </si>
  <si>
    <t>IMB/35306/X/0031</t>
  </si>
  <si>
    <t>0063</t>
  </si>
  <si>
    <t>de Beauchet</t>
  </si>
  <si>
    <t>1</t>
  </si>
  <si>
    <t>IMB/35306/X/0033</t>
  </si>
  <si>
    <t>2</t>
  </si>
  <si>
    <t>IMB/35306/X/0034</t>
  </si>
  <si>
    <t>3</t>
  </si>
  <si>
    <t>IMB/35306/X/0035</t>
  </si>
  <si>
    <t>4</t>
  </si>
  <si>
    <t>IMB/35306/X/0036</t>
  </si>
  <si>
    <t>5</t>
  </si>
  <si>
    <t>IMB/35306/X/003B</t>
  </si>
  <si>
    <t>0075</t>
  </si>
  <si>
    <t>Cour</t>
  </si>
  <si>
    <t>Suliac</t>
  </si>
  <si>
    <t>8</t>
  </si>
  <si>
    <t>IMB/35306/X/003C</t>
  </si>
  <si>
    <t>6</t>
  </si>
  <si>
    <t>IMB/35306/X/003D</t>
  </si>
  <si>
    <t>IMB/35306/X/003E</t>
  </si>
  <si>
    <t>IMB/35306/X/003F</t>
  </si>
  <si>
    <t>IMB/35306/X/003G</t>
  </si>
  <si>
    <t>0057</t>
  </si>
  <si>
    <t>des Quesblais</t>
  </si>
  <si>
    <t>7</t>
  </si>
  <si>
    <t>IMB/35306/X/003H</t>
  </si>
  <si>
    <t>IMB/35306/X/003I</t>
  </si>
  <si>
    <t>IMB/35306/X/003J</t>
  </si>
  <si>
    <t>IMB/35306/X/003K</t>
  </si>
  <si>
    <t>IMB/35306/X/003L</t>
  </si>
  <si>
    <t>IMB/35306/X/005X</t>
  </si>
  <si>
    <t>15</t>
  </si>
  <si>
    <t>IMB/35306/X/00A6</t>
  </si>
  <si>
    <t>0070</t>
  </si>
  <si>
    <t>de la Désirée</t>
  </si>
  <si>
    <t>IMB/35306/X/00A7</t>
  </si>
  <si>
    <t>IMB/35306/X/00A8</t>
  </si>
  <si>
    <t>IMB/35306/X/00A9</t>
  </si>
  <si>
    <t>IMB/35306/X/00AB</t>
  </si>
  <si>
    <t>10</t>
  </si>
  <si>
    <t>IMB/35306/X/00AC</t>
  </si>
  <si>
    <t>IMB/35306/X/00CI</t>
  </si>
  <si>
    <t>IMB/35306/X/00CJ</t>
  </si>
  <si>
    <t>53</t>
  </si>
  <si>
    <t>IMB/35306/X/00CK</t>
  </si>
  <si>
    <t>51</t>
  </si>
  <si>
    <t>IMB/35306/X/00CL</t>
  </si>
  <si>
    <t>47</t>
  </si>
  <si>
    <t>IMB/35306/X/00CM</t>
  </si>
  <si>
    <t>45</t>
  </si>
  <si>
    <t>IMB/35306/X/00CN</t>
  </si>
  <si>
    <t>43</t>
  </si>
  <si>
    <t>IMB/35306/X/00CO</t>
  </si>
  <si>
    <t>41</t>
  </si>
  <si>
    <t>IMB/35306/X/00CP</t>
  </si>
  <si>
    <t>IMB/35306/X/00CQ</t>
  </si>
  <si>
    <t>39</t>
  </si>
  <si>
    <t>IMB/35306/X/00CR</t>
  </si>
  <si>
    <t>37</t>
  </si>
  <si>
    <t>IMB/35306/X/00CS</t>
  </si>
  <si>
    <t>35</t>
  </si>
  <si>
    <t>IMB/35306/X/00CT</t>
  </si>
  <si>
    <t>IMB/35306/X/00CU</t>
  </si>
  <si>
    <t>IMB/35306/X/00CV</t>
  </si>
  <si>
    <t>25</t>
  </si>
  <si>
    <t>IMB/35306/X/00CW</t>
  </si>
  <si>
    <t>23</t>
  </si>
  <si>
    <t>IMB/35306/X/00CX</t>
  </si>
  <si>
    <t>21</t>
  </si>
  <si>
    <t>IMB/35306/X/00CY</t>
  </si>
  <si>
    <t>IMB/35306/X/00CZ</t>
  </si>
  <si>
    <t>19</t>
  </si>
  <si>
    <t>IMB/35306/X/00D0</t>
  </si>
  <si>
    <t>17</t>
  </si>
  <si>
    <t>IMB/35306/X/00D1</t>
  </si>
  <si>
    <t>16</t>
  </si>
  <si>
    <t>IMB/35306/X/00D2</t>
  </si>
  <si>
    <t>IMB/35306/X/00D3</t>
  </si>
  <si>
    <t>14</t>
  </si>
  <si>
    <t>IMB/35306/X/00D4</t>
  </si>
  <si>
    <t>13</t>
  </si>
  <si>
    <t>IMB/35306/X/00D5</t>
  </si>
  <si>
    <t>11</t>
  </si>
  <si>
    <t>IMB/35306/X/00D6</t>
  </si>
  <si>
    <t>IMB/35306/X/00PB</t>
  </si>
  <si>
    <t>IMB/35306/X/00QH</t>
  </si>
  <si>
    <t>9</t>
  </si>
  <si>
    <t>IMB/35306/X/00QI</t>
  </si>
  <si>
    <t>IMB/35306/X/00TH</t>
  </si>
  <si>
    <t>12</t>
  </si>
  <si>
    <t>IMB/35306/X/00TI</t>
  </si>
  <si>
    <t>BIS</t>
  </si>
  <si>
    <t>IMB/35306/X/00TJ</t>
  </si>
  <si>
    <t>Q2-35122GNR-107I</t>
  </si>
  <si>
    <t>ZMD</t>
  </si>
  <si>
    <t>N° FI PMZ : FI-35306-0003</t>
  </si>
  <si>
    <t>35306/GNR/PB/44509</t>
  </si>
  <si>
    <t>35306/GNR/PB/44510</t>
  </si>
  <si>
    <t>35306/GNR/PB/44511</t>
  </si>
  <si>
    <t>35306/GNR/PB/44512</t>
  </si>
  <si>
    <t>35306/GNR/PB/44513</t>
  </si>
  <si>
    <t>35306/GNR/PB/44505</t>
  </si>
  <si>
    <t>35306/GNR/PB/44508</t>
  </si>
  <si>
    <t>35306/GNR/PB/44507</t>
  </si>
  <si>
    <t>35306/GNR/PB/44504</t>
  </si>
  <si>
    <t>35306/GNR/PB/44500</t>
  </si>
  <si>
    <t>L3T00038/35306</t>
  </si>
  <si>
    <t>E000954</t>
  </si>
  <si>
    <t>E000955</t>
  </si>
  <si>
    <t>E000956</t>
  </si>
  <si>
    <t>FT0063458</t>
  </si>
  <si>
    <t>FT0063459</t>
  </si>
  <si>
    <t>FT0160919</t>
  </si>
  <si>
    <t>E000953</t>
  </si>
  <si>
    <t>L2T00041/35306</t>
  </si>
  <si>
    <t>FT0160920</t>
  </si>
  <si>
    <t>14 rue Besnardais</t>
  </si>
  <si>
    <t>2 rue Besnardais</t>
  </si>
  <si>
    <t>4 rue Beauchet</t>
  </si>
  <si>
    <t>1 rue Désirée</t>
  </si>
  <si>
    <t>21 rue des Besnardais</t>
  </si>
  <si>
    <t>10 rue Besnardais</t>
  </si>
  <si>
    <t>43 rue Besnardais</t>
  </si>
  <si>
    <t>35306</t>
  </si>
  <si>
    <t>adduction aérienne client directe</t>
  </si>
  <si>
    <t>adduction passant par le poteau E000948 puis adduction client</t>
  </si>
  <si>
    <t>adduction passant par le poteau E000941 puis adduction client en aéro soute</t>
  </si>
  <si>
    <t>adduction passant par les poteaux E000946 et E000945 puis adduction client en aero soute</t>
  </si>
  <si>
    <t>adduction passant par le poteau E000946 puis adduction client en facade</t>
  </si>
  <si>
    <t>adduction en aerosoute puis adduction client en facade</t>
  </si>
  <si>
    <t>adduction client en aero soute</t>
  </si>
  <si>
    <t>adduction client directe</t>
  </si>
  <si>
    <t>adduction en aérosoute puis adduction client en facade</t>
  </si>
  <si>
    <t xml:space="preserve">adduction client direct en aéro soute </t>
  </si>
  <si>
    <t>adduction passant en aérosoute par le poteau FT 0160918 puis adductiion client</t>
  </si>
  <si>
    <t xml:space="preserve">adduction aérienne passant par le poteau FT0576979 puis adduction client en aero soute </t>
  </si>
  <si>
    <t xml:space="preserve">adduction aérienne passant par le poteau E000938 puis adduction client </t>
  </si>
  <si>
    <t xml:space="preserve">adduction aérienne passant par le poteau E000937 puis adduction client </t>
  </si>
  <si>
    <t>adduction aérienne passant par le poteau FT0576980 puis adduction client</t>
  </si>
  <si>
    <t>adduction aérienne passant par le poteau E000939 puis adduction client</t>
  </si>
  <si>
    <t>adduction aérienne passant par le poteau FT00160921 puis adduction client</t>
  </si>
  <si>
    <t>adduction aérienne passant par les poteaux FT00160921-E000940 puis adduction client</t>
  </si>
  <si>
    <t>L3T 38/35306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</si>
</sst>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.00_);_(&quot;€&quot;* \(#,##0.00\);_(&quot;€&quot;* &quot;-&quot;??_);_(@_)"/>
    <numFmt numFmtId="165" formatCode="0000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9"/>
      <color indexed="81"/>
      <name val="Tahoma"/>
      <family val="2"/>
    </font>
    <font>
      <b/>
      <i/>
      <sz val="8"/>
      <color indexed="53"/>
      <name val="Arial"/>
      <family val="2"/>
    </font>
    <font>
      <b/>
      <sz val="14"/>
      <color indexed="9"/>
      <name val="Arial"/>
      <family val="2"/>
    </font>
    <font>
      <sz val="12"/>
      <color indexed="9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b/>
      <sz val="9"/>
      <color indexed="61"/>
      <name val="Tahoma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color theme="3"/>
      <name val="Arial"/>
      <family val="2"/>
    </font>
    <font>
      <sz val="10"/>
      <color theme="8" tint="-0.499984740745262"/>
      <name val="Arial Narrow"/>
      <family val="2"/>
    </font>
    <font>
      <sz val="8"/>
      <color rgb="FF009600"/>
      <name val="Arial Narrow"/>
      <family val="2"/>
    </font>
    <font>
      <b/>
      <sz val="16"/>
      <color theme="1"/>
      <name val="Arial"/>
      <family val="2"/>
    </font>
    <font>
      <sz val="10"/>
      <color rgb="FFFFC000"/>
      <name val="Arial"/>
      <family val="2"/>
    </font>
    <font>
      <sz val="10"/>
      <color rgb="FF00000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4FA32"/>
        <bgColor indexed="64"/>
      </patternFill>
    </fill>
    <fill>
      <patternFill patternType="solid">
        <fgColor rgb="FFFFE6E6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6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9" fillId="0" borderId="2" applyNumberFormat="0" applyFill="0" applyAlignment="0" applyProtection="0"/>
    <xf numFmtId="0" fontId="10" fillId="21" borderId="3" applyNumberForma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8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2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41" fillId="0" borderId="0" applyFill="0" applyProtection="0"/>
    <xf numFmtId="0" fontId="7" fillId="0" borderId="0"/>
    <xf numFmtId="0" fontId="7" fillId="0" borderId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7" fillId="0" borderId="0"/>
    <xf numFmtId="0" fontId="51" fillId="0" borderId="0"/>
    <xf numFmtId="0" fontId="42" fillId="0" borderId="0"/>
    <xf numFmtId="0" fontId="46" fillId="0" borderId="0"/>
    <xf numFmtId="0" fontId="46" fillId="0" borderId="0"/>
    <xf numFmtId="0" fontId="42" fillId="0" borderId="0"/>
    <xf numFmtId="0" fontId="46" fillId="0" borderId="0"/>
    <xf numFmtId="0" fontId="46" fillId="0" borderId="0"/>
    <xf numFmtId="0" fontId="51" fillId="0" borderId="0"/>
    <xf numFmtId="0" fontId="21" fillId="20" borderId="8" applyNumberFormat="0" applyAlignment="0" applyProtection="0"/>
    <xf numFmtId="0" fontId="12" fillId="4" borderId="0" applyNumberFormat="0" applyBorder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52" fillId="0" borderId="56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5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0" fillId="21" borderId="3" applyNumberFormat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4" fillId="0" borderId="61" applyNumberFormat="0" applyFill="0" applyAlignment="0" applyProtection="0"/>
    <xf numFmtId="0" fontId="9" fillId="20" borderId="71" applyNumberFormat="0" applyAlignment="0" applyProtection="0"/>
    <xf numFmtId="0" fontId="9" fillId="20" borderId="71" applyNumberFormat="0" applyAlignment="0" applyProtection="0"/>
    <xf numFmtId="0" fontId="9" fillId="20" borderId="71" applyNumberForma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16" fillId="7" borderId="71" applyNumberFormat="0" applyAlignment="0" applyProtection="0"/>
    <xf numFmtId="0" fontId="16" fillId="7" borderId="71" applyNumberFormat="0" applyAlignment="0" applyProtection="0"/>
    <xf numFmtId="0" fontId="16" fillId="7" borderId="71" applyNumberFormat="0" applyAlignment="0" applyProtection="0"/>
    <xf numFmtId="0" fontId="1" fillId="0" borderId="0"/>
    <xf numFmtId="0" fontId="1" fillId="0" borderId="0"/>
    <xf numFmtId="0" fontId="21" fillId="20" borderId="73" applyNumberFormat="0" applyAlignment="0" applyProtection="0"/>
    <xf numFmtId="0" fontId="21" fillId="20" borderId="73" applyNumberFormat="0" applyAlignment="0" applyProtection="0"/>
    <xf numFmtId="0" fontId="21" fillId="20" borderId="73" applyNumberFormat="0" applyAlignment="0" applyProtection="0"/>
    <xf numFmtId="0" fontId="24" fillId="0" borderId="74" applyNumberFormat="0" applyFill="0" applyAlignment="0" applyProtection="0"/>
    <xf numFmtId="0" fontId="24" fillId="0" borderId="74" applyNumberFormat="0" applyFill="0" applyAlignment="0" applyProtection="0"/>
    <xf numFmtId="0" fontId="24" fillId="0" borderId="74" applyNumberFormat="0" applyFill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1" fillId="0" borderId="0"/>
    <xf numFmtId="0" fontId="1" fillId="0" borderId="0"/>
    <xf numFmtId="0" fontId="24" fillId="0" borderId="74" applyNumberFormat="0" applyFill="0" applyAlignment="0" applyProtection="0"/>
  </cellStyleXfs>
  <cellXfs count="611">
    <xf numFmtId="0" fontId="0" fillId="0" borderId="0" xfId="0"/>
    <xf numFmtId="0" fontId="0" fillId="0" borderId="0" xfId="0" applyBorder="1"/>
    <xf numFmtId="0" fontId="0" fillId="25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vertical="center"/>
    </xf>
    <xf numFmtId="0" fontId="55" fillId="33" borderId="34" xfId="92" applyFont="1" applyFill="1" applyBorder="1" applyAlignment="1">
      <alignment horizontal="center" vertical="center"/>
    </xf>
    <xf numFmtId="0" fontId="53" fillId="33" borderId="36" xfId="11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3" fillId="33" borderId="37" xfId="111" applyFont="1" applyFill="1" applyBorder="1" applyAlignment="1">
      <alignment horizontal="center" vertical="center"/>
    </xf>
    <xf numFmtId="0" fontId="56" fillId="33" borderId="36" xfId="111" applyFont="1" applyFill="1" applyBorder="1" applyAlignment="1">
      <alignment horizontal="center" vertical="center"/>
    </xf>
    <xf numFmtId="0" fontId="53" fillId="33" borderId="36" xfId="111" applyNumberFormat="1" applyFont="1" applyFill="1" applyBorder="1" applyAlignment="1">
      <alignment horizontal="center" vertical="center"/>
    </xf>
    <xf numFmtId="0" fontId="57" fillId="35" borderId="26" xfId="95" applyFont="1" applyFill="1" applyBorder="1" applyAlignment="1">
      <alignment horizontal="center" vertical="center"/>
    </xf>
    <xf numFmtId="0" fontId="57" fillId="35" borderId="11" xfId="95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58" fillId="35" borderId="11" xfId="95" applyFont="1" applyFill="1" applyBorder="1" applyAlignment="1">
      <alignment horizontal="center" vertical="center"/>
    </xf>
    <xf numFmtId="0" fontId="58" fillId="35" borderId="12" xfId="95" applyFont="1" applyFill="1" applyBorder="1" applyAlignment="1">
      <alignment horizontal="center" vertical="center"/>
    </xf>
    <xf numFmtId="0" fontId="57" fillId="35" borderId="27" xfId="95" applyFont="1" applyFill="1" applyBorder="1" applyAlignment="1">
      <alignment horizontal="center" vertical="center"/>
    </xf>
    <xf numFmtId="0" fontId="57" fillId="35" borderId="0" xfId="95" applyFont="1" applyFill="1" applyBorder="1" applyAlignment="1">
      <alignment horizontal="center" vertical="center"/>
    </xf>
    <xf numFmtId="0" fontId="43" fillId="34" borderId="0" xfId="95" applyFont="1" applyFill="1" applyBorder="1" applyAlignment="1">
      <alignment horizontal="center" vertical="center"/>
    </xf>
    <xf numFmtId="0" fontId="58" fillId="35" borderId="0" xfId="95" applyFont="1" applyFill="1" applyBorder="1" applyAlignment="1">
      <alignment horizontal="center" vertical="center"/>
    </xf>
    <xf numFmtId="0" fontId="58" fillId="35" borderId="14" xfId="95" applyFont="1" applyFill="1" applyBorder="1" applyAlignment="1">
      <alignment horizontal="center" vertical="center"/>
    </xf>
    <xf numFmtId="0" fontId="57" fillId="35" borderId="28" xfId="95" applyFont="1" applyFill="1" applyBorder="1" applyAlignment="1">
      <alignment horizontal="center" vertical="center"/>
    </xf>
    <xf numFmtId="0" fontId="57" fillId="35" borderId="25" xfId="95" applyFont="1" applyFill="1" applyBorder="1" applyAlignment="1">
      <alignment horizontal="center" vertical="center"/>
    </xf>
    <xf numFmtId="0" fontId="43" fillId="34" borderId="25" xfId="95" applyFont="1" applyFill="1" applyBorder="1" applyAlignment="1">
      <alignment horizontal="center" vertical="center"/>
    </xf>
    <xf numFmtId="0" fontId="58" fillId="35" borderId="25" xfId="95" applyFont="1" applyFill="1" applyBorder="1" applyAlignment="1">
      <alignment horizontal="center" vertical="center"/>
    </xf>
    <xf numFmtId="0" fontId="58" fillId="35" borderId="29" xfId="95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57" fillId="36" borderId="27" xfId="95" applyFont="1" applyFill="1" applyBorder="1" applyAlignment="1">
      <alignment horizontal="center" vertical="center"/>
    </xf>
    <xf numFmtId="0" fontId="57" fillId="36" borderId="0" xfId="95" applyFont="1" applyFill="1" applyBorder="1" applyAlignment="1">
      <alignment horizontal="center" vertical="center"/>
    </xf>
    <xf numFmtId="0" fontId="43" fillId="36" borderId="0" xfId="95" applyFont="1" applyFill="1" applyBorder="1" applyAlignment="1">
      <alignment horizontal="center" vertical="center"/>
    </xf>
    <xf numFmtId="0" fontId="58" fillId="36" borderId="11" xfId="95" applyFont="1" applyFill="1" applyBorder="1" applyAlignment="1">
      <alignment horizontal="center" vertical="center"/>
    </xf>
    <xf numFmtId="0" fontId="58" fillId="36" borderId="0" xfId="95" applyFont="1" applyFill="1" applyBorder="1" applyAlignment="1">
      <alignment horizontal="center" vertical="center"/>
    </xf>
    <xf numFmtId="0" fontId="58" fillId="36" borderId="14" xfId="95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4" fontId="29" fillId="25" borderId="0" xfId="0" applyNumberFormat="1" applyFont="1" applyFill="1" applyBorder="1" applyAlignment="1">
      <alignment horizontal="center" vertical="center" wrapText="1"/>
    </xf>
    <xf numFmtId="0" fontId="7" fillId="25" borderId="0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37" borderId="0" xfId="0" applyNumberForma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7" fillId="37" borderId="0" xfId="0" applyFont="1" applyFill="1" applyBorder="1" applyAlignment="1">
      <alignment vertical="center" wrapText="1"/>
    </xf>
    <xf numFmtId="0" fontId="57" fillId="36" borderId="14" xfId="95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6" fillId="38" borderId="4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57" fillId="35" borderId="34" xfId="95" applyFont="1" applyFill="1" applyBorder="1" applyAlignment="1">
      <alignment horizontal="center" vertical="center"/>
    </xf>
    <xf numFmtId="0" fontId="43" fillId="34" borderId="34" xfId="95" applyFont="1" applyFill="1" applyBorder="1" applyAlignment="1">
      <alignment horizontal="center" vertical="center"/>
    </xf>
    <xf numFmtId="0" fontId="58" fillId="35" borderId="34" xfId="95" quotePrefix="1" applyFont="1" applyFill="1" applyBorder="1" applyAlignment="1">
      <alignment horizontal="center" vertical="center"/>
    </xf>
    <xf numFmtId="0" fontId="58" fillId="35" borderId="34" xfId="95" applyFont="1" applyFill="1" applyBorder="1" applyAlignment="1">
      <alignment horizontal="center" vertical="center"/>
    </xf>
    <xf numFmtId="0" fontId="26" fillId="38" borderId="57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 wrapText="1"/>
    </xf>
    <xf numFmtId="0" fontId="0" fillId="37" borderId="0" xfId="0" applyFill="1" applyBorder="1" applyAlignment="1">
      <alignment horizontal="center" vertical="center" wrapText="1"/>
    </xf>
    <xf numFmtId="49" fontId="3" fillId="0" borderId="40" xfId="0" applyNumberFormat="1" applyFont="1" applyFill="1" applyBorder="1" applyAlignment="1">
      <alignment horizontal="center" vertical="center" wrapText="1"/>
    </xf>
    <xf numFmtId="0" fontId="57" fillId="42" borderId="26" xfId="95" applyFont="1" applyFill="1" applyBorder="1" applyAlignment="1">
      <alignment horizontal="center" vertical="center"/>
    </xf>
    <xf numFmtId="0" fontId="57" fillId="42" borderId="11" xfId="95" applyFont="1" applyFill="1" applyBorder="1" applyAlignment="1">
      <alignment horizontal="center" vertical="center"/>
    </xf>
    <xf numFmtId="0" fontId="0" fillId="42" borderId="11" xfId="0" quotePrefix="1" applyFill="1" applyBorder="1" applyAlignment="1">
      <alignment horizontal="center" vertical="center"/>
    </xf>
    <xf numFmtId="0" fontId="58" fillId="42" borderId="11" xfId="95" applyFont="1" applyFill="1" applyBorder="1" applyAlignment="1">
      <alignment horizontal="center" vertical="center"/>
    </xf>
    <xf numFmtId="0" fontId="58" fillId="42" borderId="12" xfId="95" applyFont="1" applyFill="1" applyBorder="1" applyAlignment="1">
      <alignment horizontal="center" vertical="center"/>
    </xf>
    <xf numFmtId="0" fontId="57" fillId="42" borderId="27" xfId="95" applyFont="1" applyFill="1" applyBorder="1" applyAlignment="1">
      <alignment horizontal="center" vertical="center"/>
    </xf>
    <xf numFmtId="0" fontId="57" fillId="42" borderId="0" xfId="95" applyFont="1" applyFill="1" applyBorder="1" applyAlignment="1">
      <alignment horizontal="center" vertical="center"/>
    </xf>
    <xf numFmtId="0" fontId="43" fillId="42" borderId="0" xfId="95" applyFont="1" applyFill="1" applyBorder="1" applyAlignment="1">
      <alignment horizontal="center" vertical="center"/>
    </xf>
    <xf numFmtId="0" fontId="58" fillId="42" borderId="0" xfId="95" applyFont="1" applyFill="1" applyBorder="1" applyAlignment="1">
      <alignment horizontal="center" vertical="center"/>
    </xf>
    <xf numFmtId="0" fontId="58" fillId="42" borderId="14" xfId="95" applyFont="1" applyFill="1" applyBorder="1" applyAlignment="1">
      <alignment horizontal="center" vertical="center"/>
    </xf>
    <xf numFmtId="0" fontId="57" fillId="42" borderId="28" xfId="95" applyFont="1" applyFill="1" applyBorder="1" applyAlignment="1">
      <alignment horizontal="center" vertical="center"/>
    </xf>
    <xf numFmtId="0" fontId="57" fillId="42" borderId="25" xfId="95" applyFont="1" applyFill="1" applyBorder="1" applyAlignment="1">
      <alignment horizontal="center" vertical="center"/>
    </xf>
    <xf numFmtId="0" fontId="43" fillId="42" borderId="25" xfId="95" applyFont="1" applyFill="1" applyBorder="1" applyAlignment="1">
      <alignment horizontal="center" vertical="center"/>
    </xf>
    <xf numFmtId="0" fontId="58" fillId="42" borderId="25" xfId="95" applyFont="1" applyFill="1" applyBorder="1" applyAlignment="1">
      <alignment horizontal="center" vertical="center"/>
    </xf>
    <xf numFmtId="0" fontId="58" fillId="42" borderId="29" xfId="95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26" fillId="38" borderId="67" xfId="0" applyFont="1" applyFill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6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vertical="center" wrapText="1"/>
      <protection locked="0"/>
    </xf>
    <xf numFmtId="1" fontId="26" fillId="26" borderId="20" xfId="118" applyNumberFormat="1" applyFont="1" applyFill="1" applyBorder="1" applyAlignment="1" applyProtection="1">
      <alignment horizontal="center" vertical="center" wrapText="1"/>
    </xf>
    <xf numFmtId="1" fontId="26" fillId="26" borderId="21" xfId="118" applyNumberFormat="1" applyFont="1" applyFill="1" applyBorder="1" applyAlignment="1" applyProtection="1">
      <alignment horizontal="center" vertical="center" wrapText="1"/>
    </xf>
    <xf numFmtId="0" fontId="26" fillId="31" borderId="38" xfId="118" applyFont="1" applyFill="1" applyBorder="1" applyAlignment="1" applyProtection="1">
      <alignment horizontal="center" vertical="center" wrapText="1"/>
    </xf>
    <xf numFmtId="0" fontId="26" fillId="31" borderId="20" xfId="118" applyFont="1" applyFill="1" applyBorder="1" applyAlignment="1" applyProtection="1">
      <alignment horizontal="center" vertical="center" wrapText="1"/>
    </xf>
    <xf numFmtId="1" fontId="26" fillId="31" borderId="20" xfId="118" applyNumberFormat="1" applyFont="1" applyFill="1" applyBorder="1" applyAlignment="1" applyProtection="1">
      <alignment horizontal="center" vertical="center" wrapText="1"/>
    </xf>
    <xf numFmtId="0" fontId="26" fillId="30" borderId="22" xfId="0" applyFont="1" applyFill="1" applyBorder="1" applyAlignment="1" applyProtection="1">
      <alignment horizontal="center" vertical="center" wrapText="1"/>
    </xf>
    <xf numFmtId="0" fontId="26" fillId="30" borderId="35" xfId="0" applyFont="1" applyFill="1" applyBorder="1" applyAlignment="1" applyProtection="1">
      <alignment horizontal="center" vertical="center" wrapText="1"/>
    </xf>
    <xf numFmtId="0" fontId="26" fillId="26" borderId="3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29" borderId="42" xfId="0" applyFont="1" applyFill="1" applyBorder="1" applyAlignment="1" applyProtection="1">
      <alignment horizontal="center" vertical="center" wrapText="1"/>
    </xf>
    <xf numFmtId="0" fontId="7" fillId="0" borderId="0" xfId="81" applyBorder="1" applyAlignment="1" applyProtection="1">
      <alignment horizontal="center" vertical="center"/>
      <protection locked="0"/>
    </xf>
    <xf numFmtId="0" fontId="7" fillId="0" borderId="0" xfId="81" applyAlignment="1" applyProtection="1">
      <alignment horizontal="center" vertical="center"/>
      <protection locked="0"/>
    </xf>
    <xf numFmtId="0" fontId="32" fillId="0" borderId="0" xfId="81" applyFont="1" applyAlignment="1" applyProtection="1">
      <alignment horizontal="center" vertical="center" wrapText="1"/>
      <protection locked="0"/>
    </xf>
    <xf numFmtId="0" fontId="33" fillId="0" borderId="0" xfId="81" applyFont="1" applyAlignment="1" applyProtection="1">
      <alignment horizontal="center" vertical="center"/>
      <protection locked="0"/>
    </xf>
    <xf numFmtId="0" fontId="33" fillId="0" borderId="0" xfId="81" applyFont="1" applyFill="1" applyAlignment="1" applyProtection="1">
      <alignment horizontal="center" vertical="center"/>
      <protection locked="0"/>
    </xf>
    <xf numFmtId="0" fontId="7" fillId="0" borderId="27" xfId="81" applyFill="1" applyBorder="1" applyAlignment="1" applyProtection="1">
      <alignment horizontal="center" vertical="center"/>
      <protection locked="0"/>
    </xf>
    <xf numFmtId="0" fontId="7" fillId="26" borderId="0" xfId="81" applyFill="1" applyAlignment="1" applyProtection="1">
      <alignment horizontal="center" vertical="center"/>
      <protection locked="0"/>
    </xf>
    <xf numFmtId="0" fontId="35" fillId="30" borderId="34" xfId="81" applyFont="1" applyFill="1" applyBorder="1" applyAlignment="1" applyProtection="1">
      <alignment horizontal="center" vertical="center" wrapText="1"/>
    </xf>
    <xf numFmtId="0" fontId="28" fillId="30" borderId="34" xfId="81" applyFont="1" applyFill="1" applyBorder="1" applyAlignment="1" applyProtection="1">
      <alignment horizontal="center" vertical="center" wrapText="1"/>
    </xf>
    <xf numFmtId="0" fontId="7" fillId="29" borderId="34" xfId="81" applyFont="1" applyFill="1" applyBorder="1" applyAlignment="1" applyProtection="1">
      <alignment horizontal="center" vertical="center" wrapText="1"/>
    </xf>
    <xf numFmtId="1" fontId="26" fillId="31" borderId="21" xfId="118" applyNumberFormat="1" applyFont="1" applyFill="1" applyBorder="1" applyAlignment="1" applyProtection="1">
      <alignment horizontal="center" vertical="center" wrapText="1"/>
    </xf>
    <xf numFmtId="1" fontId="0" fillId="37" borderId="0" xfId="0" applyNumberFormat="1" applyFill="1" applyBorder="1" applyAlignment="1" applyProtection="1">
      <alignment horizontal="center" vertical="center"/>
      <protection locked="0"/>
    </xf>
    <xf numFmtId="0" fontId="0" fillId="37" borderId="0" xfId="0" applyFill="1" applyBorder="1" applyAlignment="1" applyProtection="1">
      <alignment horizontal="center" vertical="center"/>
      <protection locked="0"/>
    </xf>
    <xf numFmtId="0" fontId="0" fillId="37" borderId="0" xfId="0" applyFill="1" applyAlignment="1" applyProtection="1">
      <alignment horizontal="center" vertical="center"/>
      <protection locked="0"/>
    </xf>
    <xf numFmtId="0" fontId="3" fillId="37" borderId="0" xfId="0" applyFont="1" applyFill="1" applyAlignment="1">
      <alignment horizontal="center" vertical="center" wrapText="1"/>
    </xf>
    <xf numFmtId="0" fontId="3" fillId="37" borderId="0" xfId="0" applyFont="1" applyFill="1" applyBorder="1" applyAlignment="1">
      <alignment horizontal="center" vertical="center" wrapText="1"/>
    </xf>
    <xf numFmtId="1" fontId="3" fillId="37" borderId="0" xfId="0" applyNumberFormat="1" applyFont="1" applyFill="1" applyBorder="1" applyAlignment="1">
      <alignment horizontal="center" vertical="center" wrapText="1"/>
    </xf>
    <xf numFmtId="1" fontId="3" fillId="37" borderId="0" xfId="0" applyNumberFormat="1" applyFont="1" applyFill="1" applyAlignment="1">
      <alignment horizontal="center" vertical="center" wrapText="1"/>
    </xf>
    <xf numFmtId="0" fontId="0" fillId="36" borderId="81" xfId="0" applyFill="1" applyBorder="1" applyAlignment="1">
      <alignment horizontal="center" vertical="center"/>
    </xf>
    <xf numFmtId="0" fontId="26" fillId="29" borderId="65" xfId="0" applyFont="1" applyFill="1" applyBorder="1" applyAlignment="1" applyProtection="1">
      <alignment horizontal="center" vertical="center" wrapText="1"/>
    </xf>
    <xf numFmtId="0" fontId="3" fillId="29" borderId="65" xfId="81" applyFont="1" applyFill="1" applyBorder="1" applyAlignment="1" applyProtection="1">
      <alignment horizontal="center" vertical="center" wrapText="1"/>
    </xf>
    <xf numFmtId="0" fontId="26" fillId="30" borderId="65" xfId="0" applyFont="1" applyFill="1" applyBorder="1" applyAlignment="1" applyProtection="1">
      <alignment horizontal="center" vertical="center" wrapText="1"/>
    </xf>
    <xf numFmtId="1" fontId="26" fillId="31" borderId="65" xfId="118" applyNumberFormat="1" applyFont="1" applyFill="1" applyBorder="1" applyAlignment="1" applyProtection="1">
      <alignment horizontal="center" vertical="center" wrapText="1"/>
    </xf>
    <xf numFmtId="0" fontId="26" fillId="27" borderId="76" xfId="0" applyFont="1" applyFill="1" applyBorder="1" applyAlignment="1">
      <alignment horizontal="left"/>
    </xf>
    <xf numFmtId="0" fontId="0" fillId="25" borderId="80" xfId="0" applyFill="1" applyBorder="1"/>
    <xf numFmtId="0" fontId="0" fillId="25" borderId="81" xfId="0" applyFill="1" applyBorder="1"/>
    <xf numFmtId="0" fontId="0" fillId="25" borderId="82" xfId="0" applyFill="1" applyBorder="1"/>
    <xf numFmtId="0" fontId="0" fillId="25" borderId="28" xfId="0" applyFill="1" applyBorder="1"/>
    <xf numFmtId="0" fontId="0" fillId="25" borderId="25" xfId="0" applyFill="1" applyBorder="1"/>
    <xf numFmtId="0" fontId="0" fillId="25" borderId="29" xfId="0" applyFill="1" applyBorder="1"/>
    <xf numFmtId="0" fontId="0" fillId="25" borderId="75" xfId="0" applyFill="1" applyBorder="1" applyAlignment="1"/>
    <xf numFmtId="0" fontId="0" fillId="25" borderId="76" xfId="0" applyFill="1" applyBorder="1" applyAlignment="1"/>
    <xf numFmtId="0" fontId="0" fillId="25" borderId="87" xfId="0" applyFill="1" applyBorder="1" applyAlignment="1"/>
    <xf numFmtId="0" fontId="0" fillId="25" borderId="75" xfId="0" applyFill="1" applyBorder="1"/>
    <xf numFmtId="0" fontId="0" fillId="25" borderId="76" xfId="0" applyFill="1" applyBorder="1"/>
    <xf numFmtId="0" fontId="26" fillId="27" borderId="87" xfId="0" applyFont="1" applyFill="1" applyBorder="1" applyAlignment="1">
      <alignment horizontal="left"/>
    </xf>
    <xf numFmtId="0" fontId="50" fillId="0" borderId="0" xfId="0" applyFont="1" applyAlignment="1">
      <alignment horizontal="center" vertical="center"/>
    </xf>
    <xf numFmtId="0" fontId="63" fillId="47" borderId="37" xfId="0" applyFont="1" applyFill="1" applyBorder="1" applyAlignment="1" applyProtection="1">
      <alignment horizontal="center" vertical="center" wrapText="1"/>
    </xf>
    <xf numFmtId="0" fontId="57" fillId="42" borderId="34" xfId="95" applyFont="1" applyFill="1" applyBorder="1" applyAlignment="1">
      <alignment horizontal="center" vertical="center"/>
    </xf>
    <xf numFmtId="0" fontId="43" fillId="42" borderId="34" xfId="95" applyFont="1" applyFill="1" applyBorder="1" applyAlignment="1">
      <alignment horizontal="center" vertical="center"/>
    </xf>
    <xf numFmtId="0" fontId="58" fillId="42" borderId="34" xfId="95" applyFont="1" applyFill="1" applyBorder="1" applyAlignment="1">
      <alignment horizontal="center" vertical="center"/>
    </xf>
    <xf numFmtId="0" fontId="26" fillId="26" borderId="15" xfId="129" applyFont="1" applyFill="1" applyBorder="1" applyAlignment="1" applyProtection="1">
      <alignment horizontal="center" vertical="center" wrapText="1"/>
    </xf>
    <xf numFmtId="0" fontId="26" fillId="26" borderId="0" xfId="129" applyFont="1" applyFill="1" applyBorder="1" applyAlignment="1" applyProtection="1">
      <alignment horizontal="center" vertical="center" wrapText="1"/>
    </xf>
    <xf numFmtId="0" fontId="26" fillId="26" borderId="25" xfId="129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18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Fill="1" applyProtection="1">
      <protection locked="0"/>
    </xf>
    <xf numFmtId="0" fontId="0" fillId="25" borderId="13" xfId="0" applyFill="1" applyBorder="1" applyProtection="1">
      <protection locked="0"/>
    </xf>
    <xf numFmtId="0" fontId="0" fillId="25" borderId="0" xfId="0" applyFill="1" applyBorder="1" applyProtection="1">
      <protection locked="0"/>
    </xf>
    <xf numFmtId="0" fontId="0" fillId="25" borderId="0" xfId="0" applyFill="1" applyBorder="1" applyAlignment="1" applyProtection="1">
      <protection locked="0"/>
    </xf>
    <xf numFmtId="0" fontId="0" fillId="25" borderId="16" xfId="0" applyFill="1" applyBorder="1" applyAlignment="1" applyProtection="1">
      <protection locked="0"/>
    </xf>
    <xf numFmtId="0" fontId="0" fillId="25" borderId="16" xfId="0" applyFill="1" applyBorder="1" applyProtection="1">
      <protection locked="0"/>
    </xf>
    <xf numFmtId="0" fontId="3" fillId="0" borderId="0" xfId="0" applyFont="1" applyProtection="1">
      <protection locked="0"/>
    </xf>
    <xf numFmtId="0" fontId="0" fillId="25" borderId="17" xfId="0" applyFill="1" applyBorder="1" applyProtection="1">
      <protection locked="0"/>
    </xf>
    <xf numFmtId="0" fontId="0" fillId="25" borderId="18" xfId="0" applyFill="1" applyBorder="1" applyProtection="1">
      <protection locked="0"/>
    </xf>
    <xf numFmtId="0" fontId="0" fillId="25" borderId="19" xfId="0" applyFill="1" applyBorder="1" applyProtection="1">
      <protection locked="0"/>
    </xf>
    <xf numFmtId="0" fontId="0" fillId="0" borderId="24" xfId="0" applyBorder="1" applyProtection="1"/>
    <xf numFmtId="0" fontId="7" fillId="0" borderId="34" xfId="0" applyFont="1" applyBorder="1" applyAlignment="1" applyProtection="1">
      <alignment horizontal="center" vertical="center" wrapText="1"/>
      <protection locked="0"/>
    </xf>
    <xf numFmtId="0" fontId="0" fillId="43" borderId="34" xfId="0" applyFill="1" applyBorder="1" applyAlignment="1" applyProtection="1">
      <alignment horizontal="center" wrapText="1"/>
      <protection locked="0"/>
    </xf>
    <xf numFmtId="1" fontId="26" fillId="44" borderId="34" xfId="0" applyNumberFormat="1" applyFont="1" applyFill="1" applyBorder="1" applyAlignment="1" applyProtection="1">
      <alignment horizontal="center" wrapText="1"/>
      <protection locked="0"/>
    </xf>
    <xf numFmtId="0" fontId="0" fillId="43" borderId="65" xfId="0" applyFill="1" applyBorder="1" applyAlignment="1" applyProtection="1">
      <alignment wrapText="1"/>
      <protection locked="0"/>
    </xf>
    <xf numFmtId="0" fontId="0" fillId="43" borderId="34" xfId="0" applyFill="1" applyBorder="1" applyAlignment="1" applyProtection="1">
      <alignment wrapText="1"/>
      <protection locked="0"/>
    </xf>
    <xf numFmtId="0" fontId="0" fillId="43" borderId="65" xfId="0" applyFill="1" applyBorder="1" applyAlignment="1" applyProtection="1">
      <alignment horizontal="left" wrapText="1"/>
      <protection locked="0"/>
    </xf>
    <xf numFmtId="0" fontId="0" fillId="43" borderId="34" xfId="0" applyFill="1" applyBorder="1" applyAlignment="1" applyProtection="1">
      <alignment horizontal="left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26" fillId="39" borderId="42" xfId="0" applyFont="1" applyFill="1" applyBorder="1" applyAlignment="1" applyProtection="1">
      <alignment horizontal="center" vertical="center" wrapText="1"/>
    </xf>
    <xf numFmtId="0" fontId="26" fillId="39" borderId="13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  <protection locked="0"/>
    </xf>
    <xf numFmtId="0" fontId="3" fillId="25" borderId="0" xfId="0" applyFont="1" applyFill="1" applyAlignment="1">
      <alignment horizontal="center" vertical="center" wrapText="1"/>
    </xf>
    <xf numFmtId="0" fontId="64" fillId="47" borderId="46" xfId="0" applyFont="1" applyFill="1" applyBorder="1" applyProtection="1"/>
    <xf numFmtId="0" fontId="4" fillId="31" borderId="75" xfId="0" applyFont="1" applyFill="1" applyBorder="1" applyAlignment="1" applyProtection="1">
      <alignment horizontal="center" vertical="center" wrapText="1"/>
    </xf>
    <xf numFmtId="0" fontId="4" fillId="29" borderId="34" xfId="81" applyFont="1" applyFill="1" applyBorder="1" applyAlignment="1" applyProtection="1">
      <alignment horizontal="center" vertical="center" wrapText="1"/>
    </xf>
    <xf numFmtId="0" fontId="31" fillId="26" borderId="44" xfId="0" applyFont="1" applyFill="1" applyBorder="1" applyAlignment="1" applyProtection="1">
      <alignment vertical="center" wrapText="1"/>
    </xf>
    <xf numFmtId="0" fontId="31" fillId="26" borderId="13" xfId="0" applyFont="1" applyFill="1" applyBorder="1" applyAlignment="1" applyProtection="1">
      <alignment vertical="center" wrapText="1"/>
    </xf>
    <xf numFmtId="0" fontId="31" fillId="26" borderId="23" xfId="0" applyFont="1" applyFill="1" applyBorder="1" applyAlignment="1" applyProtection="1">
      <alignment vertical="center" wrapText="1"/>
    </xf>
    <xf numFmtId="0" fontId="4" fillId="31" borderId="12" xfId="0" applyFont="1" applyFill="1" applyBorder="1" applyAlignment="1" applyProtection="1">
      <alignment vertical="center" wrapText="1"/>
    </xf>
    <xf numFmtId="0" fontId="31" fillId="31" borderId="0" xfId="0" applyFont="1" applyFill="1" applyBorder="1" applyAlignment="1" applyProtection="1">
      <alignment vertical="center" wrapText="1"/>
    </xf>
    <xf numFmtId="0" fontId="31" fillId="31" borderId="25" xfId="0" applyFont="1" applyFill="1" applyBorder="1" applyAlignment="1" applyProtection="1">
      <alignment vertical="center" wrapText="1"/>
    </xf>
    <xf numFmtId="0" fontId="31" fillId="31" borderId="85" xfId="0" applyFont="1" applyFill="1" applyBorder="1" applyAlignment="1" applyProtection="1">
      <alignment vertical="center" wrapText="1"/>
    </xf>
    <xf numFmtId="0" fontId="31" fillId="31" borderId="97" xfId="0" applyFont="1" applyFill="1" applyBorder="1" applyAlignment="1" applyProtection="1">
      <alignment vertical="center" wrapText="1"/>
    </xf>
    <xf numFmtId="0" fontId="31" fillId="31" borderId="84" xfId="0" applyFont="1" applyFill="1" applyBorder="1" applyAlignment="1" applyProtection="1">
      <alignment vertical="center" wrapText="1"/>
    </xf>
    <xf numFmtId="1" fontId="26" fillId="26" borderId="38" xfId="0" applyNumberFormat="1" applyFont="1" applyFill="1" applyBorder="1" applyAlignment="1" applyProtection="1">
      <alignment horizontal="center" vertical="center"/>
    </xf>
    <xf numFmtId="1" fontId="26" fillId="26" borderId="20" xfId="0" applyNumberFormat="1" applyFont="1" applyFill="1" applyBorder="1" applyAlignment="1" applyProtection="1">
      <alignment horizontal="center" vertical="center"/>
    </xf>
    <xf numFmtId="0" fontId="65" fillId="31" borderId="31" xfId="0" applyFont="1" applyFill="1" applyBorder="1" applyAlignment="1" applyProtection="1">
      <alignment horizontal="center" vertical="center" wrapText="1"/>
    </xf>
    <xf numFmtId="0" fontId="31" fillId="26" borderId="15" xfId="0" applyFont="1" applyFill="1" applyBorder="1" applyAlignment="1" applyProtection="1">
      <alignment vertical="center" wrapText="1"/>
    </xf>
    <xf numFmtId="0" fontId="31" fillId="26" borderId="0" xfId="0" applyFont="1" applyFill="1" applyBorder="1" applyAlignment="1" applyProtection="1">
      <alignment vertical="center" wrapText="1"/>
    </xf>
    <xf numFmtId="0" fontId="31" fillId="26" borderId="25" xfId="0" applyFont="1" applyFill="1" applyBorder="1" applyAlignment="1" applyProtection="1">
      <alignment vertical="center" wrapText="1"/>
    </xf>
    <xf numFmtId="1" fontId="26" fillId="26" borderId="20" xfId="0" applyNumberFormat="1" applyFont="1" applyFill="1" applyBorder="1" applyAlignment="1" applyProtection="1">
      <alignment horizontal="center" vertical="center" wrapText="1"/>
    </xf>
    <xf numFmtId="49" fontId="26" fillId="26" borderId="20" xfId="0" applyNumberFormat="1" applyFont="1" applyFill="1" applyBorder="1" applyAlignment="1" applyProtection="1">
      <alignment horizontal="center" vertical="center" wrapText="1"/>
    </xf>
    <xf numFmtId="1" fontId="26" fillId="26" borderId="21" xfId="0" applyNumberFormat="1" applyFont="1" applyFill="1" applyBorder="1" applyAlignment="1" applyProtection="1">
      <alignment horizontal="center" vertical="center" wrapText="1"/>
    </xf>
    <xf numFmtId="11" fontId="26" fillId="26" borderId="21" xfId="0" applyNumberFormat="1" applyFont="1" applyFill="1" applyBorder="1" applyAlignment="1" applyProtection="1">
      <alignment horizontal="center" vertical="center" wrapText="1"/>
    </xf>
    <xf numFmtId="0" fontId="26" fillId="31" borderId="38" xfId="0" applyFont="1" applyFill="1" applyBorder="1" applyAlignment="1" applyProtection="1">
      <alignment horizontal="center" vertical="center" wrapText="1"/>
    </xf>
    <xf numFmtId="0" fontId="26" fillId="31" borderId="22" xfId="0" applyFont="1" applyFill="1" applyBorder="1" applyAlignment="1" applyProtection="1">
      <alignment horizontal="center" vertical="center" wrapText="1"/>
    </xf>
    <xf numFmtId="1" fontId="26" fillId="31" borderId="22" xfId="0" applyNumberFormat="1" applyFont="1" applyFill="1" applyBorder="1" applyAlignment="1" applyProtection="1">
      <alignment horizontal="center" vertical="center" wrapText="1"/>
    </xf>
    <xf numFmtId="1" fontId="26" fillId="31" borderId="20" xfId="0" applyNumberFormat="1" applyFont="1" applyFill="1" applyBorder="1" applyAlignment="1" applyProtection="1">
      <alignment horizontal="center" vertical="center" wrapText="1"/>
    </xf>
    <xf numFmtId="1" fontId="26" fillId="31" borderId="35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65" xfId="0" applyBorder="1" applyAlignment="1" applyProtection="1">
      <alignment horizontal="center" vertical="center" wrapText="1"/>
      <protection locked="0"/>
    </xf>
    <xf numFmtId="1" fontId="0" fillId="26" borderId="20" xfId="0" applyNumberFormat="1" applyFill="1" applyBorder="1" applyAlignment="1" applyProtection="1">
      <alignment horizontal="center" vertical="center" wrapText="1"/>
    </xf>
    <xf numFmtId="49" fontId="0" fillId="26" borderId="20" xfId="0" applyNumberFormat="1" applyFill="1" applyBorder="1" applyAlignment="1" applyProtection="1">
      <alignment horizontal="center" vertical="center" wrapText="1"/>
    </xf>
    <xf numFmtId="49" fontId="3" fillId="26" borderId="20" xfId="0" applyNumberFormat="1" applyFont="1" applyFill="1" applyBorder="1" applyAlignment="1" applyProtection="1">
      <alignment horizontal="center" vertical="center" wrapText="1"/>
    </xf>
    <xf numFmtId="1" fontId="7" fillId="26" borderId="20" xfId="0" applyNumberFormat="1" applyFont="1" applyFill="1" applyBorder="1" applyAlignment="1" applyProtection="1">
      <alignment horizontal="center" vertical="center" wrapText="1"/>
    </xf>
    <xf numFmtId="1" fontId="7" fillId="26" borderId="21" xfId="0" applyNumberFormat="1" applyFont="1" applyFill="1" applyBorder="1" applyAlignment="1" applyProtection="1">
      <alignment horizontal="center" vertical="center" wrapText="1"/>
    </xf>
    <xf numFmtId="1" fontId="3" fillId="26" borderId="20" xfId="0" applyNumberFormat="1" applyFont="1" applyFill="1" applyBorder="1" applyAlignment="1" applyProtection="1">
      <alignment horizontal="center" vertical="center" wrapText="1"/>
    </xf>
    <xf numFmtId="0" fontId="7" fillId="30" borderId="34" xfId="81" applyFont="1" applyFill="1" applyBorder="1" applyAlignment="1" applyProtection="1">
      <alignment horizontal="center" vertical="center" wrapText="1"/>
    </xf>
    <xf numFmtId="0" fontId="26" fillId="38" borderId="8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1" fillId="43" borderId="83" xfId="0" applyFont="1" applyFill="1" applyBorder="1" applyProtection="1">
      <protection locked="0"/>
    </xf>
    <xf numFmtId="0" fontId="61" fillId="43" borderId="83" xfId="0" applyFont="1" applyFill="1" applyBorder="1" applyAlignment="1" applyProtection="1">
      <alignment horizontal="left" wrapText="1"/>
      <protection locked="0"/>
    </xf>
    <xf numFmtId="0" fontId="61" fillId="43" borderId="83" xfId="0" applyFont="1" applyFill="1" applyBorder="1" applyAlignment="1" applyProtection="1">
      <alignment horizontal="left"/>
      <protection locked="0"/>
    </xf>
    <xf numFmtId="1" fontId="66" fillId="43" borderId="34" xfId="0" applyNumberFormat="1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alignment wrapText="1"/>
      <protection locked="0"/>
    </xf>
    <xf numFmtId="0" fontId="61" fillId="43" borderId="83" xfId="0" applyFont="1" applyFill="1" applyBorder="1" applyAlignment="1" applyProtection="1">
      <alignment horizontal="center" wrapText="1"/>
      <protection locked="0"/>
    </xf>
    <xf numFmtId="0" fontId="61" fillId="43" borderId="83" xfId="0" applyFont="1" applyFill="1" applyBorder="1" applyAlignment="1" applyProtection="1">
      <alignment horizontal="center" vertical="center" wrapText="1"/>
      <protection locked="0"/>
    </xf>
    <xf numFmtId="0" fontId="61" fillId="43" borderId="83" xfId="0" applyFont="1" applyFill="1" applyBorder="1" applyAlignment="1" applyProtection="1">
      <alignment horizontal="center" vertical="center" wrapText="1"/>
    </xf>
    <xf numFmtId="1" fontId="61" fillId="43" borderId="83" xfId="0" applyNumberFormat="1" applyFont="1" applyFill="1" applyBorder="1" applyAlignment="1" applyProtection="1">
      <alignment wrapText="1"/>
      <protection locked="0"/>
    </xf>
    <xf numFmtId="0" fontId="61" fillId="43" borderId="83" xfId="0" applyFont="1" applyFill="1" applyBorder="1" applyAlignment="1" applyProtection="1">
      <alignment wrapText="1"/>
      <protection locked="0"/>
    </xf>
    <xf numFmtId="1" fontId="61" fillId="43" borderId="0" xfId="0" applyNumberFormat="1" applyFont="1" applyFill="1" applyBorder="1" applyAlignment="1" applyProtection="1">
      <alignment horizontal="center" vertical="center"/>
      <protection locked="0"/>
    </xf>
    <xf numFmtId="0" fontId="61" fillId="43" borderId="0" xfId="0" applyFont="1" applyFill="1" applyBorder="1" applyAlignment="1" applyProtection="1">
      <alignment horizontal="center" vertical="center"/>
      <protection locked="0"/>
    </xf>
    <xf numFmtId="0" fontId="61" fillId="43" borderId="0" xfId="0" applyFont="1" applyFill="1" applyAlignment="1" applyProtection="1">
      <alignment horizontal="center" vertical="center"/>
      <protection locked="0"/>
    </xf>
    <xf numFmtId="0" fontId="61" fillId="43" borderId="65" xfId="81" applyFont="1" applyFill="1" applyBorder="1" applyAlignment="1" applyProtection="1">
      <alignment horizontal="center" vertical="center"/>
      <protection locked="0"/>
    </xf>
    <xf numFmtId="0" fontId="61" fillId="43" borderId="65" xfId="81" applyFont="1" applyFill="1" applyBorder="1" applyAlignment="1" applyProtection="1">
      <alignment horizontal="center" vertic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</xf>
    <xf numFmtId="0" fontId="4" fillId="31" borderId="75" xfId="0" applyFont="1" applyFill="1" applyBorder="1" applyAlignment="1" applyProtection="1">
      <alignment horizontal="center" vertical="center" wrapText="1"/>
    </xf>
    <xf numFmtId="0" fontId="4" fillId="31" borderId="76" xfId="0" applyFont="1" applyFill="1" applyBorder="1" applyAlignment="1" applyProtection="1">
      <alignment horizontal="center" vertical="center" wrapText="1"/>
    </xf>
    <xf numFmtId="0" fontId="4" fillId="31" borderId="87" xfId="0" applyFont="1" applyFill="1" applyBorder="1" applyAlignment="1" applyProtection="1">
      <alignment horizontal="center" vertical="center" wrapText="1"/>
    </xf>
    <xf numFmtId="0" fontId="4" fillId="31" borderId="65" xfId="0" applyNumberFormat="1" applyFont="1" applyFill="1" applyBorder="1" applyAlignment="1" applyProtection="1">
      <alignment horizontal="center" vertical="center" wrapText="1"/>
    </xf>
    <xf numFmtId="0" fontId="26" fillId="31" borderId="20" xfId="118" applyNumberFormat="1" applyFont="1" applyFill="1" applyBorder="1" applyAlignment="1" applyProtection="1">
      <alignment horizontal="center" vertical="center" wrapText="1"/>
    </xf>
    <xf numFmtId="0" fontId="0" fillId="43" borderId="34" xfId="0" applyNumberFormat="1" applyFill="1" applyBorder="1" applyAlignment="1" applyProtection="1">
      <alignment horizontal="center" wrapText="1"/>
      <protection locked="0"/>
    </xf>
    <xf numFmtId="1" fontId="26" fillId="34" borderId="60" xfId="0" applyNumberFormat="1" applyFont="1" applyFill="1" applyBorder="1" applyAlignment="1" applyProtection="1">
      <alignment horizontal="center" vertical="center" wrapText="1"/>
    </xf>
    <xf numFmtId="1" fontId="26" fillId="34" borderId="97" xfId="0" applyNumberFormat="1" applyFont="1" applyFill="1" applyBorder="1" applyAlignment="1" applyProtection="1">
      <alignment horizontal="center" vertical="center" wrapText="1"/>
    </xf>
    <xf numFmtId="1" fontId="26" fillId="34" borderId="66" xfId="0" applyNumberFormat="1" applyFont="1" applyFill="1" applyBorder="1" applyAlignment="1" applyProtection="1">
      <alignment horizontal="center" vertical="center" wrapText="1"/>
    </xf>
    <xf numFmtId="1" fontId="26" fillId="34" borderId="98" xfId="0" applyNumberFormat="1" applyFont="1" applyFill="1" applyBorder="1" applyAlignment="1" applyProtection="1">
      <alignment horizontal="center" vertical="center" wrapText="1"/>
    </xf>
    <xf numFmtId="0" fontId="65" fillId="29" borderId="20" xfId="0" applyFont="1" applyFill="1" applyBorder="1" applyAlignment="1" applyProtection="1">
      <alignment horizontal="center" vertical="center" wrapText="1"/>
    </xf>
    <xf numFmtId="0" fontId="61" fillId="43" borderId="83" xfId="0" applyFont="1" applyFill="1" applyBorder="1" applyAlignment="1" applyProtection="1">
      <alignment horizontal="left" vertical="center" wrapText="1"/>
    </xf>
    <xf numFmtId="0" fontId="3" fillId="0" borderId="65" xfId="0" applyFont="1" applyBorder="1" applyAlignment="1" applyProtection="1">
      <alignment horizontal="center" vertical="center" wrapText="1"/>
    </xf>
    <xf numFmtId="0" fontId="48" fillId="34" borderId="0" xfId="0" applyFont="1" applyFill="1" applyBorder="1" applyAlignment="1" applyProtection="1">
      <alignment horizontal="center" vertical="center" wrapText="1"/>
    </xf>
    <xf numFmtId="0" fontId="48" fillId="34" borderId="18" xfId="0" applyFont="1" applyFill="1" applyBorder="1" applyAlignment="1" applyProtection="1">
      <alignment horizontal="center" vertical="center" wrapText="1"/>
    </xf>
    <xf numFmtId="0" fontId="61" fillId="43" borderId="65" xfId="0" applyFont="1" applyFill="1" applyBorder="1" applyAlignment="1" applyProtection="1">
      <alignment horizontal="center" vertical="center" wrapText="1"/>
      <protection locked="0"/>
    </xf>
    <xf numFmtId="0" fontId="61" fillId="43" borderId="0" xfId="0" applyFont="1" applyFill="1" applyAlignment="1" applyProtection="1">
      <alignment horizontal="center" vertical="center" wrapText="1"/>
      <protection locked="0"/>
    </xf>
    <xf numFmtId="1" fontId="66" fillId="43" borderId="83" xfId="0" applyNumberFormat="1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protection locked="0"/>
    </xf>
    <xf numFmtId="0" fontId="67" fillId="43" borderId="0" xfId="0" applyFont="1" applyFill="1" applyAlignment="1" applyProtection="1">
      <alignment horizontal="center" vertical="center"/>
      <protection locked="0"/>
    </xf>
    <xf numFmtId="1" fontId="61" fillId="43" borderId="83" xfId="0" applyNumberFormat="1" applyFont="1" applyFill="1" applyBorder="1" applyAlignment="1" applyProtection="1">
      <alignment horizontal="center" vertical="center" wrapText="1"/>
      <protection locked="0"/>
    </xf>
    <xf numFmtId="1" fontId="61" fillId="43" borderId="0" xfId="0" applyNumberFormat="1" applyFont="1" applyFill="1" applyAlignment="1" applyProtection="1">
      <alignment horizontal="center" vertical="center" wrapText="1"/>
      <protection locked="0"/>
    </xf>
    <xf numFmtId="0" fontId="0" fillId="43" borderId="34" xfId="0" applyFill="1" applyBorder="1" applyAlignment="1" applyProtection="1">
      <alignment horizontal="right" wrapText="1"/>
      <protection locked="0"/>
    </xf>
    <xf numFmtId="0" fontId="48" fillId="34" borderId="0" xfId="0" applyFont="1" applyFill="1" applyBorder="1" applyAlignment="1" applyProtection="1">
      <alignment horizontal="center" vertical="center" wrapText="1"/>
    </xf>
    <xf numFmtId="0" fontId="26" fillId="31" borderId="81" xfId="0" applyFont="1" applyFill="1" applyBorder="1" applyAlignment="1" applyProtection="1">
      <alignment horizontal="center" vertical="center" wrapText="1"/>
    </xf>
    <xf numFmtId="0" fontId="26" fillId="31" borderId="25" xfId="0" applyFont="1" applyFill="1" applyBorder="1" applyAlignment="1" applyProtection="1">
      <alignment horizontal="center" vertical="center" wrapText="1"/>
    </xf>
    <xf numFmtId="0" fontId="26" fillId="31" borderId="87" xfId="0" applyFont="1" applyFill="1" applyBorder="1" applyAlignment="1" applyProtection="1">
      <alignment horizontal="center" vertical="center" wrapText="1"/>
    </xf>
    <xf numFmtId="1" fontId="26" fillId="34" borderId="84" xfId="0" applyNumberFormat="1" applyFont="1" applyFill="1" applyBorder="1" applyAlignment="1" applyProtection="1">
      <alignment horizontal="center" vertical="center" wrapText="1"/>
    </xf>
    <xf numFmtId="0" fontId="48" fillId="34" borderId="19" xfId="0" applyFont="1" applyFill="1" applyBorder="1" applyAlignment="1" applyProtection="1">
      <alignment horizontal="center" vertical="center" wrapText="1"/>
    </xf>
    <xf numFmtId="0" fontId="48" fillId="34" borderId="0" xfId="0" applyFont="1" applyFill="1" applyBorder="1" applyAlignment="1" applyProtection="1">
      <alignment vertical="center" wrapText="1"/>
    </xf>
    <xf numFmtId="0" fontId="62" fillId="24" borderId="0" xfId="0" applyFont="1" applyFill="1" applyBorder="1" applyAlignment="1" applyProtection="1">
      <alignment vertical="center" wrapText="1"/>
    </xf>
    <xf numFmtId="0" fontId="0" fillId="50" borderId="65" xfId="0" applyFill="1" applyBorder="1" applyAlignment="1" applyProtection="1">
      <alignment horizontal="center" wrapText="1"/>
    </xf>
    <xf numFmtId="0" fontId="61" fillId="44" borderId="83" xfId="0" applyFont="1" applyFill="1" applyBorder="1" applyAlignment="1" applyProtection="1">
      <alignment horizontal="center" wrapText="1"/>
      <protection locked="0"/>
    </xf>
    <xf numFmtId="0" fontId="61" fillId="44" borderId="83" xfId="0" applyFont="1" applyFill="1" applyBorder="1" applyAlignment="1" applyProtection="1">
      <alignment horizontal="center" vertical="center" wrapText="1"/>
      <protection locked="0"/>
    </xf>
    <xf numFmtId="0" fontId="61" fillId="44" borderId="0" xfId="0" applyFont="1" applyFill="1" applyAlignment="1" applyProtection="1">
      <alignment horizontal="center" vertical="center" wrapText="1"/>
      <protection locked="0"/>
    </xf>
    <xf numFmtId="0" fontId="61" fillId="50" borderId="83" xfId="0" applyFont="1" applyFill="1" applyBorder="1" applyAlignment="1" applyProtection="1">
      <alignment wrapText="1"/>
    </xf>
    <xf numFmtId="0" fontId="61" fillId="50" borderId="83" xfId="0" applyFont="1" applyFill="1" applyBorder="1" applyAlignment="1" applyProtection="1">
      <alignment horizontal="center" vertical="center" wrapText="1"/>
    </xf>
    <xf numFmtId="0" fontId="61" fillId="50" borderId="0" xfId="0" applyFont="1" applyFill="1" applyAlignment="1" applyProtection="1">
      <alignment horizontal="center" vertical="center" wrapText="1"/>
    </xf>
    <xf numFmtId="1" fontId="26" fillId="51" borderId="20" xfId="118" applyNumberFormat="1" applyFont="1" applyFill="1" applyBorder="1" applyAlignment="1" applyProtection="1">
      <alignment horizontal="center" vertical="center" wrapText="1"/>
    </xf>
    <xf numFmtId="49" fontId="26" fillId="39" borderId="42" xfId="0" applyNumberFormat="1" applyFont="1" applyFill="1" applyBorder="1" applyAlignment="1" applyProtection="1">
      <alignment horizontal="center" vertical="center" wrapText="1"/>
    </xf>
    <xf numFmtId="49" fontId="3" fillId="0" borderId="65" xfId="0" applyNumberFormat="1" applyFont="1" applyBorder="1" applyAlignment="1" applyProtection="1">
      <alignment horizontal="center" vertical="center" wrapText="1"/>
      <protection locked="0"/>
    </xf>
    <xf numFmtId="0" fontId="0" fillId="43" borderId="34" xfId="0" applyNumberFormat="1" applyFill="1" applyBorder="1" applyAlignment="1" applyProtection="1">
      <alignment horizontal="center" wrapText="1"/>
    </xf>
    <xf numFmtId="1" fontId="26" fillId="34" borderId="20" xfId="118" applyNumberFormat="1" applyFont="1" applyFill="1" applyBorder="1" applyAlignment="1" applyProtection="1">
      <alignment horizontal="center" vertical="center" wrapText="1"/>
    </xf>
    <xf numFmtId="0" fontId="4" fillId="31" borderId="75" xfId="0" applyNumberFormat="1" applyFont="1" applyFill="1" applyBorder="1" applyAlignment="1" applyProtection="1">
      <alignment horizontal="center" vertical="center" wrapText="1"/>
    </xf>
    <xf numFmtId="0" fontId="0" fillId="43" borderId="65" xfId="0" applyNumberFormat="1" applyFill="1" applyBorder="1" applyAlignment="1" applyProtection="1">
      <alignment horizontal="center" wrapText="1"/>
      <protection locked="0"/>
    </xf>
    <xf numFmtId="0" fontId="3" fillId="0" borderId="49" xfId="0" applyFont="1" applyFill="1" applyBorder="1" applyAlignment="1">
      <alignment horizontal="center" vertical="center"/>
    </xf>
    <xf numFmtId="0" fontId="26" fillId="29" borderId="75" xfId="0" applyFont="1" applyFill="1" applyBorder="1" applyAlignment="1" applyProtection="1">
      <alignment horizontal="center" vertical="center" wrapText="1"/>
    </xf>
    <xf numFmtId="0" fontId="48" fillId="34" borderId="19" xfId="0" applyFont="1" applyFill="1" applyBorder="1" applyAlignment="1" applyProtection="1">
      <alignment vertical="center" wrapText="1"/>
    </xf>
    <xf numFmtId="0" fontId="61" fillId="43" borderId="83" xfId="0" applyFont="1" applyFill="1" applyBorder="1" applyAlignment="1" applyProtection="1">
      <alignment wrapText="1"/>
    </xf>
    <xf numFmtId="0" fontId="61" fillId="43" borderId="0" xfId="0" applyFont="1" applyFill="1" applyAlignment="1" applyProtection="1">
      <alignment horizontal="center" vertical="center" wrapText="1"/>
    </xf>
    <xf numFmtId="0" fontId="3" fillId="27" borderId="76" xfId="0" applyFont="1" applyFill="1" applyBorder="1" applyAlignment="1"/>
    <xf numFmtId="0" fontId="3" fillId="27" borderId="75" xfId="0" applyFont="1" applyFill="1" applyBorder="1" applyAlignment="1"/>
    <xf numFmtId="0" fontId="0" fillId="43" borderId="34" xfId="0" applyFill="1" applyBorder="1" applyAlignment="1" applyProtection="1">
      <alignment horizontal="left" wrapText="1"/>
    </xf>
    <xf numFmtId="0" fontId="61" fillId="43" borderId="65" xfId="0" applyFont="1" applyFill="1" applyBorder="1" applyAlignment="1" applyProtection="1">
      <alignment horizontal="right" wrapText="1"/>
      <protection locked="0"/>
    </xf>
    <xf numFmtId="0" fontId="0" fillId="43" borderId="65" xfId="0" applyFill="1" applyBorder="1" applyAlignment="1" applyProtection="1">
      <alignment horizontal="right" wrapText="1"/>
      <protection locked="0"/>
    </xf>
    <xf numFmtId="0" fontId="0" fillId="43" borderId="65" xfId="0" applyFill="1" applyBorder="1" applyAlignment="1" applyProtection="1">
      <alignment horizontal="center" wrapText="1"/>
      <protection locked="0"/>
    </xf>
    <xf numFmtId="0" fontId="3" fillId="43" borderId="65" xfId="0" applyFont="1" applyFill="1" applyBorder="1" applyAlignment="1" applyProtection="1">
      <alignment horizontal="center" wrapText="1"/>
      <protection locked="0"/>
    </xf>
    <xf numFmtId="0" fontId="3" fillId="43" borderId="65" xfId="0" applyFont="1" applyFill="1" applyBorder="1" applyAlignment="1" applyProtection="1">
      <alignment wrapText="1"/>
      <protection locked="0"/>
    </xf>
    <xf numFmtId="1" fontId="61" fillId="43" borderId="83" xfId="0" applyNumberFormat="1" applyFont="1" applyFill="1" applyBorder="1" applyAlignment="1" applyProtection="1">
      <alignment horizontal="center" vertical="center" wrapText="1"/>
    </xf>
    <xf numFmtId="0" fontId="61" fillId="54" borderId="83" xfId="0" applyFont="1" applyFill="1" applyBorder="1" applyAlignment="1" applyProtection="1">
      <alignment horizontal="left" vertical="center" wrapText="1"/>
    </xf>
    <xf numFmtId="0" fontId="61" fillId="54" borderId="83" xfId="0" applyFont="1" applyFill="1" applyBorder="1" applyAlignment="1" applyProtection="1">
      <alignment horizontal="center" vertical="center" wrapText="1"/>
    </xf>
    <xf numFmtId="1" fontId="61" fillId="54" borderId="83" xfId="0" applyNumberFormat="1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65" xfId="0" applyFont="1" applyFill="1" applyBorder="1" applyAlignment="1" applyProtection="1">
      <alignment horizontal="center" vertical="center" wrapText="1"/>
    </xf>
    <xf numFmtId="49" fontId="3" fillId="0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54" borderId="65" xfId="0" applyFont="1" applyFill="1" applyBorder="1" applyAlignment="1" applyProtection="1">
      <alignment horizontal="center" vertical="center" wrapText="1"/>
    </xf>
    <xf numFmtId="0" fontId="26" fillId="54" borderId="65" xfId="0" quotePrefix="1" applyFont="1" applyFill="1" applyBorder="1" applyAlignment="1" applyProtection="1">
      <alignment horizontal="center" vertical="center" wrapText="1"/>
    </xf>
    <xf numFmtId="49" fontId="26" fillId="54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54" borderId="65" xfId="0" applyFont="1" applyFill="1" applyBorder="1" applyAlignment="1" applyProtection="1">
      <alignment horizontal="center" vertical="center" wrapText="1"/>
      <protection locked="0"/>
    </xf>
    <xf numFmtId="0" fontId="26" fillId="43" borderId="65" xfId="0" applyFont="1" applyFill="1" applyBorder="1" applyAlignment="1" applyProtection="1">
      <alignment horizontal="center" vertical="center" wrapText="1"/>
    </xf>
    <xf numFmtId="0" fontId="26" fillId="43" borderId="65" xfId="0" quotePrefix="1" applyFont="1" applyFill="1" applyBorder="1" applyAlignment="1" applyProtection="1">
      <alignment horizontal="center" vertical="center" wrapText="1"/>
    </xf>
    <xf numFmtId="49" fontId="26" fillId="43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43" borderId="65" xfId="0" applyFont="1" applyFill="1" applyBorder="1" applyAlignment="1" applyProtection="1">
      <alignment horizontal="center" vertical="center" wrapText="1"/>
      <protection locked="0"/>
    </xf>
    <xf numFmtId="0" fontId="26" fillId="50" borderId="65" xfId="0" applyFont="1" applyFill="1" applyBorder="1" applyAlignment="1" applyProtection="1">
      <alignment horizontal="center" vertical="center" wrapText="1"/>
    </xf>
    <xf numFmtId="0" fontId="7" fillId="36" borderId="11" xfId="0" applyFont="1" applyFill="1" applyBorder="1" applyAlignment="1">
      <alignment horizontal="center" vertical="center"/>
    </xf>
    <xf numFmtId="0" fontId="57" fillId="36" borderId="0" xfId="95" applyFont="1" applyFill="1" applyAlignment="1">
      <alignment horizontal="center" vertical="center"/>
    </xf>
    <xf numFmtId="0" fontId="57" fillId="36" borderId="28" xfId="95" applyFont="1" applyFill="1" applyBorder="1" applyAlignment="1">
      <alignment horizontal="center" vertical="center"/>
    </xf>
    <xf numFmtId="0" fontId="57" fillId="36" borderId="25" xfId="95" applyFont="1" applyFill="1" applyBorder="1" applyAlignment="1">
      <alignment horizontal="center" vertical="center"/>
    </xf>
    <xf numFmtId="0" fontId="57" fillId="36" borderId="29" xfId="95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48" xfId="0" applyFill="1" applyBorder="1" applyAlignment="1">
      <alignment horizontal="center" vertical="center"/>
    </xf>
    <xf numFmtId="0" fontId="0" fillId="40" borderId="93" xfId="0" applyFill="1" applyBorder="1" applyAlignment="1">
      <alignment horizontal="center" vertical="center" wrapText="1"/>
    </xf>
    <xf numFmtId="0" fontId="0" fillId="40" borderId="66" xfId="0" applyFill="1" applyBorder="1" applyAlignment="1">
      <alignment horizontal="center" vertical="center" wrapText="1"/>
    </xf>
    <xf numFmtId="0" fontId="28" fillId="40" borderId="52" xfId="0" applyFont="1" applyFill="1" applyBorder="1" applyAlignment="1">
      <alignment horizontal="center" vertical="center" wrapText="1"/>
    </xf>
    <xf numFmtId="0" fontId="28" fillId="40" borderId="55" xfId="0" applyFont="1" applyFill="1" applyBorder="1" applyAlignment="1">
      <alignment horizontal="center" vertical="center" wrapText="1"/>
    </xf>
    <xf numFmtId="0" fontId="38" fillId="33" borderId="81" xfId="0" applyFont="1" applyFill="1" applyBorder="1" applyAlignment="1">
      <alignment horizontal="center" vertical="center" wrapText="1"/>
    </xf>
    <xf numFmtId="0" fontId="38" fillId="33" borderId="82" xfId="0" applyFont="1" applyFill="1" applyBorder="1" applyAlignment="1">
      <alignment horizontal="center" vertical="center" wrapText="1"/>
    </xf>
    <xf numFmtId="0" fontId="38" fillId="33" borderId="0" xfId="0" applyFont="1" applyFill="1" applyBorder="1" applyAlignment="1">
      <alignment horizontal="center" vertical="center" wrapText="1"/>
    </xf>
    <xf numFmtId="0" fontId="38" fillId="33" borderId="14" xfId="0" applyFont="1" applyFill="1" applyBorder="1" applyAlignment="1">
      <alignment horizontal="center" vertical="center" wrapText="1"/>
    </xf>
    <xf numFmtId="0" fontId="38" fillId="33" borderId="25" xfId="0" applyFont="1" applyFill="1" applyBorder="1" applyAlignment="1">
      <alignment horizontal="center" vertical="center" wrapText="1"/>
    </xf>
    <xf numFmtId="0" fontId="38" fillId="33" borderId="29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0" borderId="43" xfId="0" applyFill="1" applyBorder="1" applyAlignment="1">
      <alignment horizontal="center" vertical="center" wrapText="1"/>
    </xf>
    <xf numFmtId="0" fontId="0" fillId="40" borderId="52" xfId="0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53" borderId="34" xfId="0" applyFill="1" applyBorder="1" applyAlignment="1">
      <alignment horizontal="center" vertical="center" wrapText="1"/>
    </xf>
    <xf numFmtId="0" fontId="0" fillId="45" borderId="34" xfId="0" applyFill="1" applyBorder="1" applyAlignment="1">
      <alignment horizontal="center" vertical="center" wrapText="1"/>
    </xf>
    <xf numFmtId="0" fontId="0" fillId="45" borderId="31" xfId="0" applyFill="1" applyBorder="1" applyAlignment="1">
      <alignment horizontal="center" vertical="center" wrapText="1"/>
    </xf>
    <xf numFmtId="1" fontId="3" fillId="25" borderId="34" xfId="0" quotePrefix="1" applyNumberFormat="1" applyFont="1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38" fillId="33" borderId="31" xfId="0" applyFont="1" applyFill="1" applyBorder="1" applyAlignment="1">
      <alignment horizontal="center" vertical="center" wrapText="1"/>
    </xf>
    <xf numFmtId="0" fontId="38" fillId="33" borderId="59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65" fontId="30" fillId="24" borderId="34" xfId="0" applyNumberFormat="1" applyFont="1" applyFill="1" applyBorder="1" applyAlignment="1">
      <alignment horizontal="center" vertical="center" wrapText="1"/>
    </xf>
    <xf numFmtId="0" fontId="27" fillId="41" borderId="77" xfId="0" applyFont="1" applyFill="1" applyBorder="1" applyAlignment="1">
      <alignment horizontal="center" vertical="center" wrapText="1"/>
    </xf>
    <xf numFmtId="0" fontId="27" fillId="41" borderId="78" xfId="0" applyFont="1" applyFill="1" applyBorder="1" applyAlignment="1">
      <alignment horizontal="center" vertical="center" wrapText="1"/>
    </xf>
    <xf numFmtId="0" fontId="27" fillId="41" borderId="79" xfId="0" applyFont="1" applyFill="1" applyBorder="1" applyAlignment="1">
      <alignment horizontal="center" vertical="center" wrapText="1"/>
    </xf>
    <xf numFmtId="0" fontId="27" fillId="41" borderId="13" xfId="0" applyFont="1" applyFill="1" applyBorder="1" applyAlignment="1">
      <alignment horizontal="center" vertical="center" wrapText="1"/>
    </xf>
    <xf numFmtId="0" fontId="27" fillId="41" borderId="0" xfId="0" applyFont="1" applyFill="1" applyBorder="1" applyAlignment="1">
      <alignment horizontal="center" vertical="center" wrapText="1"/>
    </xf>
    <xf numFmtId="0" fontId="27" fillId="41" borderId="16" xfId="0" applyFont="1" applyFill="1" applyBorder="1" applyAlignment="1">
      <alignment horizontal="center" vertical="center" wrapText="1"/>
    </xf>
    <xf numFmtId="0" fontId="28" fillId="40" borderId="62" xfId="0" applyFont="1" applyFill="1" applyBorder="1" applyAlignment="1">
      <alignment horizontal="center" vertical="center" wrapText="1"/>
    </xf>
    <xf numFmtId="0" fontId="28" fillId="40" borderId="45" xfId="0" applyFont="1" applyFill="1" applyBorder="1" applyAlignment="1">
      <alignment horizontal="center" vertical="center" wrapText="1"/>
    </xf>
    <xf numFmtId="0" fontId="28" fillId="40" borderId="64" xfId="0" applyFont="1" applyFill="1" applyBorder="1" applyAlignment="1">
      <alignment horizontal="center" vertical="center" wrapText="1"/>
    </xf>
    <xf numFmtId="1" fontId="0" fillId="25" borderId="34" xfId="0" applyNumberFormat="1" applyFill="1" applyBorder="1" applyAlignment="1">
      <alignment horizontal="center" vertical="center" wrapText="1"/>
    </xf>
    <xf numFmtId="0" fontId="0" fillId="37" borderId="40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37" borderId="35" xfId="0" applyFill="1" applyBorder="1" applyAlignment="1">
      <alignment horizontal="center" vertical="center" wrapText="1"/>
    </xf>
    <xf numFmtId="0" fontId="0" fillId="40" borderId="92" xfId="0" applyFill="1" applyBorder="1" applyAlignment="1">
      <alignment horizontal="center" vertical="center" wrapText="1"/>
    </xf>
    <xf numFmtId="0" fontId="0" fillId="40" borderId="84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37" borderId="63" xfId="0" applyFont="1" applyFill="1" applyBorder="1" applyAlignment="1">
      <alignment horizontal="center" vertical="center" wrapText="1"/>
    </xf>
    <xf numFmtId="0" fontId="0" fillId="37" borderId="63" xfId="0" applyFill="1" applyBorder="1" applyAlignment="1">
      <alignment horizontal="center" vertical="center" wrapText="1"/>
    </xf>
    <xf numFmtId="0" fontId="0" fillId="37" borderId="20" xfId="0" applyFill="1" applyBorder="1" applyAlignment="1">
      <alignment horizontal="center" vertical="center" wrapText="1"/>
    </xf>
    <xf numFmtId="165" fontId="30" fillId="24" borderId="20" xfId="0" applyNumberFormat="1" applyFont="1" applyFill="1" applyBorder="1" applyAlignment="1">
      <alignment horizontal="center" vertical="center" wrapText="1"/>
    </xf>
    <xf numFmtId="0" fontId="3" fillId="49" borderId="34" xfId="0" applyFont="1" applyFill="1" applyBorder="1" applyAlignment="1" applyProtection="1">
      <alignment horizontal="center" vertical="center" wrapText="1"/>
      <protection locked="0"/>
    </xf>
    <xf numFmtId="0" fontId="0" fillId="48" borderId="34" xfId="0" applyFill="1" applyBorder="1" applyAlignment="1" applyProtection="1">
      <alignment horizontal="center" vertical="center" wrapText="1"/>
      <protection locked="0"/>
    </xf>
    <xf numFmtId="0" fontId="0" fillId="48" borderId="20" xfId="0" applyFill="1" applyBorder="1" applyAlignment="1" applyProtection="1">
      <alignment horizontal="center" vertical="center" wrapText="1"/>
      <protection locked="0"/>
    </xf>
    <xf numFmtId="0" fontId="0" fillId="53" borderId="63" xfId="0" applyFill="1" applyBorder="1" applyAlignment="1">
      <alignment horizontal="center" vertical="center" wrapText="1"/>
    </xf>
    <xf numFmtId="0" fontId="0" fillId="25" borderId="63" xfId="0" applyFill="1" applyBorder="1" applyAlignment="1">
      <alignment horizontal="center" vertical="center" wrapText="1"/>
    </xf>
    <xf numFmtId="0" fontId="30" fillId="32" borderId="40" xfId="0" applyFont="1" applyFill="1" applyBorder="1" applyAlignment="1">
      <alignment horizontal="center" vertical="center" wrapText="1"/>
    </xf>
    <xf numFmtId="0" fontId="30" fillId="32" borderId="35" xfId="0" applyFont="1" applyFill="1" applyBorder="1" applyAlignment="1">
      <alignment horizontal="center" vertical="center" wrapText="1"/>
    </xf>
    <xf numFmtId="0" fontId="38" fillId="37" borderId="63" xfId="0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horizontal="center" vertical="center" wrapText="1"/>
    </xf>
    <xf numFmtId="0" fontId="38" fillId="33" borderId="50" xfId="0" applyFont="1" applyFill="1" applyBorder="1" applyAlignment="1">
      <alignment horizontal="center" vertical="center" wrapText="1"/>
    </xf>
    <xf numFmtId="0" fontId="3" fillId="33" borderId="80" xfId="0" applyFont="1" applyFill="1" applyBorder="1" applyAlignment="1">
      <alignment horizontal="center" vertical="center" wrapText="1"/>
    </xf>
    <xf numFmtId="0" fontId="3" fillId="33" borderId="81" xfId="0" applyFont="1" applyFill="1" applyBorder="1" applyAlignment="1">
      <alignment horizontal="center" vertical="center" wrapText="1"/>
    </xf>
    <xf numFmtId="0" fontId="3" fillId="33" borderId="82" xfId="0" applyFont="1" applyFill="1" applyBorder="1" applyAlignment="1">
      <alignment horizontal="center" vertical="center" wrapText="1"/>
    </xf>
    <xf numFmtId="0" fontId="3" fillId="33" borderId="28" xfId="0" applyFont="1" applyFill="1" applyBorder="1" applyAlignment="1">
      <alignment horizontal="center" vertical="center" wrapText="1"/>
    </xf>
    <xf numFmtId="0" fontId="3" fillId="33" borderId="25" xfId="0" applyFont="1" applyFill="1" applyBorder="1" applyAlignment="1">
      <alignment horizontal="center" vertical="center" wrapText="1"/>
    </xf>
    <xf numFmtId="0" fontId="3" fillId="33" borderId="29" xfId="0" applyFont="1" applyFill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25" borderId="85" xfId="0" applyFill="1" applyBorder="1" applyAlignment="1">
      <alignment horizontal="center" vertical="center" wrapText="1"/>
    </xf>
    <xf numFmtId="0" fontId="0" fillId="25" borderId="60" xfId="0" applyFill="1" applyBorder="1" applyAlignment="1">
      <alignment horizontal="center" vertical="center" wrapText="1"/>
    </xf>
    <xf numFmtId="0" fontId="0" fillId="25" borderId="84" xfId="0" applyFill="1" applyBorder="1" applyAlignment="1">
      <alignment horizontal="center" vertical="center" wrapText="1"/>
    </xf>
    <xf numFmtId="0" fontId="7" fillId="37" borderId="80" xfId="0" applyNumberFormat="1" applyFont="1" applyFill="1" applyBorder="1" applyAlignment="1">
      <alignment horizontal="center" vertical="center" wrapText="1"/>
    </xf>
    <xf numFmtId="0" fontId="7" fillId="37" borderId="82" xfId="0" applyNumberFormat="1" applyFont="1" applyFill="1" applyBorder="1" applyAlignment="1">
      <alignment horizontal="center" vertical="center" wrapText="1"/>
    </xf>
    <xf numFmtId="0" fontId="7" fillId="37" borderId="27" xfId="0" applyNumberFormat="1" applyFont="1" applyFill="1" applyBorder="1" applyAlignment="1">
      <alignment horizontal="center" vertical="center" wrapText="1"/>
    </xf>
    <xf numFmtId="0" fontId="7" fillId="37" borderId="14" xfId="0" applyNumberFormat="1" applyFont="1" applyFill="1" applyBorder="1" applyAlignment="1">
      <alignment horizontal="center" vertical="center" wrapText="1"/>
    </xf>
    <xf numFmtId="0" fontId="7" fillId="37" borderId="28" xfId="0" applyNumberFormat="1" applyFont="1" applyFill="1" applyBorder="1" applyAlignment="1">
      <alignment horizontal="center" vertical="center" wrapText="1"/>
    </xf>
    <xf numFmtId="0" fontId="7" fillId="37" borderId="29" xfId="0" applyNumberFormat="1" applyFont="1" applyFill="1" applyBorder="1" applyAlignment="1">
      <alignment horizontal="center" vertical="center" wrapText="1"/>
    </xf>
    <xf numFmtId="165" fontId="30" fillId="24" borderId="85" xfId="0" applyNumberFormat="1" applyFont="1" applyFill="1" applyBorder="1" applyAlignment="1">
      <alignment horizontal="center" vertical="center" wrapText="1"/>
    </xf>
    <xf numFmtId="165" fontId="30" fillId="24" borderId="60" xfId="0" applyNumberFormat="1" applyFont="1" applyFill="1" applyBorder="1" applyAlignment="1">
      <alignment horizontal="center" vertical="center" wrapText="1"/>
    </xf>
    <xf numFmtId="165" fontId="30" fillId="24" borderId="84" xfId="0" applyNumberFormat="1" applyFont="1" applyFill="1" applyBorder="1" applyAlignment="1">
      <alignment horizontal="center" vertical="center" wrapText="1"/>
    </xf>
    <xf numFmtId="165" fontId="30" fillId="24" borderId="80" xfId="0" applyNumberFormat="1" applyFont="1" applyFill="1" applyBorder="1" applyAlignment="1">
      <alignment horizontal="center" vertical="center" wrapText="1"/>
    </xf>
    <xf numFmtId="165" fontId="30" fillId="24" borderId="82" xfId="0" applyNumberFormat="1" applyFont="1" applyFill="1" applyBorder="1" applyAlignment="1">
      <alignment horizontal="center" vertical="center" wrapText="1"/>
    </xf>
    <xf numFmtId="165" fontId="30" fillId="24" borderId="27" xfId="0" applyNumberFormat="1" applyFont="1" applyFill="1" applyBorder="1" applyAlignment="1">
      <alignment horizontal="center" vertical="center" wrapText="1"/>
    </xf>
    <xf numFmtId="165" fontId="30" fillId="24" borderId="14" xfId="0" applyNumberFormat="1" applyFont="1" applyFill="1" applyBorder="1" applyAlignment="1">
      <alignment horizontal="center" vertical="center" wrapText="1"/>
    </xf>
    <xf numFmtId="165" fontId="30" fillId="24" borderId="28" xfId="0" applyNumberFormat="1" applyFont="1" applyFill="1" applyBorder="1" applyAlignment="1">
      <alignment horizontal="center" vertical="center" wrapText="1"/>
    </xf>
    <xf numFmtId="165" fontId="30" fillId="24" borderId="29" xfId="0" applyNumberFormat="1" applyFont="1" applyFill="1" applyBorder="1" applyAlignment="1">
      <alignment horizontal="center" vertical="center" wrapText="1"/>
    </xf>
    <xf numFmtId="0" fontId="28" fillId="40" borderId="25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0" fillId="33" borderId="80" xfId="0" applyFill="1" applyBorder="1" applyAlignment="1">
      <alignment horizontal="center" vertical="center" wrapText="1"/>
    </xf>
    <xf numFmtId="0" fontId="0" fillId="33" borderId="81" xfId="0" applyFill="1" applyBorder="1" applyAlignment="1">
      <alignment horizontal="center" vertical="center" wrapText="1"/>
    </xf>
    <xf numFmtId="0" fontId="0" fillId="33" borderId="82" xfId="0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5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26" fillId="53" borderId="85" xfId="0" applyFont="1" applyFill="1" applyBorder="1" applyAlignment="1">
      <alignment horizontal="center" vertical="center" wrapText="1"/>
    </xf>
    <xf numFmtId="0" fontId="26" fillId="46" borderId="60" xfId="0" applyFont="1" applyFill="1" applyBorder="1" applyAlignment="1">
      <alignment horizontal="center" vertical="center" wrapText="1"/>
    </xf>
    <xf numFmtId="0" fontId="26" fillId="46" borderId="84" xfId="0" applyFont="1" applyFill="1" applyBorder="1" applyAlignment="1">
      <alignment horizontal="center" vertical="center" wrapText="1"/>
    </xf>
    <xf numFmtId="0" fontId="26" fillId="46" borderId="85" xfId="0" applyFont="1" applyFill="1" applyBorder="1" applyAlignment="1">
      <alignment horizontal="center" vertical="center" wrapText="1"/>
    </xf>
    <xf numFmtId="0" fontId="26" fillId="34" borderId="60" xfId="0" applyFont="1" applyFill="1" applyBorder="1" applyAlignment="1">
      <alignment horizontal="center" vertical="center" wrapText="1"/>
    </xf>
    <xf numFmtId="0" fontId="26" fillId="34" borderId="84" xfId="0" applyFont="1" applyFill="1" applyBorder="1" applyAlignment="1">
      <alignment horizontal="center" vertical="center" wrapText="1"/>
    </xf>
    <xf numFmtId="0" fontId="38" fillId="33" borderId="20" xfId="0" applyFont="1" applyFill="1" applyBorder="1" applyAlignment="1">
      <alignment horizontal="center" vertical="center" wrapText="1"/>
    </xf>
    <xf numFmtId="0" fontId="38" fillId="33" borderId="3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5" fontId="3" fillId="0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33" borderId="75" xfId="0" applyFont="1" applyFill="1" applyBorder="1" applyAlignment="1">
      <alignment horizontal="center" vertical="center" wrapText="1"/>
    </xf>
    <xf numFmtId="0" fontId="26" fillId="33" borderId="76" xfId="0" applyFont="1" applyFill="1" applyBorder="1" applyAlignment="1">
      <alignment horizontal="center" vertical="center" wrapText="1"/>
    </xf>
    <xf numFmtId="0" fontId="26" fillId="33" borderId="87" xfId="0" applyFont="1" applyFill="1" applyBorder="1" applyAlignment="1">
      <alignment horizontal="center" vertical="center" wrapText="1"/>
    </xf>
    <xf numFmtId="0" fontId="3" fillId="0" borderId="75" xfId="0" applyFont="1" applyFill="1" applyBorder="1" applyAlignment="1" applyProtection="1">
      <alignment horizontal="center" vertical="center" wrapText="1"/>
      <protection locked="0"/>
    </xf>
    <xf numFmtId="0" fontId="3" fillId="0" borderId="76" xfId="0" applyFont="1" applyFill="1" applyBorder="1" applyAlignment="1" applyProtection="1">
      <alignment horizontal="center" vertical="center" wrapText="1"/>
      <protection locked="0"/>
    </xf>
    <xf numFmtId="0" fontId="3" fillId="0" borderId="96" xfId="0" applyFont="1" applyFill="1" applyBorder="1" applyAlignment="1" applyProtection="1">
      <alignment horizontal="center" vertical="center" wrapText="1"/>
      <protection locked="0"/>
    </xf>
    <xf numFmtId="0" fontId="26" fillId="33" borderId="34" xfId="0" applyFont="1" applyFill="1" applyBorder="1" applyAlignment="1">
      <alignment horizontal="center" vertical="center" wrapText="1"/>
    </xf>
    <xf numFmtId="0" fontId="47" fillId="40" borderId="49" xfId="0" applyFont="1" applyFill="1" applyBorder="1" applyAlignment="1">
      <alignment horizontal="center" vertical="center" wrapText="1"/>
    </xf>
    <xf numFmtId="0" fontId="47" fillId="40" borderId="34" xfId="0" applyFont="1" applyFill="1" applyBorder="1" applyAlignment="1">
      <alignment horizontal="center" vertical="center" wrapText="1"/>
    </xf>
    <xf numFmtId="49" fontId="3" fillId="0" borderId="34" xfId="0" applyNumberFormat="1" applyFont="1" applyFill="1" applyBorder="1" applyAlignment="1">
      <alignment horizontal="center" vertical="center" wrapText="1"/>
    </xf>
    <xf numFmtId="49" fontId="7" fillId="0" borderId="34" xfId="0" applyNumberFormat="1" applyFont="1" applyFill="1" applyBorder="1" applyAlignment="1">
      <alignment horizontal="center" vertical="center" wrapText="1"/>
    </xf>
    <xf numFmtId="49" fontId="7" fillId="0" borderId="40" xfId="0" applyNumberFormat="1" applyFont="1" applyFill="1" applyBorder="1" applyAlignment="1">
      <alignment horizontal="center" vertical="center" wrapText="1"/>
    </xf>
    <xf numFmtId="0" fontId="27" fillId="41" borderId="10" xfId="0" applyFont="1" applyFill="1" applyBorder="1" applyAlignment="1">
      <alignment horizontal="center" vertical="center" wrapText="1"/>
    </xf>
    <xf numFmtId="0" fontId="27" fillId="41" borderId="11" xfId="0" applyFont="1" applyFill="1" applyBorder="1" applyAlignment="1">
      <alignment horizontal="center" vertical="center" wrapText="1"/>
    </xf>
    <xf numFmtId="0" fontId="27" fillId="41" borderId="30" xfId="0" applyFont="1" applyFill="1" applyBorder="1" applyAlignment="1">
      <alignment horizontal="center" vertical="center" wrapText="1"/>
    </xf>
    <xf numFmtId="14" fontId="3" fillId="0" borderId="34" xfId="0" applyNumberFormat="1" applyFont="1" applyFill="1" applyBorder="1" applyAlignment="1">
      <alignment horizontal="center" vertical="center" wrapText="1"/>
    </xf>
    <xf numFmtId="14" fontId="7" fillId="0" borderId="34" xfId="0" applyNumberFormat="1" applyFont="1" applyFill="1" applyBorder="1" applyAlignment="1">
      <alignment horizontal="center" vertical="center" wrapText="1"/>
    </xf>
    <xf numFmtId="14" fontId="7" fillId="0" borderId="40" xfId="0" applyNumberFormat="1" applyFont="1" applyFill="1" applyBorder="1" applyAlignment="1">
      <alignment horizontal="center" vertical="center" wrapText="1"/>
    </xf>
    <xf numFmtId="0" fontId="27" fillId="41" borderId="53" xfId="0" applyFont="1" applyFill="1" applyBorder="1" applyAlignment="1">
      <alignment horizontal="center" vertical="center" wrapText="1"/>
    </xf>
    <xf numFmtId="0" fontId="27" fillId="41" borderId="54" xfId="0" applyFont="1" applyFill="1" applyBorder="1" applyAlignment="1">
      <alignment horizontal="center" vertical="center" wrapText="1"/>
    </xf>
    <xf numFmtId="0" fontId="27" fillId="41" borderId="46" xfId="0" applyFont="1" applyFill="1" applyBorder="1" applyAlignment="1">
      <alignment horizontal="center" vertical="center" wrapText="1"/>
    </xf>
    <xf numFmtId="0" fontId="26" fillId="33" borderId="47" xfId="0" applyFont="1" applyFill="1" applyBorder="1" applyAlignment="1">
      <alignment horizontal="center" vertical="center" wrapText="1"/>
    </xf>
    <xf numFmtId="0" fontId="26" fillId="33" borderId="48" xfId="0" applyFont="1" applyFill="1" applyBorder="1" applyAlignment="1">
      <alignment horizontal="center" vertical="center" wrapText="1"/>
    </xf>
    <xf numFmtId="0" fontId="26" fillId="33" borderId="39" xfId="0" applyFont="1" applyFill="1" applyBorder="1" applyAlignment="1">
      <alignment horizontal="center" vertical="center" wrapText="1"/>
    </xf>
    <xf numFmtId="0" fontId="59" fillId="37" borderId="43" xfId="0" applyFont="1" applyFill="1" applyBorder="1" applyAlignment="1">
      <alignment horizontal="center" vertical="center" wrapText="1"/>
    </xf>
    <xf numFmtId="0" fontId="59" fillId="37" borderId="52" xfId="0" applyFont="1" applyFill="1" applyBorder="1" applyAlignment="1">
      <alignment horizontal="center" vertical="center" wrapText="1"/>
    </xf>
    <xf numFmtId="0" fontId="59" fillId="37" borderId="5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7" fillId="42" borderId="34" xfId="0" applyFont="1" applyFill="1" applyBorder="1" applyAlignment="1">
      <alignment horizontal="center" vertical="center" wrapText="1"/>
    </xf>
    <xf numFmtId="0" fontId="7" fillId="42" borderId="40" xfId="0" applyFont="1" applyFill="1" applyBorder="1" applyAlignment="1">
      <alignment horizontal="center" vertical="center" wrapText="1"/>
    </xf>
    <xf numFmtId="0" fontId="3" fillId="46" borderId="34" xfId="0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Fill="1" applyBorder="1" applyAlignment="1" applyProtection="1">
      <alignment horizontal="center" vertical="center" wrapText="1"/>
      <protection locked="0"/>
    </xf>
    <xf numFmtId="0" fontId="7" fillId="0" borderId="40" xfId="0" applyFont="1" applyFill="1" applyBorder="1" applyAlignment="1" applyProtection="1">
      <alignment horizontal="center" vertical="center" wrapText="1"/>
      <protection locked="0"/>
    </xf>
    <xf numFmtId="0" fontId="47" fillId="40" borderId="77" xfId="0" applyFont="1" applyFill="1" applyBorder="1" applyAlignment="1">
      <alignment horizontal="center" vertical="center" wrapText="1"/>
    </xf>
    <xf numFmtId="0" fontId="47" fillId="40" borderId="82" xfId="0" applyFont="1" applyFill="1" applyBorder="1" applyAlignment="1">
      <alignment horizontal="center" vertical="center" wrapText="1"/>
    </xf>
    <xf numFmtId="0" fontId="47" fillId="40" borderId="13" xfId="0" applyFont="1" applyFill="1" applyBorder="1" applyAlignment="1">
      <alignment horizontal="center" vertical="center" wrapText="1"/>
    </xf>
    <xf numFmtId="0" fontId="47" fillId="40" borderId="14" xfId="0" applyFont="1" applyFill="1" applyBorder="1" applyAlignment="1">
      <alignment horizontal="center" vertical="center" wrapText="1"/>
    </xf>
    <xf numFmtId="0" fontId="47" fillId="40" borderId="23" xfId="0" applyFont="1" applyFill="1" applyBorder="1" applyAlignment="1">
      <alignment horizontal="center" vertical="center" wrapText="1"/>
    </xf>
    <xf numFmtId="0" fontId="47" fillId="40" borderId="29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165" fontId="39" fillId="0" borderId="65" xfId="0" applyNumberFormat="1" applyFont="1" applyFill="1" applyBorder="1" applyAlignment="1" applyProtection="1">
      <alignment horizontal="center" vertical="center" wrapText="1"/>
      <protection locked="0"/>
    </xf>
    <xf numFmtId="0" fontId="28" fillId="30" borderId="100" xfId="0" applyFont="1" applyFill="1" applyBorder="1" applyAlignment="1" applyProtection="1">
      <alignment horizontal="center" vertical="center" wrapText="1"/>
    </xf>
    <xf numFmtId="0" fontId="28" fillId="30" borderId="41" xfId="0" applyFont="1" applyFill="1" applyBorder="1" applyAlignment="1" applyProtection="1">
      <alignment horizontal="center" vertical="center" wrapText="1"/>
    </xf>
    <xf numFmtId="0" fontId="28" fillId="30" borderId="27" xfId="0" applyFont="1" applyFill="1" applyBorder="1" applyAlignment="1" applyProtection="1">
      <alignment horizontal="center" vertical="center" wrapText="1"/>
    </xf>
    <xf numFmtId="0" fontId="28" fillId="30" borderId="16" xfId="0" applyFont="1" applyFill="1" applyBorder="1" applyAlignment="1" applyProtection="1">
      <alignment horizontal="center" vertical="center" wrapText="1"/>
    </xf>
    <xf numFmtId="0" fontId="28" fillId="30" borderId="28" xfId="0" applyFont="1" applyFill="1" applyBorder="1" applyAlignment="1" applyProtection="1">
      <alignment horizontal="center" vertical="center" wrapText="1"/>
    </xf>
    <xf numFmtId="0" fontId="28" fillId="30" borderId="24" xfId="0" applyFont="1" applyFill="1" applyBorder="1" applyAlignment="1" applyProtection="1">
      <alignment horizontal="center" vertical="center" wrapText="1"/>
    </xf>
    <xf numFmtId="0" fontId="26" fillId="31" borderId="75" xfId="129" applyFont="1" applyFill="1" applyBorder="1" applyAlignment="1" applyProtection="1">
      <alignment horizontal="center" vertical="center" wrapText="1"/>
    </xf>
    <xf numFmtId="0" fontId="26" fillId="31" borderId="87" xfId="129" applyFont="1" applyFill="1" applyBorder="1" applyAlignment="1" applyProtection="1">
      <alignment horizontal="center" vertical="center" wrapText="1"/>
    </xf>
    <xf numFmtId="0" fontId="26" fillId="31" borderId="80" xfId="0" applyFont="1" applyFill="1" applyBorder="1" applyAlignment="1" applyProtection="1">
      <alignment horizontal="center" vertical="center" wrapText="1"/>
    </xf>
    <xf numFmtId="0" fontId="26" fillId="31" borderId="82" xfId="0" applyFont="1" applyFill="1" applyBorder="1" applyAlignment="1" applyProtection="1">
      <alignment horizontal="center" vertical="center" wrapText="1"/>
    </xf>
    <xf numFmtId="0" fontId="26" fillId="31" borderId="27" xfId="0" applyFont="1" applyFill="1" applyBorder="1" applyAlignment="1" applyProtection="1">
      <alignment horizontal="center" vertical="center" wrapText="1"/>
    </xf>
    <xf numFmtId="0" fontId="26" fillId="31" borderId="14" xfId="0" applyFont="1" applyFill="1" applyBorder="1" applyAlignment="1" applyProtection="1">
      <alignment horizontal="center" vertical="center" wrapText="1"/>
    </xf>
    <xf numFmtId="0" fontId="26" fillId="31" borderId="28" xfId="0" applyFont="1" applyFill="1" applyBorder="1" applyAlignment="1" applyProtection="1">
      <alignment horizontal="center" vertical="center" wrapText="1"/>
    </xf>
    <xf numFmtId="0" fontId="26" fillId="31" borderId="29" xfId="0" applyFont="1" applyFill="1" applyBorder="1" applyAlignment="1" applyProtection="1">
      <alignment horizontal="center" vertical="center" wrapText="1"/>
    </xf>
    <xf numFmtId="0" fontId="26" fillId="26" borderId="15" xfId="129" applyFont="1" applyFill="1" applyBorder="1" applyAlignment="1" applyProtection="1">
      <alignment horizontal="center" vertical="center" wrapText="1"/>
    </xf>
    <xf numFmtId="0" fontId="26" fillId="26" borderId="95" xfId="129" applyFont="1" applyFill="1" applyBorder="1" applyAlignment="1" applyProtection="1">
      <alignment horizontal="center" vertical="center" wrapText="1"/>
    </xf>
    <xf numFmtId="0" fontId="26" fillId="26" borderId="0" xfId="129" applyFont="1" applyFill="1" applyBorder="1" applyAlignment="1" applyProtection="1">
      <alignment horizontal="center" vertical="center" wrapText="1"/>
    </xf>
    <xf numFmtId="0" fontId="26" fillId="26" borderId="14" xfId="129" applyFont="1" applyFill="1" applyBorder="1" applyAlignment="1" applyProtection="1">
      <alignment horizontal="center" vertical="center" wrapText="1"/>
    </xf>
    <xf numFmtId="0" fontId="26" fillId="26" borderId="25" xfId="129" applyFont="1" applyFill="1" applyBorder="1" applyAlignment="1" applyProtection="1">
      <alignment horizontal="center" vertical="center" wrapText="1"/>
    </xf>
    <xf numFmtId="0" fontId="26" fillId="34" borderId="25" xfId="129" applyFont="1" applyFill="1" applyBorder="1" applyAlignment="1" applyProtection="1">
      <alignment horizontal="center" vertical="center" wrapText="1"/>
    </xf>
    <xf numFmtId="0" fontId="26" fillId="26" borderId="29" xfId="129" applyFont="1" applyFill="1" applyBorder="1" applyAlignment="1" applyProtection="1">
      <alignment horizontal="center" vertical="center" wrapText="1"/>
    </xf>
    <xf numFmtId="0" fontId="26" fillId="31" borderId="75" xfId="0" applyFont="1" applyFill="1" applyBorder="1" applyAlignment="1" applyProtection="1">
      <alignment horizontal="center" vertical="center" wrapText="1"/>
    </xf>
    <xf numFmtId="0" fontId="26" fillId="31" borderId="87" xfId="0" applyFont="1" applyFill="1" applyBorder="1" applyAlignment="1" applyProtection="1">
      <alignment horizontal="center" vertical="center" wrapText="1"/>
    </xf>
    <xf numFmtId="0" fontId="26" fillId="31" borderId="81" xfId="0" applyFont="1" applyFill="1" applyBorder="1" applyAlignment="1" applyProtection="1">
      <alignment horizontal="center" vertical="center" wrapText="1"/>
    </xf>
    <xf numFmtId="0" fontId="26" fillId="31" borderId="25" xfId="0" applyFont="1" applyFill="1" applyBorder="1" applyAlignment="1" applyProtection="1">
      <alignment horizontal="center" vertical="center" wrapText="1"/>
    </xf>
    <xf numFmtId="0" fontId="28" fillId="30" borderId="65" xfId="0" applyFont="1" applyFill="1" applyBorder="1" applyAlignment="1" applyProtection="1">
      <alignment horizontal="center" vertical="center" wrapText="1"/>
    </xf>
    <xf numFmtId="0" fontId="65" fillId="31" borderId="26" xfId="0" applyFont="1" applyFill="1" applyBorder="1" applyAlignment="1" applyProtection="1">
      <alignment horizontal="center" vertical="center" wrapText="1"/>
    </xf>
    <xf numFmtId="0" fontId="65" fillId="31" borderId="30" xfId="0" applyFont="1" applyFill="1" applyBorder="1" applyAlignment="1" applyProtection="1">
      <alignment horizontal="center" vertical="center" wrapText="1"/>
    </xf>
    <xf numFmtId="0" fontId="31" fillId="26" borderId="15" xfId="0" applyFont="1" applyFill="1" applyBorder="1" applyAlignment="1" applyProtection="1">
      <alignment horizontal="center" vertical="center" wrapText="1"/>
    </xf>
    <xf numFmtId="0" fontId="31" fillId="26" borderId="0" xfId="0" applyFont="1" applyFill="1" applyBorder="1" applyAlignment="1" applyProtection="1">
      <alignment horizontal="center" vertical="center" wrapText="1"/>
    </xf>
    <xf numFmtId="0" fontId="31" fillId="26" borderId="25" xfId="0" applyFont="1" applyFill="1" applyBorder="1" applyAlignment="1" applyProtection="1">
      <alignment horizontal="center" vertical="center" wrapText="1"/>
    </xf>
    <xf numFmtId="0" fontId="31" fillId="31" borderId="0" xfId="0" applyFont="1" applyFill="1" applyBorder="1" applyAlignment="1" applyProtection="1">
      <alignment horizontal="center" vertical="center" wrapText="1"/>
    </xf>
    <xf numFmtId="0" fontId="31" fillId="31" borderId="14" xfId="0" applyFont="1" applyFill="1" applyBorder="1" applyAlignment="1" applyProtection="1">
      <alignment horizontal="center" vertical="center" wrapText="1"/>
    </xf>
    <xf numFmtId="0" fontId="31" fillId="31" borderId="25" xfId="0" applyFont="1" applyFill="1" applyBorder="1" applyAlignment="1" applyProtection="1">
      <alignment horizontal="center" vertical="center" wrapText="1"/>
    </xf>
    <xf numFmtId="0" fontId="31" fillId="31" borderId="29" xfId="0" applyFont="1" applyFill="1" applyBorder="1" applyAlignment="1" applyProtection="1">
      <alignment horizontal="center" vertical="center" wrapText="1"/>
    </xf>
    <xf numFmtId="0" fontId="65" fillId="31" borderId="80" xfId="0" applyFont="1" applyFill="1" applyBorder="1" applyAlignment="1" applyProtection="1">
      <alignment horizontal="center" vertical="center" wrapText="1"/>
    </xf>
    <xf numFmtId="0" fontId="65" fillId="31" borderId="82" xfId="0" applyFont="1" applyFill="1" applyBorder="1" applyAlignment="1" applyProtection="1">
      <alignment horizontal="center" vertical="center" wrapText="1"/>
    </xf>
    <xf numFmtId="0" fontId="65" fillId="31" borderId="27" xfId="0" applyFont="1" applyFill="1" applyBorder="1" applyAlignment="1" applyProtection="1">
      <alignment horizontal="center" vertical="center" wrapText="1"/>
    </xf>
    <xf numFmtId="0" fontId="65" fillId="31" borderId="14" xfId="0" applyFont="1" applyFill="1" applyBorder="1" applyAlignment="1" applyProtection="1">
      <alignment horizontal="center" vertical="center" wrapText="1"/>
    </xf>
    <xf numFmtId="0" fontId="65" fillId="31" borderId="28" xfId="0" applyFont="1" applyFill="1" applyBorder="1" applyAlignment="1" applyProtection="1">
      <alignment horizontal="center" vertical="center" wrapText="1"/>
    </xf>
    <xf numFmtId="0" fontId="65" fillId="31" borderId="29" xfId="0" applyFont="1" applyFill="1" applyBorder="1" applyAlignment="1" applyProtection="1">
      <alignment horizontal="center" vertical="center" wrapText="1"/>
    </xf>
    <xf numFmtId="0" fontId="61" fillId="54" borderId="85" xfId="0" applyFont="1" applyFill="1" applyBorder="1" applyAlignment="1" applyProtection="1">
      <alignment horizontal="center" vertical="center" wrapText="1"/>
    </xf>
    <xf numFmtId="0" fontId="0" fillId="54" borderId="98" xfId="0" applyFill="1" applyBorder="1" applyAlignment="1" applyProtection="1">
      <alignment horizontal="center" vertical="center" wrapText="1"/>
    </xf>
    <xf numFmtId="0" fontId="0" fillId="54" borderId="84" xfId="0" applyFill="1" applyBorder="1" applyAlignment="1" applyProtection="1">
      <alignment horizontal="center" vertical="center" wrapText="1"/>
    </xf>
    <xf numFmtId="1" fontId="61" fillId="43" borderId="85" xfId="0" applyNumberFormat="1" applyFont="1" applyFill="1" applyBorder="1" applyAlignment="1" applyProtection="1">
      <alignment horizontal="center" vertical="center" wrapText="1"/>
    </xf>
    <xf numFmtId="0" fontId="0" fillId="0" borderId="98" xfId="0" applyBorder="1" applyAlignment="1" applyProtection="1">
      <alignment horizontal="center" vertical="center" wrapText="1"/>
    </xf>
    <xf numFmtId="0" fontId="0" fillId="0" borderId="84" xfId="0" applyBorder="1" applyAlignment="1" applyProtection="1">
      <alignment horizontal="center" vertical="center" wrapText="1"/>
    </xf>
    <xf numFmtId="0" fontId="61" fillId="43" borderId="85" xfId="0" applyFont="1" applyFill="1" applyBorder="1" applyAlignment="1" applyProtection="1">
      <alignment horizontal="center" vertical="center" wrapText="1"/>
    </xf>
    <xf numFmtId="0" fontId="61" fillId="43" borderId="85" xfId="0" applyFont="1" applyFill="1" applyBorder="1" applyAlignment="1" applyProtection="1">
      <alignment horizontal="center" vertical="center" wrapText="1"/>
      <protection locked="0"/>
    </xf>
    <xf numFmtId="0" fontId="0" fillId="0" borderId="98" xfId="0" applyBorder="1" applyAlignment="1" applyProtection="1">
      <alignment horizontal="center" vertical="center" wrapText="1"/>
      <protection locked="0"/>
    </xf>
    <xf numFmtId="0" fontId="0" fillId="0" borderId="84" xfId="0" applyBorder="1" applyAlignment="1" applyProtection="1">
      <alignment horizontal="center" vertical="center" wrapText="1"/>
      <protection locked="0"/>
    </xf>
    <xf numFmtId="0" fontId="0" fillId="0" borderId="98" xfId="0" applyBorder="1" applyAlignment="1">
      <alignment horizontal="center" vertical="center" wrapText="1"/>
    </xf>
    <xf numFmtId="1" fontId="61" fillId="54" borderId="85" xfId="0" applyNumberFormat="1" applyFont="1" applyFill="1" applyBorder="1" applyAlignment="1" applyProtection="1">
      <alignment horizontal="center" vertical="center" wrapText="1"/>
    </xf>
    <xf numFmtId="0" fontId="61" fillId="54" borderId="85" xfId="0" applyFont="1" applyFill="1" applyBorder="1" applyAlignment="1" applyProtection="1">
      <alignment horizontal="center" vertical="center" wrapText="1"/>
      <protection locked="0"/>
    </xf>
    <xf numFmtId="0" fontId="0" fillId="54" borderId="98" xfId="0" applyFill="1" applyBorder="1" applyAlignment="1" applyProtection="1">
      <alignment horizontal="center" vertical="center" wrapText="1"/>
      <protection locked="0"/>
    </xf>
    <xf numFmtId="0" fontId="0" fillId="54" borderId="84" xfId="0" applyFill="1" applyBorder="1" applyAlignment="1" applyProtection="1">
      <alignment horizontal="center" vertical="center" wrapText="1"/>
      <protection locked="0"/>
    </xf>
    <xf numFmtId="0" fontId="0" fillId="54" borderId="98" xfId="0" applyFill="1" applyBorder="1" applyAlignment="1">
      <alignment horizontal="center" vertical="center" wrapText="1"/>
    </xf>
    <xf numFmtId="0" fontId="0" fillId="54" borderId="84" xfId="0" applyFill="1" applyBorder="1" applyAlignment="1">
      <alignment horizontal="center" vertical="center" wrapText="1"/>
    </xf>
    <xf numFmtId="0" fontId="48" fillId="34" borderId="0" xfId="0" applyFont="1" applyFill="1" applyBorder="1" applyAlignment="1" applyProtection="1">
      <alignment horizontal="center" vertical="center" wrapText="1"/>
    </xf>
    <xf numFmtId="0" fontId="48" fillId="34" borderId="18" xfId="0" applyFont="1" applyFill="1" applyBorder="1" applyAlignment="1" applyProtection="1">
      <alignment horizontal="center" vertical="center" wrapText="1"/>
    </xf>
    <xf numFmtId="0" fontId="26" fillId="29" borderId="75" xfId="0" applyFont="1" applyFill="1" applyBorder="1" applyAlignment="1" applyProtection="1">
      <alignment horizontal="center" vertical="center" wrapText="1"/>
    </xf>
    <xf numFmtId="0" fontId="26" fillId="29" borderId="96" xfId="0" applyFont="1" applyFill="1" applyBorder="1" applyAlignment="1" applyProtection="1">
      <alignment horizontal="center" vertical="center" wrapText="1"/>
    </xf>
    <xf numFmtId="0" fontId="63" fillId="47" borderId="86" xfId="0" applyFont="1" applyFill="1" applyBorder="1" applyAlignment="1" applyProtection="1">
      <alignment horizontal="center" vertical="center" wrapText="1"/>
    </xf>
    <xf numFmtId="0" fontId="63" fillId="47" borderId="99" xfId="0" applyFont="1" applyFill="1" applyBorder="1" applyAlignment="1" applyProtection="1">
      <alignment horizontal="center" vertical="center" wrapText="1"/>
    </xf>
    <xf numFmtId="0" fontId="49" fillId="29" borderId="44" xfId="0" applyFont="1" applyFill="1" applyBorder="1" applyAlignment="1" applyProtection="1">
      <alignment horizontal="center" vertical="center" wrapText="1"/>
    </xf>
    <xf numFmtId="0" fontId="49" fillId="29" borderId="15" xfId="0" applyFont="1" applyFill="1" applyBorder="1" applyAlignment="1" applyProtection="1">
      <alignment horizontal="center" vertical="center" wrapText="1"/>
    </xf>
    <xf numFmtId="0" fontId="49" fillId="29" borderId="95" xfId="0" applyFont="1" applyFill="1" applyBorder="1" applyAlignment="1" applyProtection="1">
      <alignment horizontal="center" vertical="center" wrapText="1"/>
    </xf>
    <xf numFmtId="0" fontId="4" fillId="29" borderId="13" xfId="0" applyFont="1" applyFill="1" applyBorder="1" applyAlignment="1" applyProtection="1">
      <alignment horizontal="center" vertical="center" wrapText="1"/>
    </xf>
    <xf numFmtId="0" fontId="4" fillId="29" borderId="0" xfId="0" applyFont="1" applyFill="1" applyBorder="1" applyAlignment="1" applyProtection="1">
      <alignment horizontal="center" vertical="center" wrapText="1"/>
    </xf>
    <xf numFmtId="0" fontId="4" fillId="29" borderId="14" xfId="0" applyFont="1" applyFill="1" applyBorder="1" applyAlignment="1" applyProtection="1">
      <alignment horizontal="center" vertical="center" wrapText="1"/>
    </xf>
    <xf numFmtId="0" fontId="28" fillId="29" borderId="80" xfId="81" applyFont="1" applyFill="1" applyBorder="1" applyAlignment="1" applyProtection="1">
      <alignment horizontal="center" vertical="center" wrapText="1"/>
    </xf>
    <xf numFmtId="0" fontId="28" fillId="29" borderId="81" xfId="81" applyFont="1" applyFill="1" applyBorder="1" applyAlignment="1" applyProtection="1">
      <alignment horizontal="center" vertical="center" wrapText="1"/>
    </xf>
    <xf numFmtId="0" fontId="28" fillId="29" borderId="82" xfId="81" applyFont="1" applyFill="1" applyBorder="1" applyAlignment="1" applyProtection="1">
      <alignment horizontal="center" vertical="center" wrapText="1"/>
    </xf>
    <xf numFmtId="0" fontId="28" fillId="29" borderId="28" xfId="81" applyFont="1" applyFill="1" applyBorder="1" applyAlignment="1" applyProtection="1">
      <alignment horizontal="center" vertical="center" wrapText="1"/>
    </xf>
    <xf numFmtId="0" fontId="28" fillId="29" borderId="25" xfId="81" applyFont="1" applyFill="1" applyBorder="1" applyAlignment="1" applyProtection="1">
      <alignment horizontal="center" vertical="center" wrapText="1"/>
    </xf>
    <xf numFmtId="0" fontId="28" fillId="29" borderId="29" xfId="81" applyFont="1" applyFill="1" applyBorder="1" applyAlignment="1" applyProtection="1">
      <alignment horizontal="center" vertical="center" wrapText="1"/>
    </xf>
    <xf numFmtId="0" fontId="4" fillId="29" borderId="75" xfId="81" applyFont="1" applyFill="1" applyBorder="1" applyAlignment="1" applyProtection="1">
      <alignment horizontal="center" vertical="center" wrapText="1"/>
    </xf>
    <xf numFmtId="0" fontId="4" fillId="29" borderId="76" xfId="81" applyFont="1" applyFill="1" applyBorder="1" applyAlignment="1" applyProtection="1">
      <alignment horizontal="center" vertical="center" wrapText="1"/>
    </xf>
    <xf numFmtId="0" fontId="4" fillId="29" borderId="87" xfId="81" applyFont="1" applyFill="1" applyBorder="1" applyAlignment="1" applyProtection="1">
      <alignment horizontal="center" vertical="center" wrapText="1"/>
    </xf>
    <xf numFmtId="0" fontId="31" fillId="26" borderId="14" xfId="0" applyFont="1" applyFill="1" applyBorder="1" applyAlignment="1" applyProtection="1">
      <alignment horizontal="center" vertical="center" wrapText="1"/>
    </xf>
    <xf numFmtId="0" fontId="31" fillId="26" borderId="29" xfId="0" applyFont="1" applyFill="1" applyBorder="1" applyAlignment="1" applyProtection="1">
      <alignment horizontal="center" vertical="center" wrapText="1"/>
    </xf>
    <xf numFmtId="0" fontId="26" fillId="54" borderId="85" xfId="0" applyFont="1" applyFill="1" applyBorder="1" applyAlignment="1" applyProtection="1">
      <alignment horizontal="center" vertical="center" wrapText="1"/>
    </xf>
    <xf numFmtId="0" fontId="26" fillId="54" borderId="65" xfId="0" applyFont="1" applyFill="1" applyBorder="1" applyAlignment="1" applyProtection="1">
      <alignment horizontal="center" vertical="center" wrapText="1"/>
      <protection locked="0"/>
    </xf>
    <xf numFmtId="0" fontId="0" fillId="0" borderId="65" xfId="0" applyBorder="1" applyAlignment="1" applyProtection="1">
      <alignment horizontal="center" vertical="center" wrapText="1"/>
      <protection locked="0"/>
    </xf>
    <xf numFmtId="0" fontId="26" fillId="50" borderId="65" xfId="0" applyFont="1" applyFill="1" applyBorder="1" applyAlignment="1" applyProtection="1">
      <alignment horizontal="center" vertical="center" wrapText="1"/>
    </xf>
    <xf numFmtId="0" fontId="0" fillId="50" borderId="65" xfId="0" applyFill="1" applyBorder="1" applyAlignment="1" applyProtection="1">
      <alignment horizontal="center" vertical="center" wrapText="1"/>
    </xf>
    <xf numFmtId="0" fontId="26" fillId="43" borderId="85" xfId="0" applyFont="1" applyFill="1" applyBorder="1" applyAlignment="1" applyProtection="1">
      <alignment horizontal="center" vertical="center" wrapText="1"/>
    </xf>
    <xf numFmtId="0" fontId="26" fillId="43" borderId="65" xfId="0" applyFont="1" applyFill="1" applyBorder="1" applyAlignment="1" applyProtection="1">
      <alignment horizontal="center" vertical="center" wrapText="1"/>
      <protection locked="0"/>
    </xf>
    <xf numFmtId="0" fontId="62" fillId="24" borderId="0" xfId="0" applyFont="1" applyFill="1" applyBorder="1" applyAlignment="1" applyProtection="1">
      <alignment horizontal="center" vertical="center" wrapText="1"/>
    </xf>
    <xf numFmtId="0" fontId="62" fillId="52" borderId="0" xfId="0" applyFont="1" applyFill="1" applyBorder="1" applyAlignment="1" applyProtection="1">
      <alignment horizontal="center" vertical="center" wrapText="1"/>
    </xf>
    <xf numFmtId="0" fontId="62" fillId="24" borderId="14" xfId="0" applyFont="1" applyFill="1" applyBorder="1" applyAlignment="1" applyProtection="1">
      <alignment horizontal="center" vertical="center" wrapText="1"/>
    </xf>
    <xf numFmtId="0" fontId="27" fillId="32" borderId="49" xfId="0" applyFont="1" applyFill="1" applyBorder="1" applyAlignment="1" applyProtection="1">
      <alignment horizontal="center" vertical="center"/>
      <protection locked="0"/>
    </xf>
    <xf numFmtId="0" fontId="27" fillId="32" borderId="65" xfId="0" applyFont="1" applyFill="1" applyBorder="1" applyAlignment="1" applyProtection="1">
      <alignment horizontal="center" vertical="center"/>
      <protection locked="0"/>
    </xf>
    <xf numFmtId="0" fontId="27" fillId="32" borderId="38" xfId="0" applyFont="1" applyFill="1" applyBorder="1" applyAlignment="1" applyProtection="1">
      <alignment horizontal="center" vertical="center"/>
      <protection locked="0"/>
    </xf>
    <xf numFmtId="0" fontId="27" fillId="32" borderId="20" xfId="0" applyFont="1" applyFill="1" applyBorder="1" applyAlignment="1" applyProtection="1">
      <alignment horizontal="center" vertical="center"/>
      <protection locked="0"/>
    </xf>
    <xf numFmtId="165" fontId="40" fillId="32" borderId="65" xfId="0" applyNumberFormat="1" applyFont="1" applyFill="1" applyBorder="1" applyAlignment="1" applyProtection="1">
      <alignment horizontal="center" vertical="center"/>
      <protection locked="0"/>
    </xf>
    <xf numFmtId="165" fontId="40" fillId="32" borderId="40" xfId="0" applyNumberFormat="1" applyFont="1" applyFill="1" applyBorder="1" applyAlignment="1" applyProtection="1">
      <alignment horizontal="center" vertical="center"/>
      <protection locked="0"/>
    </xf>
    <xf numFmtId="165" fontId="40" fillId="32" borderId="20" xfId="0" applyNumberFormat="1" applyFont="1" applyFill="1" applyBorder="1" applyAlignment="1" applyProtection="1">
      <alignment horizontal="center" vertical="center"/>
      <protection locked="0"/>
    </xf>
    <xf numFmtId="165" fontId="40" fillId="32" borderId="35" xfId="0" applyNumberFormat="1" applyFont="1" applyFill="1" applyBorder="1" applyAlignment="1" applyProtection="1">
      <alignment horizontal="center" vertical="center"/>
      <protection locked="0"/>
    </xf>
    <xf numFmtId="0" fontId="27" fillId="24" borderId="44" xfId="0" applyFont="1" applyFill="1" applyBorder="1" applyAlignment="1" applyProtection="1">
      <alignment horizontal="left" vertical="center"/>
    </xf>
    <xf numFmtId="0" fontId="0" fillId="24" borderId="15" xfId="0" applyFill="1" applyBorder="1" applyAlignment="1" applyProtection="1">
      <alignment horizontal="left" vertical="center"/>
    </xf>
    <xf numFmtId="0" fontId="0" fillId="24" borderId="41" xfId="0" applyFill="1" applyBorder="1" applyAlignment="1" applyProtection="1">
      <alignment horizontal="left" vertical="center"/>
    </xf>
    <xf numFmtId="0" fontId="0" fillId="24" borderId="23" xfId="0" applyFill="1" applyBorder="1" applyAlignment="1" applyProtection="1">
      <alignment horizontal="left" vertical="center"/>
    </xf>
    <xf numFmtId="0" fontId="0" fillId="24" borderId="25" xfId="0" applyFill="1" applyBorder="1" applyAlignment="1" applyProtection="1">
      <alignment horizontal="left" vertical="center"/>
    </xf>
    <xf numFmtId="0" fontId="0" fillId="24" borderId="24" xfId="0" applyFill="1" applyBorder="1" applyAlignment="1" applyProtection="1">
      <alignment horizontal="left" vertical="center"/>
    </xf>
    <xf numFmtId="0" fontId="27" fillId="24" borderId="49" xfId="0" applyFont="1" applyFill="1" applyBorder="1" applyAlignment="1" applyProtection="1">
      <alignment horizontal="center" vertical="center"/>
    </xf>
    <xf numFmtId="0" fontId="27" fillId="24" borderId="65" xfId="0" applyFont="1" applyFill="1" applyBorder="1" applyAlignment="1" applyProtection="1">
      <alignment horizontal="center" vertical="center"/>
    </xf>
    <xf numFmtId="0" fontId="40" fillId="24" borderId="65" xfId="0" applyNumberFormat="1" applyFont="1" applyFill="1" applyBorder="1" applyAlignment="1" applyProtection="1">
      <alignment horizontal="center" vertical="center"/>
    </xf>
    <xf numFmtId="0" fontId="40" fillId="24" borderId="40" xfId="0" applyNumberFormat="1" applyFont="1" applyFill="1" applyBorder="1" applyAlignment="1" applyProtection="1">
      <alignment horizontal="center" vertical="center"/>
    </xf>
    <xf numFmtId="0" fontId="0" fillId="27" borderId="89" xfId="0" applyFill="1" applyBorder="1" applyAlignment="1" applyProtection="1">
      <alignment horizontal="left"/>
    </xf>
    <xf numFmtId="0" fontId="0" fillId="27" borderId="90" xfId="0" applyFill="1" applyBorder="1" applyAlignment="1" applyProtection="1">
      <alignment horizontal="left"/>
    </xf>
    <xf numFmtId="0" fontId="0" fillId="27" borderId="91" xfId="0" applyFill="1" applyBorder="1" applyAlignment="1" applyProtection="1">
      <alignment horizontal="left"/>
    </xf>
    <xf numFmtId="0" fontId="27" fillId="32" borderId="49" xfId="0" applyFont="1" applyFill="1" applyBorder="1" applyAlignment="1" applyProtection="1">
      <alignment horizontal="center" vertical="center"/>
    </xf>
    <xf numFmtId="0" fontId="27" fillId="32" borderId="65" xfId="0" applyFont="1" applyFill="1" applyBorder="1" applyAlignment="1" applyProtection="1">
      <alignment horizontal="center" vertical="center"/>
    </xf>
    <xf numFmtId="0" fontId="40" fillId="32" borderId="65" xfId="0" applyNumberFormat="1" applyFont="1" applyFill="1" applyBorder="1" applyAlignment="1" applyProtection="1">
      <alignment horizontal="center" vertical="center"/>
    </xf>
    <xf numFmtId="0" fontId="40" fillId="32" borderId="40" xfId="0" applyNumberFormat="1" applyFont="1" applyFill="1" applyBorder="1" applyAlignment="1" applyProtection="1">
      <alignment horizontal="center" vertical="center"/>
    </xf>
    <xf numFmtId="0" fontId="27" fillId="24" borderId="88" xfId="0" applyFont="1" applyFill="1" applyBorder="1" applyAlignment="1" applyProtection="1">
      <alignment horizontal="left"/>
    </xf>
    <xf numFmtId="0" fontId="27" fillId="24" borderId="45" xfId="0" applyFont="1" applyFill="1" applyBorder="1" applyAlignment="1" applyProtection="1">
      <alignment horizontal="left"/>
    </xf>
    <xf numFmtId="0" fontId="27" fillId="24" borderId="64" xfId="0" applyFont="1" applyFill="1" applyBorder="1" applyAlignment="1" applyProtection="1">
      <alignment horizontal="left"/>
    </xf>
    <xf numFmtId="0" fontId="3" fillId="27" borderId="94" xfId="0" applyFont="1" applyFill="1" applyBorder="1" applyAlignment="1" applyProtection="1">
      <alignment horizontal="left"/>
    </xf>
    <xf numFmtId="0" fontId="3" fillId="27" borderId="76" xfId="0" applyFont="1" applyFill="1" applyBorder="1" applyAlignment="1" applyProtection="1">
      <alignment horizontal="left"/>
    </xf>
    <xf numFmtId="0" fontId="0" fillId="27" borderId="53" xfId="0" applyFill="1" applyBorder="1" applyAlignment="1" applyProtection="1">
      <alignment horizontal="left"/>
    </xf>
    <xf numFmtId="0" fontId="0" fillId="27" borderId="54" xfId="0" applyFill="1" applyBorder="1" applyAlignment="1" applyProtection="1">
      <alignment horizontal="left"/>
    </xf>
    <xf numFmtId="0" fontId="27" fillId="28" borderId="44" xfId="0" applyFont="1" applyFill="1" applyBorder="1" applyAlignment="1" applyProtection="1">
      <alignment horizontal="center" vertical="center"/>
    </xf>
    <xf numFmtId="0" fontId="27" fillId="28" borderId="15" xfId="0" applyFont="1" applyFill="1" applyBorder="1" applyAlignment="1" applyProtection="1">
      <alignment horizontal="center" vertical="center"/>
    </xf>
    <xf numFmtId="0" fontId="27" fillId="28" borderId="41" xfId="0" applyFont="1" applyFill="1" applyBorder="1" applyAlignment="1" applyProtection="1">
      <alignment horizontal="center" vertical="center"/>
    </xf>
    <xf numFmtId="0" fontId="27" fillId="28" borderId="13" xfId="0" applyFont="1" applyFill="1" applyBorder="1" applyAlignment="1" applyProtection="1">
      <alignment horizontal="center" vertical="center"/>
    </xf>
    <xf numFmtId="0" fontId="27" fillId="28" borderId="0" xfId="0" applyFont="1" applyFill="1" applyBorder="1" applyAlignment="1" applyProtection="1">
      <alignment horizontal="center" vertical="center"/>
    </xf>
    <xf numFmtId="0" fontId="27" fillId="28" borderId="16" xfId="0" applyFont="1" applyFill="1" applyBorder="1" applyAlignment="1" applyProtection="1">
      <alignment horizontal="center" vertical="center"/>
    </xf>
    <xf numFmtId="165" fontId="40" fillId="24" borderId="80" xfId="0" applyNumberFormat="1" applyFont="1" applyFill="1" applyBorder="1" applyAlignment="1">
      <alignment horizontal="left" vertical="center"/>
    </xf>
    <xf numFmtId="165" fontId="40" fillId="24" borderId="28" xfId="0" applyNumberFormat="1" applyFont="1" applyFill="1" applyBorder="1" applyAlignment="1">
      <alignment horizontal="left" vertical="center"/>
    </xf>
    <xf numFmtId="165" fontId="36" fillId="24" borderId="81" xfId="0" applyNumberFormat="1" applyFont="1" applyFill="1" applyBorder="1" applyAlignment="1">
      <alignment horizontal="left" vertical="center"/>
    </xf>
    <xf numFmtId="165" fontId="36" fillId="24" borderId="25" xfId="0" applyNumberFormat="1" applyFont="1" applyFill="1" applyBorder="1" applyAlignment="1">
      <alignment horizontal="left" vertical="center"/>
    </xf>
    <xf numFmtId="165" fontId="29" fillId="24" borderId="81" xfId="0" applyNumberFormat="1" applyFont="1" applyFill="1" applyBorder="1" applyAlignment="1">
      <alignment horizontal="left" vertical="center"/>
    </xf>
    <xf numFmtId="165" fontId="29" fillId="24" borderId="25" xfId="0" applyNumberFormat="1" applyFont="1" applyFill="1" applyBorder="1" applyAlignment="1">
      <alignment horizontal="left" vertical="center"/>
    </xf>
    <xf numFmtId="165" fontId="36" fillId="24" borderId="82" xfId="0" applyNumberFormat="1" applyFont="1" applyFill="1" applyBorder="1" applyAlignment="1">
      <alignment horizontal="left" vertical="center"/>
    </xf>
    <xf numFmtId="165" fontId="36" fillId="24" borderId="29" xfId="0" applyNumberFormat="1" applyFont="1" applyFill="1" applyBorder="1" applyAlignment="1">
      <alignment horizontal="left" vertical="center"/>
    </xf>
    <xf numFmtId="0" fontId="37" fillId="24" borderId="80" xfId="0" applyFont="1" applyFill="1" applyBorder="1" applyAlignment="1">
      <alignment horizontal="center" vertical="center"/>
    </xf>
    <xf numFmtId="0" fontId="37" fillId="24" borderId="81" xfId="0" applyFont="1" applyFill="1" applyBorder="1" applyAlignment="1">
      <alignment horizontal="center" vertical="center"/>
    </xf>
    <xf numFmtId="0" fontId="37" fillId="24" borderId="28" xfId="0" applyFont="1" applyFill="1" applyBorder="1" applyAlignment="1">
      <alignment horizontal="center" vertical="center"/>
    </xf>
    <xf numFmtId="0" fontId="37" fillId="24" borderId="25" xfId="0" applyFont="1" applyFill="1" applyBorder="1" applyAlignment="1">
      <alignment horizontal="center" vertical="center"/>
    </xf>
    <xf numFmtId="0" fontId="37" fillId="24" borderId="82" xfId="0" applyFont="1" applyFill="1" applyBorder="1" applyAlignment="1">
      <alignment horizontal="center" vertical="center"/>
    </xf>
    <xf numFmtId="0" fontId="37" fillId="24" borderId="29" xfId="0" applyFont="1" applyFill="1" applyBorder="1" applyAlignment="1">
      <alignment horizontal="center" vertical="center"/>
    </xf>
    <xf numFmtId="0" fontId="27" fillId="24" borderId="80" xfId="0" applyFont="1" applyFill="1" applyBorder="1" applyAlignment="1">
      <alignment horizontal="left" vertical="center"/>
    </xf>
    <xf numFmtId="0" fontId="27" fillId="24" borderId="81" xfId="0" applyFont="1" applyFill="1" applyBorder="1" applyAlignment="1">
      <alignment horizontal="left" vertical="center"/>
    </xf>
    <xf numFmtId="0" fontId="27" fillId="24" borderId="82" xfId="0" applyFont="1" applyFill="1" applyBorder="1" applyAlignment="1">
      <alignment horizontal="left" vertical="center"/>
    </xf>
    <xf numFmtId="0" fontId="27" fillId="24" borderId="28" xfId="0" applyFont="1" applyFill="1" applyBorder="1" applyAlignment="1">
      <alignment horizontal="left" vertical="center"/>
    </xf>
    <xf numFmtId="0" fontId="27" fillId="24" borderId="25" xfId="0" applyFont="1" applyFill="1" applyBorder="1" applyAlignment="1">
      <alignment horizontal="left" vertical="center"/>
    </xf>
    <xf numFmtId="0" fontId="27" fillId="24" borderId="29" xfId="0" applyFont="1" applyFill="1" applyBorder="1" applyAlignment="1">
      <alignment horizontal="left" vertical="center"/>
    </xf>
    <xf numFmtId="0" fontId="0" fillId="27" borderId="75" xfId="0" applyFill="1" applyBorder="1" applyAlignment="1">
      <alignment horizontal="left"/>
    </xf>
    <xf numFmtId="0" fontId="0" fillId="27" borderId="76" xfId="0" applyFill="1" applyBorder="1" applyAlignment="1">
      <alignment horizontal="left"/>
    </xf>
    <xf numFmtId="0" fontId="0" fillId="27" borderId="87" xfId="0" applyFill="1" applyBorder="1" applyAlignment="1">
      <alignment horizontal="left"/>
    </xf>
  </cellXfs>
  <cellStyles count="165">
    <cellStyle name="20 % - Accent1 2" xfId="1" xr:uid="{00000000-0005-0000-0000-000000000000}"/>
    <cellStyle name="20 % - Accent2 2" xfId="2" xr:uid="{00000000-0005-0000-0000-000001000000}"/>
    <cellStyle name="20 % - Accent3 2" xfId="3" xr:uid="{00000000-0005-0000-0000-000002000000}"/>
    <cellStyle name="20 % - Accent4 2" xfId="4" xr:uid="{00000000-0005-0000-0000-000003000000}"/>
    <cellStyle name="20 % - Accent5 2" xfId="5" xr:uid="{00000000-0005-0000-0000-000004000000}"/>
    <cellStyle name="20 % - Acc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40 % - Accent1 2" xfId="13" xr:uid="{00000000-0005-0000-0000-00000C000000}"/>
    <cellStyle name="40 % - Accent2 2" xfId="14" xr:uid="{00000000-0005-0000-0000-00000D000000}"/>
    <cellStyle name="40 % - Accent3 2" xfId="15" xr:uid="{00000000-0005-0000-0000-00000E000000}"/>
    <cellStyle name="40 % - Accent4 2" xfId="16" xr:uid="{00000000-0005-0000-0000-00000F000000}"/>
    <cellStyle name="40 % - Accent5 2" xfId="17" xr:uid="{00000000-0005-0000-0000-000010000000}"/>
    <cellStyle name="40 % - Accent6 2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60 % - Accent1 2" xfId="25" xr:uid="{00000000-0005-0000-0000-000018000000}"/>
    <cellStyle name="60 % - Accent2 2" xfId="26" xr:uid="{00000000-0005-0000-0000-000019000000}"/>
    <cellStyle name="60 % - Accent3 2" xfId="27" xr:uid="{00000000-0005-0000-0000-00001A000000}"/>
    <cellStyle name="60 % - Accent4 2" xfId="28" xr:uid="{00000000-0005-0000-0000-00001B000000}"/>
    <cellStyle name="60 % - Accent5 2" xfId="29" xr:uid="{00000000-0005-0000-0000-00001C000000}"/>
    <cellStyle name="60 % - Accent6 2" xfId="30" xr:uid="{00000000-0005-0000-0000-00001D000000}"/>
    <cellStyle name="60% - Accent1" xfId="31" xr:uid="{00000000-0005-0000-0000-00001E000000}"/>
    <cellStyle name="60% - Accent2" xfId="32" xr:uid="{00000000-0005-0000-0000-00001F000000}"/>
    <cellStyle name="60% - Accent3" xfId="33" xr:uid="{00000000-0005-0000-0000-000020000000}"/>
    <cellStyle name="60% - Accent4" xfId="34" xr:uid="{00000000-0005-0000-0000-000021000000}"/>
    <cellStyle name="60% - Accent5" xfId="35" xr:uid="{00000000-0005-0000-0000-000022000000}"/>
    <cellStyle name="60% - Accent6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AFE" xfId="49" xr:uid="{00000000-0005-0000-0000-000030000000}"/>
    <cellStyle name="AFE 2" xfId="50" xr:uid="{00000000-0005-0000-0000-000031000000}"/>
    <cellStyle name="AFE 2 2" xfId="120" xr:uid="{00000000-0005-0000-0000-000032000000}"/>
    <cellStyle name="AFE 3" xfId="119" xr:uid="{00000000-0005-0000-0000-000033000000}"/>
    <cellStyle name="Avertissement 2" xfId="51" xr:uid="{00000000-0005-0000-0000-000034000000}"/>
    <cellStyle name="Bad" xfId="52" xr:uid="{00000000-0005-0000-0000-000035000000}"/>
    <cellStyle name="Calcul 2" xfId="53" xr:uid="{00000000-0005-0000-0000-000036000000}"/>
    <cellStyle name="Calcul 2 2" xfId="140" xr:uid="{00000000-0005-0000-0000-000037000000}"/>
    <cellStyle name="Calcul 3" xfId="54" xr:uid="{00000000-0005-0000-0000-000038000000}"/>
    <cellStyle name="Calcul 3 2" xfId="141" xr:uid="{00000000-0005-0000-0000-000039000000}"/>
    <cellStyle name="Calculation" xfId="55" xr:uid="{00000000-0005-0000-0000-00003A000000}"/>
    <cellStyle name="Calculation 2" xfId="142" xr:uid="{00000000-0005-0000-0000-00003B000000}"/>
    <cellStyle name="Cellule liée 2" xfId="56" xr:uid="{00000000-0005-0000-0000-00003C000000}"/>
    <cellStyle name="Check Cell" xfId="57" xr:uid="{00000000-0005-0000-0000-00003D000000}"/>
    <cellStyle name="Commentaire 2" xfId="58" xr:uid="{00000000-0005-0000-0000-00003E000000}"/>
    <cellStyle name="Commentaire 2 2" xfId="59" xr:uid="{00000000-0005-0000-0000-00003F000000}"/>
    <cellStyle name="Commentaire 2 2 2" xfId="122" xr:uid="{00000000-0005-0000-0000-000040000000}"/>
    <cellStyle name="Commentaire 2 2 2 2" xfId="159" xr:uid="{00000000-0005-0000-0000-000041000000}"/>
    <cellStyle name="Commentaire 2 2 3" xfId="144" xr:uid="{00000000-0005-0000-0000-000042000000}"/>
    <cellStyle name="Commentaire 2 3" xfId="121" xr:uid="{00000000-0005-0000-0000-000043000000}"/>
    <cellStyle name="Commentaire 2 3 2" xfId="158" xr:uid="{00000000-0005-0000-0000-000044000000}"/>
    <cellStyle name="Commentaire 2 4" xfId="143" xr:uid="{00000000-0005-0000-0000-000045000000}"/>
    <cellStyle name="Commentaire 3" xfId="60" xr:uid="{00000000-0005-0000-0000-000046000000}"/>
    <cellStyle name="Commentaire 3 2" xfId="123" xr:uid="{00000000-0005-0000-0000-000047000000}"/>
    <cellStyle name="Commentaire 3 2 2" xfId="160" xr:uid="{00000000-0005-0000-0000-000048000000}"/>
    <cellStyle name="Commentaire 3 3" xfId="145" xr:uid="{00000000-0005-0000-0000-000049000000}"/>
    <cellStyle name="Commentaire 4" xfId="61" xr:uid="{00000000-0005-0000-0000-00004A000000}"/>
    <cellStyle name="Commentaire 4 2" xfId="124" xr:uid="{00000000-0005-0000-0000-00004B000000}"/>
    <cellStyle name="Commentaire 4 2 2" xfId="161" xr:uid="{00000000-0005-0000-0000-00004C000000}"/>
    <cellStyle name="Commentaire 4 3" xfId="146" xr:uid="{00000000-0005-0000-0000-00004D000000}"/>
    <cellStyle name="Entrée 2" xfId="62" xr:uid="{00000000-0005-0000-0000-00004E000000}"/>
    <cellStyle name="Entrée 2 2" xfId="147" xr:uid="{00000000-0005-0000-0000-00004F000000}"/>
    <cellStyle name="Entrée 3" xfId="63" xr:uid="{00000000-0005-0000-0000-000050000000}"/>
    <cellStyle name="Entrée 3 2" xfId="148" xr:uid="{00000000-0005-0000-0000-000051000000}"/>
    <cellStyle name="Euro" xfId="64" xr:uid="{00000000-0005-0000-0000-000052000000}"/>
    <cellStyle name="Euro 2" xfId="65" xr:uid="{00000000-0005-0000-0000-000053000000}"/>
    <cellStyle name="Euro 2 2" xfId="126" xr:uid="{00000000-0005-0000-0000-000054000000}"/>
    <cellStyle name="Euro 3" xfId="66" xr:uid="{00000000-0005-0000-0000-000055000000}"/>
    <cellStyle name="Euro 3 2" xfId="127" xr:uid="{00000000-0005-0000-0000-000056000000}"/>
    <cellStyle name="Euro 4" xfId="125" xr:uid="{00000000-0005-0000-0000-000057000000}"/>
    <cellStyle name="Explanatory Text" xfId="67" xr:uid="{00000000-0005-0000-0000-000058000000}"/>
    <cellStyle name="Good" xfId="68" xr:uid="{00000000-0005-0000-0000-000059000000}"/>
    <cellStyle name="Heading 1" xfId="69" xr:uid="{00000000-0005-0000-0000-00005A000000}"/>
    <cellStyle name="Heading 2" xfId="70" xr:uid="{00000000-0005-0000-0000-00005B000000}"/>
    <cellStyle name="Heading 3" xfId="71" xr:uid="{00000000-0005-0000-0000-00005C000000}"/>
    <cellStyle name="Heading 4" xfId="72" xr:uid="{00000000-0005-0000-0000-00005D000000}"/>
    <cellStyle name="Input" xfId="73" xr:uid="{00000000-0005-0000-0000-00005E000000}"/>
    <cellStyle name="Input 2" xfId="149" xr:uid="{00000000-0005-0000-0000-00005F000000}"/>
    <cellStyle name="Insatisfaisant 2" xfId="74" xr:uid="{00000000-0005-0000-0000-000060000000}"/>
    <cellStyle name="Lien hypertexte 2" xfId="75" xr:uid="{00000000-0005-0000-0000-000061000000}"/>
    <cellStyle name="Lien hypertexte 2 2" xfId="76" xr:uid="{00000000-0005-0000-0000-000062000000}"/>
    <cellStyle name="Lien hypertexte 2_AutoConfig" xfId="77" xr:uid="{00000000-0005-0000-0000-000063000000}"/>
    <cellStyle name="Linked Cell" xfId="78" xr:uid="{00000000-0005-0000-0000-000064000000}"/>
    <cellStyle name="Neutral" xfId="79" xr:uid="{00000000-0005-0000-0000-000065000000}"/>
    <cellStyle name="Neutre 2" xfId="80" xr:uid="{00000000-0005-0000-0000-000066000000}"/>
    <cellStyle name="Normal" xfId="0" builtinId="0"/>
    <cellStyle name="Normal 2" xfId="81" xr:uid="{00000000-0005-0000-0000-000068000000}"/>
    <cellStyle name="Normal 2 2" xfId="82" xr:uid="{00000000-0005-0000-0000-000069000000}"/>
    <cellStyle name="Normal 2 2 2" xfId="129" xr:uid="{00000000-0005-0000-0000-00006A000000}"/>
    <cellStyle name="Normal 2 3" xfId="128" xr:uid="{00000000-0005-0000-0000-00006B000000}"/>
    <cellStyle name="Normal 2_Nexans_48" xfId="83" xr:uid="{00000000-0005-0000-0000-00006C000000}"/>
    <cellStyle name="Normal 3" xfId="84" xr:uid="{00000000-0005-0000-0000-00006D000000}"/>
    <cellStyle name="Normal 3 2" xfId="85" xr:uid="{00000000-0005-0000-0000-00006E000000}"/>
    <cellStyle name="Normal 3 2 2" xfId="130" xr:uid="{00000000-0005-0000-0000-00006F000000}"/>
    <cellStyle name="Normal 3 3" xfId="86" xr:uid="{00000000-0005-0000-0000-000070000000}"/>
    <cellStyle name="Normal 3 3 2" xfId="131" xr:uid="{00000000-0005-0000-0000-000071000000}"/>
    <cellStyle name="Normal 3 4" xfId="87" xr:uid="{00000000-0005-0000-0000-000072000000}"/>
    <cellStyle name="Normal 3_AutoConfig" xfId="88" xr:uid="{00000000-0005-0000-0000-000073000000}"/>
    <cellStyle name="Normal 4" xfId="89" xr:uid="{00000000-0005-0000-0000-000074000000}"/>
    <cellStyle name="Normal 4 2" xfId="90" xr:uid="{00000000-0005-0000-0000-000075000000}"/>
    <cellStyle name="Normal 4 2 2" xfId="132" xr:uid="{00000000-0005-0000-0000-000076000000}"/>
    <cellStyle name="Normal 5" xfId="91" xr:uid="{00000000-0005-0000-0000-000077000000}"/>
    <cellStyle name="Normal 5 2" xfId="133" xr:uid="{00000000-0005-0000-0000-000078000000}"/>
    <cellStyle name="Normal 5 2 2" xfId="162" xr:uid="{00000000-0005-0000-0000-000079000000}"/>
    <cellStyle name="Normal 5 3" xfId="150" xr:uid="{00000000-0005-0000-0000-00007A000000}"/>
    <cellStyle name="Normal 6" xfId="92" xr:uid="{00000000-0005-0000-0000-00007B000000}"/>
    <cellStyle name="Normal 6 2" xfId="93" xr:uid="{00000000-0005-0000-0000-00007C000000}"/>
    <cellStyle name="Normal 6 2 2" xfId="135" xr:uid="{00000000-0005-0000-0000-00007D000000}"/>
    <cellStyle name="Normal 6 3" xfId="134" xr:uid="{00000000-0005-0000-0000-00007E000000}"/>
    <cellStyle name="Normal 6_AutoConfig" xfId="94" xr:uid="{00000000-0005-0000-0000-00007F000000}"/>
    <cellStyle name="Normal 7" xfId="95" xr:uid="{00000000-0005-0000-0000-000080000000}"/>
    <cellStyle name="Normal 7 2" xfId="96" xr:uid="{00000000-0005-0000-0000-000081000000}"/>
    <cellStyle name="Normal 7 2 2" xfId="137" xr:uid="{00000000-0005-0000-0000-000082000000}"/>
    <cellStyle name="Normal 7 3" xfId="136" xr:uid="{00000000-0005-0000-0000-000083000000}"/>
    <cellStyle name="Normal 7_AutoConfig" xfId="97" xr:uid="{00000000-0005-0000-0000-000084000000}"/>
    <cellStyle name="Normal 8" xfId="98" xr:uid="{00000000-0005-0000-0000-000085000000}"/>
    <cellStyle name="Normal 8 2" xfId="138" xr:uid="{00000000-0005-0000-0000-000086000000}"/>
    <cellStyle name="Normal 8 2 2" xfId="163" xr:uid="{00000000-0005-0000-0000-000087000000}"/>
    <cellStyle name="Normal 8 3" xfId="151" xr:uid="{00000000-0005-0000-0000-000088000000}"/>
    <cellStyle name="Normal 9" xfId="118" xr:uid="{00000000-0005-0000-0000-000089000000}"/>
    <cellStyle name="Output" xfId="99" xr:uid="{00000000-0005-0000-0000-00008A000000}"/>
    <cellStyle name="Output 2" xfId="152" xr:uid="{00000000-0005-0000-0000-00008B000000}"/>
    <cellStyle name="Satisfaisant 2" xfId="100" xr:uid="{00000000-0005-0000-0000-00008C000000}"/>
    <cellStyle name="Sortie 2" xfId="101" xr:uid="{00000000-0005-0000-0000-00008D000000}"/>
    <cellStyle name="Sortie 2 2" xfId="153" xr:uid="{00000000-0005-0000-0000-00008E000000}"/>
    <cellStyle name="Sortie 3" xfId="102" xr:uid="{00000000-0005-0000-0000-00008F000000}"/>
    <cellStyle name="Sortie 3 2" xfId="154" xr:uid="{00000000-0005-0000-0000-000090000000}"/>
    <cellStyle name="Style 1" xfId="103" xr:uid="{00000000-0005-0000-0000-000091000000}"/>
    <cellStyle name="Texte explicatif 2" xfId="104" xr:uid="{00000000-0005-0000-0000-000092000000}"/>
    <cellStyle name="Title" xfId="105" xr:uid="{00000000-0005-0000-0000-000093000000}"/>
    <cellStyle name="Titre 2" xfId="106" xr:uid="{00000000-0005-0000-0000-000094000000}"/>
    <cellStyle name="Titre 1 2" xfId="107" xr:uid="{00000000-0005-0000-0000-000095000000}"/>
    <cellStyle name="Titre 2 2" xfId="108" xr:uid="{00000000-0005-0000-0000-000096000000}"/>
    <cellStyle name="Titre 2 3" xfId="109" xr:uid="{00000000-0005-0000-0000-000097000000}"/>
    <cellStyle name="Titre 3 2" xfId="110" xr:uid="{00000000-0005-0000-0000-000098000000}"/>
    <cellStyle name="Titre 4 2" xfId="111" xr:uid="{00000000-0005-0000-0000-000099000000}"/>
    <cellStyle name="Titre 4 3" xfId="112" xr:uid="{00000000-0005-0000-0000-00009A000000}"/>
    <cellStyle name="Total" xfId="113" builtinId="25" customBuiltin="1"/>
    <cellStyle name="Total 2" xfId="114" xr:uid="{00000000-0005-0000-0000-00009C000000}"/>
    <cellStyle name="Total 2 2" xfId="156" xr:uid="{00000000-0005-0000-0000-00009D000000}"/>
    <cellStyle name="Total 3" xfId="115" xr:uid="{00000000-0005-0000-0000-00009E000000}"/>
    <cellStyle name="Total 3 2" xfId="157" xr:uid="{00000000-0005-0000-0000-00009F000000}"/>
    <cellStyle name="Total 4" xfId="139" xr:uid="{00000000-0005-0000-0000-0000A0000000}"/>
    <cellStyle name="Total 4 2" xfId="164" xr:uid="{00000000-0005-0000-0000-0000A1000000}"/>
    <cellStyle name="Total 5" xfId="155" xr:uid="{00000000-0005-0000-0000-0000A2000000}"/>
    <cellStyle name="Vérification 2" xfId="116" xr:uid="{00000000-0005-0000-0000-0000A3000000}"/>
    <cellStyle name="Warning Text" xfId="117" xr:uid="{00000000-0005-0000-0000-0000A4000000}"/>
  </cellStyles>
  <dxfs count="517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8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8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  <color rgb="FF808080"/>
      <color rgb="FFFFE6E6"/>
      <color rgb="FFFEE6E6"/>
      <color rgb="FFFFF0F0"/>
      <color rgb="FFFEF5E8"/>
      <color rgb="FFFEEFDA"/>
      <color rgb="FFFFFFFF"/>
      <color rgb="FFFEEAC2"/>
      <color rgb="FFFEF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3" Type="http://schemas.openxmlformats.org/officeDocument/2006/relationships/image" Target="../media/image13.jpeg"/><Relationship Id="rId21" Type="http://schemas.openxmlformats.org/officeDocument/2006/relationships/image" Target="../media/image31.png"/><Relationship Id="rId7" Type="http://schemas.openxmlformats.org/officeDocument/2006/relationships/image" Target="../media/image17.jpeg"/><Relationship Id="rId12" Type="http://schemas.openxmlformats.org/officeDocument/2006/relationships/image" Target="../media/image22.jpeg"/><Relationship Id="rId17" Type="http://schemas.openxmlformats.org/officeDocument/2006/relationships/image" Target="../media/image27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20" Type="http://schemas.openxmlformats.org/officeDocument/2006/relationships/image" Target="../media/image30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114300</xdr:rowOff>
    </xdr:from>
    <xdr:to>
      <xdr:col>2</xdr:col>
      <xdr:colOff>67935</xdr:colOff>
      <xdr:row>5</xdr:row>
      <xdr:rowOff>67235</xdr:rowOff>
    </xdr:to>
    <xdr:pic>
      <xdr:nvPicPr>
        <xdr:cNvPr id="225103" name="Picture 6">
          <a:extLst>
            <a:ext uri="{FF2B5EF4-FFF2-40B4-BE49-F238E27FC236}">
              <a16:creationId xmlns:a16="http://schemas.microsoft.com/office/drawing/2014/main" id="{00000000-0008-0000-0100-00004F6F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4" y="114300"/>
          <a:ext cx="843541" cy="769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762000</xdr:colOff>
      <xdr:row>42</xdr:row>
      <xdr:rowOff>66675</xdr:rowOff>
    </xdr:from>
    <xdr:to>
      <xdr:col>4</xdr:col>
      <xdr:colOff>295275</xdr:colOff>
      <xdr:row>45</xdr:row>
      <xdr:rowOff>0</xdr:rowOff>
    </xdr:to>
    <xdr:sp macro="" textlink="">
      <xdr:nvSpPr>
        <xdr:cNvPr id="225114" name="Rectangle 98">
          <a:extLst>
            <a:ext uri="{FF2B5EF4-FFF2-40B4-BE49-F238E27FC236}">
              <a16:creationId xmlns:a16="http://schemas.microsoft.com/office/drawing/2014/main" id="{00000000-0008-0000-0100-00005A6F0300}"/>
            </a:ext>
          </a:extLst>
        </xdr:cNvPr>
        <xdr:cNvSpPr>
          <a:spLocks noChangeArrowheads="1"/>
        </xdr:cNvSpPr>
      </xdr:nvSpPr>
      <xdr:spPr bwMode="auto">
        <a:xfrm>
          <a:off x="3781425" y="13754100"/>
          <a:ext cx="295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994838</xdr:colOff>
      <xdr:row>27</xdr:row>
      <xdr:rowOff>378837</xdr:rowOff>
    </xdr:from>
    <xdr:to>
      <xdr:col>2</xdr:col>
      <xdr:colOff>1497841</xdr:colOff>
      <xdr:row>30</xdr:row>
      <xdr:rowOff>92849</xdr:rowOff>
    </xdr:to>
    <xdr:pic macro="[0]!B_Initialisation_suppression.B_Initialisation_suppression">
      <xdr:nvPicPr>
        <xdr:cNvPr id="225115" name="Picture 56">
          <a:extLst>
            <a:ext uri="{FF2B5EF4-FFF2-40B4-BE49-F238E27FC236}">
              <a16:creationId xmlns:a16="http://schemas.microsoft.com/office/drawing/2014/main" id="{00000000-0008-0000-0100-00005B6F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338" y="6883051"/>
          <a:ext cx="503003" cy="544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304800</xdr:colOff>
          <xdr:row>25</xdr:row>
          <xdr:rowOff>76200</xdr:rowOff>
        </xdr:from>
        <xdr:to>
          <xdr:col>2</xdr:col>
          <xdr:colOff>247650</xdr:colOff>
          <xdr:row>25</xdr:row>
          <xdr:rowOff>438150</xdr:rowOff>
        </xdr:to>
        <xdr:sp macro="" textlink="">
          <xdr:nvSpPr>
            <xdr:cNvPr id="196320" name="Cmd_Button_PRE_OUI" hidden="1">
              <a:extLst>
                <a:ext uri="{63B3BB69-23CF-44E3-9099-C40C66FF867C}">
                  <a14:compatExt spid="_x0000_s196320"/>
                </a:ext>
                <a:ext uri="{FF2B5EF4-FFF2-40B4-BE49-F238E27FC236}">
                  <a16:creationId xmlns:a16="http://schemas.microsoft.com/office/drawing/2014/main" id="{00000000-0008-0000-0100-0000E0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866775</xdr:colOff>
          <xdr:row>25</xdr:row>
          <xdr:rowOff>66675</xdr:rowOff>
        </xdr:from>
        <xdr:to>
          <xdr:col>2</xdr:col>
          <xdr:colOff>1590675</xdr:colOff>
          <xdr:row>25</xdr:row>
          <xdr:rowOff>428625</xdr:rowOff>
        </xdr:to>
        <xdr:sp macro="" textlink="">
          <xdr:nvSpPr>
            <xdr:cNvPr id="196321" name="Cmd_Button_PRE_NON" hidden="1">
              <a:extLst>
                <a:ext uri="{63B3BB69-23CF-44E3-9099-C40C66FF867C}">
                  <a14:compatExt spid="_x0000_s196321"/>
                </a:ext>
                <a:ext uri="{FF2B5EF4-FFF2-40B4-BE49-F238E27FC236}">
                  <a16:creationId xmlns:a16="http://schemas.microsoft.com/office/drawing/2014/main" id="{00000000-0008-0000-0100-0000E1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294048</xdr:colOff>
      <xdr:row>23</xdr:row>
      <xdr:rowOff>17659</xdr:rowOff>
    </xdr:from>
    <xdr:to>
      <xdr:col>2</xdr:col>
      <xdr:colOff>750796</xdr:colOff>
      <xdr:row>23</xdr:row>
      <xdr:rowOff>499782</xdr:rowOff>
    </xdr:to>
    <xdr:pic macro="[0]!Reset_EZA_PA"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48" y="5463718"/>
          <a:ext cx="456748" cy="482123"/>
        </a:xfrm>
        <a:prstGeom prst="rect">
          <a:avLst/>
        </a:prstGeom>
      </xdr:spPr>
    </xdr:pic>
    <xdr:clientData/>
  </xdr:twoCellAnchor>
  <xdr:twoCellAnchor editAs="oneCell">
    <xdr:from>
      <xdr:col>1</xdr:col>
      <xdr:colOff>419422</xdr:colOff>
      <xdr:row>27</xdr:row>
      <xdr:rowOff>391953</xdr:rowOff>
    </xdr:from>
    <xdr:to>
      <xdr:col>2</xdr:col>
      <xdr:colOff>164085</xdr:colOff>
      <xdr:row>30</xdr:row>
      <xdr:rowOff>115806</xdr:rowOff>
    </xdr:to>
    <xdr:pic macro="[0]!A_Initialisation.A_Initialisation"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315" y="6896167"/>
          <a:ext cx="520270" cy="553888"/>
        </a:xfrm>
        <a:prstGeom prst="rect">
          <a:avLst/>
        </a:prstGeom>
      </xdr:spPr>
    </xdr:pic>
    <xdr:clientData/>
  </xdr:twoCellAnchor>
  <xdr:twoCellAnchor>
    <xdr:from>
      <xdr:col>1</xdr:col>
      <xdr:colOff>7203</xdr:colOff>
      <xdr:row>30</xdr:row>
      <xdr:rowOff>51225</xdr:rowOff>
    </xdr:from>
    <xdr:to>
      <xdr:col>2</xdr:col>
      <xdr:colOff>542684</xdr:colOff>
      <xdr:row>31</xdr:row>
      <xdr:rowOff>118461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5096" y="7385475"/>
          <a:ext cx="1311088" cy="230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Import</a:t>
          </a:r>
          <a:r>
            <a:rPr lang="fr-FR" sz="1100" baseline="0"/>
            <a:t> OPTIMUM</a:t>
          </a:r>
          <a:endParaRPr lang="fr-FR" sz="1100"/>
        </a:p>
      </xdr:txBody>
    </xdr:sp>
    <xdr:clientData/>
  </xdr:twoCellAnchor>
  <xdr:twoCellAnchor>
    <xdr:from>
      <xdr:col>2</xdr:col>
      <xdr:colOff>448553</xdr:colOff>
      <xdr:row>30</xdr:row>
      <xdr:rowOff>46742</xdr:rowOff>
    </xdr:from>
    <xdr:to>
      <xdr:col>3</xdr:col>
      <xdr:colOff>139272</xdr:colOff>
      <xdr:row>31</xdr:row>
      <xdr:rowOff>96050</xdr:rowOff>
    </xdr:to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782053" y="7380992"/>
          <a:ext cx="1595719" cy="212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Vider</a:t>
          </a:r>
          <a:r>
            <a:rPr lang="fr-FR" sz="1100" baseline="0"/>
            <a:t> Pointage étude</a:t>
          </a:r>
          <a:endParaRPr lang="fr-FR" sz="1100"/>
        </a:p>
      </xdr:txBody>
    </xdr:sp>
    <xdr:clientData/>
  </xdr:twoCellAnchor>
  <xdr:twoCellAnchor editAs="oneCell">
    <xdr:from>
      <xdr:col>1</xdr:col>
      <xdr:colOff>476873</xdr:colOff>
      <xdr:row>42</xdr:row>
      <xdr:rowOff>61945</xdr:rowOff>
    </xdr:from>
    <xdr:to>
      <xdr:col>2</xdr:col>
      <xdr:colOff>185058</xdr:colOff>
      <xdr:row>44</xdr:row>
      <xdr:rowOff>261452</xdr:rowOff>
    </xdr:to>
    <xdr:pic macro="[0]!F_AdductabilitePB.F_AdductabilitePB">
      <xdr:nvPicPr>
        <xdr:cNvPr id="23" name="Imag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961" y="9867092"/>
          <a:ext cx="501402" cy="500464"/>
        </a:xfrm>
        <a:prstGeom prst="rect">
          <a:avLst/>
        </a:prstGeom>
      </xdr:spPr>
    </xdr:pic>
    <xdr:clientData/>
  </xdr:twoCellAnchor>
  <xdr:twoCellAnchor editAs="oneCell">
    <xdr:from>
      <xdr:col>1</xdr:col>
      <xdr:colOff>438773</xdr:colOff>
      <xdr:row>35</xdr:row>
      <xdr:rowOff>68668</xdr:rowOff>
    </xdr:from>
    <xdr:to>
      <xdr:col>2</xdr:col>
      <xdr:colOff>146958</xdr:colOff>
      <xdr:row>37</xdr:row>
      <xdr:rowOff>268172</xdr:rowOff>
    </xdr:to>
    <xdr:pic macro="[0]!D_PositionnementEtude_PB">
      <xdr:nvPicPr>
        <xdr:cNvPr id="24" name="Imag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861" y="8641168"/>
          <a:ext cx="501402" cy="500464"/>
        </a:xfrm>
        <a:prstGeom prst="rect">
          <a:avLst/>
        </a:prstGeom>
      </xdr:spPr>
    </xdr:pic>
    <xdr:clientData/>
  </xdr:twoCellAnchor>
  <xdr:twoCellAnchor editAs="oneCell">
    <xdr:from>
      <xdr:col>2</xdr:col>
      <xdr:colOff>934006</xdr:colOff>
      <xdr:row>35</xdr:row>
      <xdr:rowOff>32255</xdr:rowOff>
    </xdr:from>
    <xdr:to>
      <xdr:col>2</xdr:col>
      <xdr:colOff>1437009</xdr:colOff>
      <xdr:row>37</xdr:row>
      <xdr:rowOff>259334</xdr:rowOff>
    </xdr:to>
    <xdr:pic macro="[0]!Picture56_Cliquer">
      <xdr:nvPicPr>
        <xdr:cNvPr id="25" name="Picture 56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506" y="8604755"/>
          <a:ext cx="503003" cy="528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918317</xdr:colOff>
      <xdr:row>42</xdr:row>
      <xdr:rowOff>16567</xdr:rowOff>
    </xdr:from>
    <xdr:to>
      <xdr:col>2</xdr:col>
      <xdr:colOff>1421320</xdr:colOff>
      <xdr:row>44</xdr:row>
      <xdr:rowOff>243649</xdr:rowOff>
    </xdr:to>
    <xdr:pic macro="[0]!Vider_Info_Adductabilité">
      <xdr:nvPicPr>
        <xdr:cNvPr id="15" name="Picture 5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1817" y="9933773"/>
          <a:ext cx="503003" cy="528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325438</xdr:colOff>
      <xdr:row>42</xdr:row>
      <xdr:rowOff>47625</xdr:rowOff>
    </xdr:from>
    <xdr:to>
      <xdr:col>14</xdr:col>
      <xdr:colOff>896941</xdr:colOff>
      <xdr:row>44</xdr:row>
      <xdr:rowOff>298561</xdr:rowOff>
    </xdr:to>
    <xdr:pic macro="[0]!copycsv">
      <xdr:nvPicPr>
        <xdr:cNvPr id="16" name="Imag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263438" y="9017000"/>
          <a:ext cx="571503" cy="56843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48</xdr:row>
          <xdr:rowOff>28575</xdr:rowOff>
        </xdr:from>
        <xdr:to>
          <xdr:col>15</xdr:col>
          <xdr:colOff>0</xdr:colOff>
          <xdr:row>50</xdr:row>
          <xdr:rowOff>9525</xdr:rowOff>
        </xdr:to>
        <xdr:sp macro="" textlink="">
          <xdr:nvSpPr>
            <xdr:cNvPr id="196322" name="Button 33506" hidden="1">
              <a:extLst>
                <a:ext uri="{63B3BB69-23CF-44E3-9099-C40C66FF867C}">
                  <a14:compatExt spid="_x0000_s196322"/>
                </a:ext>
                <a:ext uri="{FF2B5EF4-FFF2-40B4-BE49-F238E27FC236}">
                  <a16:creationId xmlns:a16="http://schemas.microsoft.com/office/drawing/2014/main" id="{00000000-0008-0000-0100-0000E2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NOUVEAU MOT DE PASSE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425823</xdr:colOff>
      <xdr:row>38</xdr:row>
      <xdr:rowOff>92443</xdr:rowOff>
    </xdr:from>
    <xdr:to>
      <xdr:col>2</xdr:col>
      <xdr:colOff>134008</xdr:colOff>
      <xdr:row>43</xdr:row>
      <xdr:rowOff>158684</xdr:rowOff>
    </xdr:to>
    <xdr:pic macro="[0]!D_PositionnementEtude_PRE">
      <xdr:nvPicPr>
        <xdr:cNvPr id="18" name="Image 17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9326090"/>
          <a:ext cx="492597" cy="513270"/>
        </a:xfrm>
        <a:prstGeom prst="rect">
          <a:avLst/>
        </a:prstGeom>
      </xdr:spPr>
    </xdr:pic>
    <xdr:clientData/>
  </xdr:twoCellAnchor>
  <xdr:twoCellAnchor editAs="oneCell">
    <xdr:from>
      <xdr:col>2</xdr:col>
      <xdr:colOff>921056</xdr:colOff>
      <xdr:row>38</xdr:row>
      <xdr:rowOff>56030</xdr:rowOff>
    </xdr:from>
    <xdr:to>
      <xdr:col>2</xdr:col>
      <xdr:colOff>1424059</xdr:colOff>
      <xdr:row>44</xdr:row>
      <xdr:rowOff>22973</xdr:rowOff>
    </xdr:to>
    <xdr:pic>
      <xdr:nvPicPr>
        <xdr:cNvPr id="19" name="Picture 56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556" y="9289677"/>
          <a:ext cx="503003" cy="540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476250</xdr:colOff>
          <xdr:row>1</xdr:row>
          <xdr:rowOff>76200</xdr:rowOff>
        </xdr:from>
        <xdr:to>
          <xdr:col>14</xdr:col>
          <xdr:colOff>752475</xdr:colOff>
          <xdr:row>4</xdr:row>
          <xdr:rowOff>123825</xdr:rowOff>
        </xdr:to>
        <xdr:sp macro="" textlink="">
          <xdr:nvSpPr>
            <xdr:cNvPr id="196323" name="Button 33507" hidden="1">
              <a:extLst>
                <a:ext uri="{63B3BB69-23CF-44E3-9099-C40C66FF867C}">
                  <a14:compatExt spid="_x0000_s196323"/>
                </a:ext>
                <a:ext uri="{FF2B5EF4-FFF2-40B4-BE49-F238E27FC236}">
                  <a16:creationId xmlns:a16="http://schemas.microsoft.com/office/drawing/2014/main" id="{00000000-0008-0000-0100-0000E3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Réactivation des Sécurités et Fonctionnalités Excels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465282</xdr:colOff>
      <xdr:row>0</xdr:row>
      <xdr:rowOff>120066</xdr:rowOff>
    </xdr:from>
    <xdr:to>
      <xdr:col>0</xdr:col>
      <xdr:colOff>895349</xdr:colOff>
      <xdr:row>2</xdr:row>
      <xdr:rowOff>153841</xdr:rowOff>
    </xdr:to>
    <xdr:pic macro="[0]!Import_masse_pb_gfi"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82" y="120066"/>
          <a:ext cx="430067" cy="54812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1152525</xdr:colOff>
          <xdr:row>0</xdr:row>
          <xdr:rowOff>114300</xdr:rowOff>
        </xdr:from>
        <xdr:to>
          <xdr:col>3</xdr:col>
          <xdr:colOff>200025</xdr:colOff>
          <xdr:row>1</xdr:row>
          <xdr:rowOff>295275</xdr:rowOff>
        </xdr:to>
        <xdr:sp macro="" textlink="">
          <xdr:nvSpPr>
            <xdr:cNvPr id="165745" name="Button 1905" hidden="1">
              <a:extLst>
                <a:ext uri="{63B3BB69-23CF-44E3-9099-C40C66FF867C}">
                  <a14:compatExt spid="_x0000_s165745"/>
                </a:ext>
                <a:ext uri="{FF2B5EF4-FFF2-40B4-BE49-F238E27FC236}">
                  <a16:creationId xmlns:a16="http://schemas.microsoft.com/office/drawing/2014/main" id="{00000000-0008-0000-0200-000071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Exporter les modifications d'EL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1152525</xdr:colOff>
          <xdr:row>2</xdr:row>
          <xdr:rowOff>57150</xdr:rowOff>
        </xdr:from>
        <xdr:to>
          <xdr:col>3</xdr:col>
          <xdr:colOff>200025</xdr:colOff>
          <xdr:row>2</xdr:row>
          <xdr:rowOff>419100</xdr:rowOff>
        </xdr:to>
        <xdr:sp macro="" textlink="">
          <xdr:nvSpPr>
            <xdr:cNvPr id="165762" name="Button 1922" hidden="1">
              <a:extLst>
                <a:ext uri="{63B3BB69-23CF-44E3-9099-C40C66FF867C}">
                  <a14:compatExt spid="_x0000_s165762"/>
                </a:ext>
                <a:ext uri="{FF2B5EF4-FFF2-40B4-BE49-F238E27FC236}">
                  <a16:creationId xmlns:a16="http://schemas.microsoft.com/office/drawing/2014/main" id="{00000000-0008-0000-0200-000082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Exporter les immeubles créés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276225</xdr:rowOff>
        </xdr:from>
        <xdr:to>
          <xdr:col>0</xdr:col>
          <xdr:colOff>1352550</xdr:colOff>
          <xdr:row>2</xdr:row>
          <xdr:rowOff>628650</xdr:rowOff>
        </xdr:to>
        <xdr:sp macro="" textlink="">
          <xdr:nvSpPr>
            <xdr:cNvPr id="165763" name="Button 1923" hidden="1">
              <a:extLst>
                <a:ext uri="{63B3BB69-23CF-44E3-9099-C40C66FF867C}">
                  <a14:compatExt spid="_x0000_s165763"/>
                </a:ext>
                <a:ext uri="{FF2B5EF4-FFF2-40B4-BE49-F238E27FC236}">
                  <a16:creationId xmlns:a16="http://schemas.microsoft.com/office/drawing/2014/main" id="{00000000-0008-0000-0200-000083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Créer CMS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9525</xdr:rowOff>
    </xdr:from>
    <xdr:to>
      <xdr:col>18</xdr:col>
      <xdr:colOff>1362075</xdr:colOff>
      <xdr:row>1</xdr:row>
      <xdr:rowOff>838200</xdr:rowOff>
    </xdr:to>
    <xdr:sp macro="" textlink="">
      <xdr:nvSpPr>
        <xdr:cNvPr id="168779" name="Rectangle 52">
          <a:extLst>
            <a:ext uri="{FF2B5EF4-FFF2-40B4-BE49-F238E27FC236}">
              <a16:creationId xmlns:a16="http://schemas.microsoft.com/office/drawing/2014/main" id="{00000000-0008-0000-0500-00004B930200}"/>
            </a:ext>
          </a:extLst>
        </xdr:cNvPr>
        <xdr:cNvSpPr>
          <a:spLocks noChangeArrowheads="1"/>
        </xdr:cNvSpPr>
      </xdr:nvSpPr>
      <xdr:spPr bwMode="auto">
        <a:xfrm>
          <a:off x="9001125" y="9525"/>
          <a:ext cx="571500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28575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43032" name="Button 24" hidden="1">
              <a:extLst>
                <a:ext uri="{63B3BB69-23CF-44E3-9099-C40C66FF867C}">
                  <a14:compatExt spid="_x0000_s43032"/>
                </a:ext>
                <a:ext uri="{FF2B5EF4-FFF2-40B4-BE49-F238E27FC236}">
                  <a16:creationId xmlns:a16="http://schemas.microsoft.com/office/drawing/2014/main" id="{00000000-0008-0000-0600-00001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Création CSV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6</xdr:row>
      <xdr:rowOff>28575</xdr:rowOff>
    </xdr:from>
    <xdr:to>
      <xdr:col>11</xdr:col>
      <xdr:colOff>733425</xdr:colOff>
      <xdr:row>7</xdr:row>
      <xdr:rowOff>133350</xdr:rowOff>
    </xdr:to>
    <xdr:pic macro="[0]!S_Insertion_documents_synoptique">
      <xdr:nvPicPr>
        <xdr:cNvPr id="3" name="Picture 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3354050"/>
          <a:ext cx="276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122</xdr:row>
      <xdr:rowOff>1</xdr:rowOff>
    </xdr:from>
    <xdr:to>
      <xdr:col>5</xdr:col>
      <xdr:colOff>9526</xdr:colOff>
      <xdr:row>123</xdr:row>
      <xdr:rowOff>1</xdr:rowOff>
    </xdr:to>
    <xdr:pic macro="[0]!G_Supprime_Image">
      <xdr:nvPicPr>
        <xdr:cNvPr id="210041" name="PB 35306/GNR/PB/44513, 2" descr="G:\Drive partagés\BE TELCO NANTES\3_CONSTRUCTEL\DRIVE\9-Constructel Orange\1. ATTRIBUTIONS\LOT1\FI-35306-0003\PA-35306-000C\Livrable aérien\PMZ0003-41541-000C-Aérien\Rue des Besnardais - Bellevent\Annexe C6-PA 41541\0160920_2.jpg">
          <a:extLst>
            <a:ext uri="{FF2B5EF4-FFF2-40B4-BE49-F238E27FC236}">
              <a16:creationId xmlns:a16="http://schemas.microsoft.com/office/drawing/2014/main" id="{DB968097-107E-4264-9CD9-2D8CB232DC6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497395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122</xdr:row>
      <xdr:rowOff>1</xdr:rowOff>
    </xdr:from>
    <xdr:to>
      <xdr:col>3</xdr:col>
      <xdr:colOff>9526</xdr:colOff>
      <xdr:row>123</xdr:row>
      <xdr:rowOff>1</xdr:rowOff>
    </xdr:to>
    <xdr:pic macro="[0]!G_Supprime_Image">
      <xdr:nvPicPr>
        <xdr:cNvPr id="210040" name="PB 35306/GNR/PB/44513, 1" descr="G:\Drive partagés\BE TELCO NANTES\3_CONSTRUCTEL\DRIVE\9-Constructel Orange\1. ATTRIBUTIONS\LOT1\FI-35306-0003\PA-35306-000C\Livrable aérien\PMZ0003-41541-000C-Aérien\Rue des Besnardais - Bellevent\Annexe C6-PA 41541\0160920_1.jpg">
          <a:extLst>
            <a:ext uri="{FF2B5EF4-FFF2-40B4-BE49-F238E27FC236}">
              <a16:creationId xmlns:a16="http://schemas.microsoft.com/office/drawing/2014/main" id="{C302DD1B-8E14-4D4D-B83C-DECE0F52B9A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97395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111</xdr:row>
      <xdr:rowOff>1</xdr:rowOff>
    </xdr:from>
    <xdr:to>
      <xdr:col>5</xdr:col>
      <xdr:colOff>9526</xdr:colOff>
      <xdr:row>112</xdr:row>
      <xdr:rowOff>1</xdr:rowOff>
    </xdr:to>
    <xdr:pic macro="[0]!G_Supprime_Image">
      <xdr:nvPicPr>
        <xdr:cNvPr id="210039" name="PB 35306/GNR/PB/44512, 2" descr="G:\Drive partagés\BE TELCO NANTES\3_CONSTRUCTEL\DRIVE\9-Constructel Orange\1. ATTRIBUTIONS\LOT1\FI-35306-0003\PA-35306-000C\Livrable aérien\PMZ0003-41541-000C-Aérien\Rue des Besnardais - Bellevent\Annexe C6-PA 41541\0160919_2.jpg">
          <a:extLst>
            <a:ext uri="{FF2B5EF4-FFF2-40B4-BE49-F238E27FC236}">
              <a16:creationId xmlns:a16="http://schemas.microsoft.com/office/drawing/2014/main" id="{536BC84F-F08F-4073-9EB1-1C280D26990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449484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111</xdr:row>
      <xdr:rowOff>1</xdr:rowOff>
    </xdr:from>
    <xdr:to>
      <xdr:col>3</xdr:col>
      <xdr:colOff>9526</xdr:colOff>
      <xdr:row>112</xdr:row>
      <xdr:rowOff>1</xdr:rowOff>
    </xdr:to>
    <xdr:pic macro="[0]!G_Supprime_Image">
      <xdr:nvPicPr>
        <xdr:cNvPr id="210038" name="PB 35306/GNR/PB/44512, 1" descr="G:\Drive partagés\BE TELCO NANTES\3_CONSTRUCTEL\DRIVE\9-Constructel Orange\1. ATTRIBUTIONS\LOT1\FI-35306-0003\PA-35306-000C\Livrable aérien\PMZ0003-41541-000C-Aérien\Rue des Besnardais - Bellevent\Annexe C6-PA 41541\0160919_1.jpg">
          <a:extLst>
            <a:ext uri="{FF2B5EF4-FFF2-40B4-BE49-F238E27FC236}">
              <a16:creationId xmlns:a16="http://schemas.microsoft.com/office/drawing/2014/main" id="{971B7E96-BD53-47A8-B972-B8A62D5D702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49484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100</xdr:row>
      <xdr:rowOff>0</xdr:rowOff>
    </xdr:from>
    <xdr:to>
      <xdr:col>5</xdr:col>
      <xdr:colOff>9525</xdr:colOff>
      <xdr:row>101</xdr:row>
      <xdr:rowOff>0</xdr:rowOff>
    </xdr:to>
    <xdr:pic macro="[0]!G_Supprime_Image">
      <xdr:nvPicPr>
        <xdr:cNvPr id="210037" name="PB 35306/GNR/PB/44511, 2" descr="G:\Drive partagés\BE TELCO NANTES\3_CONSTRUCTEL\DRIVE\9-Constructel Orange\1. ATTRIBUTIONS\LOT1\FI-35306-0003\PA-35306-000C\J1. Photos\PBO 8 Chambre\20190912_171259.jpg">
          <a:extLst>
            <a:ext uri="{FF2B5EF4-FFF2-40B4-BE49-F238E27FC236}">
              <a16:creationId xmlns:a16="http://schemas.microsoft.com/office/drawing/2014/main" id="{01FFAEF9-B1C0-47F0-BC1C-818EB12D0C6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57400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100</xdr:row>
      <xdr:rowOff>0</xdr:rowOff>
    </xdr:from>
    <xdr:to>
      <xdr:col>3</xdr:col>
      <xdr:colOff>9526</xdr:colOff>
      <xdr:row>101</xdr:row>
      <xdr:rowOff>0</xdr:rowOff>
    </xdr:to>
    <xdr:pic macro="[0]!G_Supprime_Image">
      <xdr:nvPicPr>
        <xdr:cNvPr id="210036" name="PB 35306/GNR/PB/44511, 1" descr="G:\Drive partagés\BE TELCO NANTES\3_CONSTRUCTEL\DRIVE\9-Constructel Orange\1. ATTRIBUTIONS\LOT1\FI-35306-0003\PA-35306-000C\J1. Photos\PBO 8 Chambre\20190912_171238.jpg">
          <a:extLst>
            <a:ext uri="{FF2B5EF4-FFF2-40B4-BE49-F238E27FC236}">
              <a16:creationId xmlns:a16="http://schemas.microsoft.com/office/drawing/2014/main" id="{45555F4A-EE1D-45AC-AF74-62643F1D4A2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0157400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89</xdr:row>
      <xdr:rowOff>0</xdr:rowOff>
    </xdr:from>
    <xdr:to>
      <xdr:col>5</xdr:col>
      <xdr:colOff>9526</xdr:colOff>
      <xdr:row>90</xdr:row>
      <xdr:rowOff>0</xdr:rowOff>
    </xdr:to>
    <xdr:pic macro="[0]!G_Supprime_Image">
      <xdr:nvPicPr>
        <xdr:cNvPr id="210035" name="PB 35306/GNR/PB/44510, 2" descr="G:\Drive partagés\BE TELCO NANTES\3_CONSTRUCTEL\DRIVE\9-Constructel Orange\1. ATTRIBUTIONS\LOT1\FI-35306-0003\PA-35306-000C\J1. Photos\PBO 1 - PA Chambre\20190912_171129.jpg">
          <a:extLst>
            <a:ext uri="{FF2B5EF4-FFF2-40B4-BE49-F238E27FC236}">
              <a16:creationId xmlns:a16="http://schemas.microsoft.com/office/drawing/2014/main" id="{8BD82F4D-8E6A-4689-B064-BF7E7458D3F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5366325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89</xdr:row>
      <xdr:rowOff>0</xdr:rowOff>
    </xdr:from>
    <xdr:to>
      <xdr:col>3</xdr:col>
      <xdr:colOff>9526</xdr:colOff>
      <xdr:row>90</xdr:row>
      <xdr:rowOff>0</xdr:rowOff>
    </xdr:to>
    <xdr:pic macro="[0]!G_Supprime_Image">
      <xdr:nvPicPr>
        <xdr:cNvPr id="210034" name="PB 35306/GNR/PB/44510, 1" descr="G:\Drive partagés\BE TELCO NANTES\3_CONSTRUCTEL\DRIVE\9-Constructel Orange\1. ATTRIBUTIONS\LOT1\FI-35306-0003\PA-35306-000C\J1. Photos\PBO 1 - PA Chambre\20190912_171054.jpg">
          <a:extLst>
            <a:ext uri="{FF2B5EF4-FFF2-40B4-BE49-F238E27FC236}">
              <a16:creationId xmlns:a16="http://schemas.microsoft.com/office/drawing/2014/main" id="{3BB715FC-40C1-4E5C-A20F-E94040741CB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5366325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78</xdr:row>
      <xdr:rowOff>1</xdr:rowOff>
    </xdr:from>
    <xdr:to>
      <xdr:col>5</xdr:col>
      <xdr:colOff>9526</xdr:colOff>
      <xdr:row>79</xdr:row>
      <xdr:rowOff>1</xdr:rowOff>
    </xdr:to>
    <xdr:pic macro="[0]!G_Supprime_Image">
      <xdr:nvPicPr>
        <xdr:cNvPr id="210033" name="PB 35306/GNR/PB/44509, 2" descr="G:\Drive partagés\BE TELCO NANTES\3_CONSTRUCTEL\DRIVE\9-Constructel Orange\1. ATTRIBUTIONS\LOT1\FI-35306-0003\PA-35306-000C\J1. Photos\Enedis\poteau_vue_tete_E953.jpg">
          <a:extLst>
            <a:ext uri="{FF2B5EF4-FFF2-40B4-BE49-F238E27FC236}">
              <a16:creationId xmlns:a16="http://schemas.microsoft.com/office/drawing/2014/main" id="{E174C06F-E49B-4FB4-9BE3-AA25D7DF2A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05752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78</xdr:row>
      <xdr:rowOff>1</xdr:rowOff>
    </xdr:from>
    <xdr:to>
      <xdr:col>3</xdr:col>
      <xdr:colOff>9526</xdr:colOff>
      <xdr:row>79</xdr:row>
      <xdr:rowOff>1</xdr:rowOff>
    </xdr:to>
    <xdr:pic macro="[0]!G_Supprime_Image">
      <xdr:nvPicPr>
        <xdr:cNvPr id="210032" name="PB 35306/GNR/PB/44509, 1" descr="G:\Drive partagés\BE TELCO NANTES\3_CONSTRUCTEL\DRIVE\9-Constructel Orange\1. ATTRIBUTIONS\LOT1\FI-35306-0003\PA-35306-000C\J1. Photos\Enedis\poteau_vue_ensemble_E953.jpg">
          <a:extLst>
            <a:ext uri="{FF2B5EF4-FFF2-40B4-BE49-F238E27FC236}">
              <a16:creationId xmlns:a16="http://schemas.microsoft.com/office/drawing/2014/main" id="{4BA01D67-3245-46EF-ACEA-1F6D3D6224B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05752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67</xdr:row>
      <xdr:rowOff>1</xdr:rowOff>
    </xdr:from>
    <xdr:to>
      <xdr:col>5</xdr:col>
      <xdr:colOff>9526</xdr:colOff>
      <xdr:row>68</xdr:row>
      <xdr:rowOff>1</xdr:rowOff>
    </xdr:to>
    <xdr:pic macro="[0]!G_Supprime_Image">
      <xdr:nvPicPr>
        <xdr:cNvPr id="210031" name="PB 35306/GNR/PB/44508, 2" descr="G:\Drive partagés\BE TELCO NANTES\3_CONSTRUCTEL\DRIVE\9-Constructel Orange\1. ATTRIBUTIONS\LOT1\FI-35306-0003\PA-35306-000C\J1. Photos\Enedis\poteau_vue_tete_E954.jpg">
          <a:extLst>
            <a:ext uri="{FF2B5EF4-FFF2-40B4-BE49-F238E27FC236}">
              <a16:creationId xmlns:a16="http://schemas.microsoft.com/office/drawing/2014/main" id="{8003F3EC-BE83-48F6-BC61-CF507B2B525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57841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67</xdr:row>
      <xdr:rowOff>1</xdr:rowOff>
    </xdr:from>
    <xdr:to>
      <xdr:col>3</xdr:col>
      <xdr:colOff>9526</xdr:colOff>
      <xdr:row>68</xdr:row>
      <xdr:rowOff>1</xdr:rowOff>
    </xdr:to>
    <xdr:pic macro="[0]!G_Supprime_Image">
      <xdr:nvPicPr>
        <xdr:cNvPr id="210030" name="PB 35306/GNR/PB/44508, 1" descr="G:\Drive partagés\BE TELCO NANTES\3_CONSTRUCTEL\DRIVE\9-Constructel Orange\1. ATTRIBUTIONS\LOT1\FI-35306-0003\PA-35306-000C\J1. Photos\Enedis\poteau_vue_ensemble_E954.jpg">
          <a:extLst>
            <a:ext uri="{FF2B5EF4-FFF2-40B4-BE49-F238E27FC236}">
              <a16:creationId xmlns:a16="http://schemas.microsoft.com/office/drawing/2014/main" id="{E2098923-FF94-4F19-8BAD-23375948CE5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257841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56</xdr:row>
      <xdr:rowOff>1</xdr:rowOff>
    </xdr:from>
    <xdr:to>
      <xdr:col>5</xdr:col>
      <xdr:colOff>9526</xdr:colOff>
      <xdr:row>57</xdr:row>
      <xdr:rowOff>1</xdr:rowOff>
    </xdr:to>
    <xdr:pic macro="[0]!G_Supprime_Image">
      <xdr:nvPicPr>
        <xdr:cNvPr id="210029" name="PB 35306/GNR/PB/44507, 2" descr="G:\Drive partagés\BE TELCO NANTES\3_CONSTRUCTEL\DRIVE\9-Constructel Orange\1. ATTRIBUTIONS\LOT1\FI-35306-0003\PA-35306-000C\J1. Photos\Enedis\poteau_vue_tete_E955.jpg">
          <a:extLst>
            <a:ext uri="{FF2B5EF4-FFF2-40B4-BE49-F238E27FC236}">
              <a16:creationId xmlns:a16="http://schemas.microsoft.com/office/drawing/2014/main" id="{A93D807F-92F5-4437-AAB6-045D9F9C17E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099310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56</xdr:row>
      <xdr:rowOff>1</xdr:rowOff>
    </xdr:from>
    <xdr:to>
      <xdr:col>3</xdr:col>
      <xdr:colOff>9526</xdr:colOff>
      <xdr:row>57</xdr:row>
      <xdr:rowOff>1</xdr:rowOff>
    </xdr:to>
    <xdr:pic macro="[0]!G_Supprime_Image">
      <xdr:nvPicPr>
        <xdr:cNvPr id="210028" name="PB 35306/GNR/PB/44507, 1" descr="G:\Drive partagés\BE TELCO NANTES\3_CONSTRUCTEL\DRIVE\9-Constructel Orange\1. ATTRIBUTIONS\LOT1\FI-35306-0003\PA-35306-000C\J1. Photos\Enedis\poteau_vue_ensemble_E955.jpg">
          <a:extLst>
            <a:ext uri="{FF2B5EF4-FFF2-40B4-BE49-F238E27FC236}">
              <a16:creationId xmlns:a16="http://schemas.microsoft.com/office/drawing/2014/main" id="{7694CC04-50EB-4FA8-A03C-AF0B51EA1C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2099310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45</xdr:row>
      <xdr:rowOff>1</xdr:rowOff>
    </xdr:from>
    <xdr:to>
      <xdr:col>5</xdr:col>
      <xdr:colOff>9526</xdr:colOff>
      <xdr:row>46</xdr:row>
      <xdr:rowOff>1</xdr:rowOff>
    </xdr:to>
    <xdr:pic macro="[0]!G_Supprime_Image">
      <xdr:nvPicPr>
        <xdr:cNvPr id="210027" name="PB 35306/GNR/PB/44505, 2" descr="G:\Drive partagés\BE TELCO NANTES\3_CONSTRUCTEL\DRIVE\9-Constructel Orange\1. ATTRIBUTIONS\LOT1\FI-35306-0003\PA-35306-000C\J1. Photos\Enedis\poteau_vue_tete_E956.jpg">
          <a:extLst>
            <a:ext uri="{FF2B5EF4-FFF2-40B4-BE49-F238E27FC236}">
              <a16:creationId xmlns:a16="http://schemas.microsoft.com/office/drawing/2014/main" id="{09193ADC-791F-4679-BBB8-56FD5EB9C56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1620202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45</xdr:row>
      <xdr:rowOff>1</xdr:rowOff>
    </xdr:from>
    <xdr:to>
      <xdr:col>3</xdr:col>
      <xdr:colOff>9526</xdr:colOff>
      <xdr:row>46</xdr:row>
      <xdr:rowOff>1</xdr:rowOff>
    </xdr:to>
    <xdr:pic macro="[0]!G_Supprime_Image">
      <xdr:nvPicPr>
        <xdr:cNvPr id="210026" name="PB 35306/GNR/PB/44505, 1" descr="G:\Drive partagés\BE TELCO NANTES\3_CONSTRUCTEL\DRIVE\9-Constructel Orange\1. ATTRIBUTIONS\LOT1\FI-35306-0003\PA-35306-000C\J1. Photos\Enedis\poteau_vue_ensemble_E956.jpg">
          <a:extLst>
            <a:ext uri="{FF2B5EF4-FFF2-40B4-BE49-F238E27FC236}">
              <a16:creationId xmlns:a16="http://schemas.microsoft.com/office/drawing/2014/main" id="{8DCAAD83-344A-4A8C-965B-293E1F5CF31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620202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</xdr:rowOff>
    </xdr:from>
    <xdr:to>
      <xdr:col>5</xdr:col>
      <xdr:colOff>9525</xdr:colOff>
      <xdr:row>35</xdr:row>
      <xdr:rowOff>1</xdr:rowOff>
    </xdr:to>
    <xdr:pic macro="[0]!G_Supprime_Image">
      <xdr:nvPicPr>
        <xdr:cNvPr id="3" name="PB 35306/GNR/PB/44504, 2" descr="G:\Drive partagés\BE TELCO NANTES\3_CONSTRUCTEL\DRIVE\9-Constructel Orange\1. ATTRIBUTIONS\LOT1\FI-35306-0003\PA-35306-000C\J1. Photos\Enedis\E000957.jpg">
          <a:extLst>
            <a:ext uri="{FF2B5EF4-FFF2-40B4-BE49-F238E27FC236}">
              <a16:creationId xmlns:a16="http://schemas.microsoft.com/office/drawing/2014/main" id="{DA624C48-6EEA-4620-8083-EC772E0B22B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114109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34</xdr:row>
      <xdr:rowOff>1</xdr:rowOff>
    </xdr:from>
    <xdr:to>
      <xdr:col>3</xdr:col>
      <xdr:colOff>9526</xdr:colOff>
      <xdr:row>35</xdr:row>
      <xdr:rowOff>1</xdr:rowOff>
    </xdr:to>
    <xdr:pic macro="[0]!G_Supprime_Image">
      <xdr:nvPicPr>
        <xdr:cNvPr id="2" name="PB 35306/GNR/PB/44504, 1" descr="G:\Drive partagés\BE TELCO NANTES\3_CONSTRUCTEL\DRIVE\9-Constructel Orange\1. ATTRIBUTIONS\LOT1\FI-35306-0003\PA-35306-000C\J1. Photos\Enedis\poteau_vue_ensemble_E957.jpg">
          <a:extLst>
            <a:ext uri="{FF2B5EF4-FFF2-40B4-BE49-F238E27FC236}">
              <a16:creationId xmlns:a16="http://schemas.microsoft.com/office/drawing/2014/main" id="{5B416E72-4E76-4929-B1C7-27642A99829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1410951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3</xdr:col>
      <xdr:colOff>9526</xdr:colOff>
      <xdr:row>23</xdr:row>
      <xdr:rowOff>0</xdr:rowOff>
    </xdr:from>
    <xdr:to>
      <xdr:col>5</xdr:col>
      <xdr:colOff>9526</xdr:colOff>
      <xdr:row>24</xdr:row>
      <xdr:rowOff>0</xdr:rowOff>
    </xdr:to>
    <xdr:pic macro="[0]!G_Supprime_Image">
      <xdr:nvPicPr>
        <xdr:cNvPr id="210025" name="PB 35306/GNR/PB/44500, 2" descr="G:\Drive partagés\BE TELCO NANTES\3_CONSTRUCTEL\DRIVE\9-Constructel Orange\1. ATTRIBUTIONS\LOT1\FI-35306-0003\PA-35306-000C\J1. Photos\Enedis\E000958_2.jpg">
          <a:extLst>
            <a:ext uri="{FF2B5EF4-FFF2-40B4-BE49-F238E27FC236}">
              <a16:creationId xmlns:a16="http://schemas.microsoft.com/office/drawing/2014/main" id="{00000000-0008-0000-0800-0000693403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6619875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23</xdr:row>
      <xdr:rowOff>1</xdr:rowOff>
    </xdr:from>
    <xdr:to>
      <xdr:col>3</xdr:col>
      <xdr:colOff>9526</xdr:colOff>
      <xdr:row>24</xdr:row>
      <xdr:rowOff>1</xdr:rowOff>
    </xdr:to>
    <xdr:pic macro="[0]!G_Supprime_Image">
      <xdr:nvPicPr>
        <xdr:cNvPr id="210024" name="PB 35306/GNR/PB/44500, 1" descr="G:\Drive partagés\BE TELCO NANTES\3_CONSTRUCTEL\DRIVE\9-Constructel Orange\1. ATTRIBUTIONS\LOT1\FI-35306-0003\PA-35306-000C\J1. Photos\Enedis\E000958_1.jpg">
          <a:extLst>
            <a:ext uri="{FF2B5EF4-FFF2-40B4-BE49-F238E27FC236}">
              <a16:creationId xmlns:a16="http://schemas.microsoft.com/office/drawing/2014/main" id="{00000000-0008-0000-0800-0000683403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66198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0</xdr:row>
          <xdr:rowOff>38100</xdr:rowOff>
        </xdr:from>
        <xdr:to>
          <xdr:col>11</xdr:col>
          <xdr:colOff>9525</xdr:colOff>
          <xdr:row>3</xdr:row>
          <xdr:rowOff>19050</xdr:rowOff>
        </xdr:to>
        <xdr:sp macro="" textlink="">
          <xdr:nvSpPr>
            <xdr:cNvPr id="210014" name="resize" hidden="1">
              <a:extLst>
                <a:ext uri="{63B3BB69-23CF-44E3-9099-C40C66FF867C}">
                  <a14:compatExt spid="_x0000_s210014"/>
                </a:ext>
                <a:ext uri="{FF2B5EF4-FFF2-40B4-BE49-F238E27FC236}">
                  <a16:creationId xmlns:a16="http://schemas.microsoft.com/office/drawing/2014/main" id="{00000000-0008-0000-0800-00005E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Redimensionnement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</xdr:row>
          <xdr:rowOff>0</xdr:rowOff>
        </xdr:from>
        <xdr:to>
          <xdr:col>8</xdr:col>
          <xdr:colOff>9525</xdr:colOff>
          <xdr:row>3</xdr:row>
          <xdr:rowOff>28575</xdr:rowOff>
        </xdr:to>
        <xdr:sp macro="" textlink="">
          <xdr:nvSpPr>
            <xdr:cNvPr id="210016" name="restart" hidden="1">
              <a:extLst>
                <a:ext uri="{63B3BB69-23CF-44E3-9099-C40C66FF867C}">
                  <a14:compatExt spid="_x0000_s210016"/>
                </a:ext>
                <a:ext uri="{FF2B5EF4-FFF2-40B4-BE49-F238E27FC236}">
                  <a16:creationId xmlns:a16="http://schemas.microsoft.com/office/drawing/2014/main" id="{00000000-0008-0000-0800-000060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Mise à jour des identifiants PB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9525</xdr:rowOff>
        </xdr:from>
        <xdr:to>
          <xdr:col>14</xdr:col>
          <xdr:colOff>742950</xdr:colOff>
          <xdr:row>3</xdr:row>
          <xdr:rowOff>19050</xdr:rowOff>
        </xdr:to>
        <xdr:sp macro="" textlink="">
          <xdr:nvSpPr>
            <xdr:cNvPr id="210023" name="Manuel" hidden="1">
              <a:extLst>
                <a:ext uri="{63B3BB69-23CF-44E3-9099-C40C66FF867C}">
                  <a14:compatExt spid="_x0000_s210023"/>
                </a:ext>
                <a:ext uri="{FF2B5EF4-FFF2-40B4-BE49-F238E27FC236}">
                  <a16:creationId xmlns:a16="http://schemas.microsoft.com/office/drawing/2014/main" id="{00000000-0008-0000-0800-000067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Verrouiller/déverrouiller Photos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28575</xdr:colOff>
      <xdr:row>12</xdr:row>
      <xdr:rowOff>47625</xdr:rowOff>
    </xdr:from>
    <xdr:to>
      <xdr:col>1</xdr:col>
      <xdr:colOff>304800</xdr:colOff>
      <xdr:row>12</xdr:row>
      <xdr:rowOff>342900</xdr:rowOff>
    </xdr:to>
    <xdr:sp macro="[0]!G_Insertion_documents_photo" textlink="">
      <xdr:nvSpPr>
        <xdr:cNvPr id="9" name="BoutonModele" descr="Choix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219075" y="200977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12</xdr:row>
      <xdr:rowOff>47625</xdr:rowOff>
    </xdr:from>
    <xdr:to>
      <xdr:col>3</xdr:col>
      <xdr:colOff>304800</xdr:colOff>
      <xdr:row>12</xdr:row>
      <xdr:rowOff>342900</xdr:rowOff>
    </xdr:to>
    <xdr:sp macro="[0]!G_Insertion_documents_photo" textlink="">
      <xdr:nvSpPr>
        <xdr:cNvPr id="13" name="BoutonModele" descr="Choix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>
          <a:spLocks noChangeArrowheads="1"/>
        </xdr:cNvSpPr>
      </xdr:nvSpPr>
      <xdr:spPr bwMode="auto">
        <a:xfrm>
          <a:off x="6562725" y="200977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23</xdr:row>
      <xdr:rowOff>47625</xdr:rowOff>
    </xdr:from>
    <xdr:to>
      <xdr:col>1</xdr:col>
      <xdr:colOff>304800</xdr:colOff>
      <xdr:row>23</xdr:row>
      <xdr:rowOff>342900</xdr:rowOff>
    </xdr:to>
    <xdr:sp macro="[0]!G_Insertion_documents_photo" textlink="">
      <xdr:nvSpPr>
        <xdr:cNvPr id="7" name="B24, 1" descr="Choix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23</xdr:row>
      <xdr:rowOff>47625</xdr:rowOff>
    </xdr:from>
    <xdr:to>
      <xdr:col>3</xdr:col>
      <xdr:colOff>304800</xdr:colOff>
      <xdr:row>23</xdr:row>
      <xdr:rowOff>342900</xdr:rowOff>
    </xdr:to>
    <xdr:sp macro="[0]!G_Insertion_documents_photo" textlink="">
      <xdr:nvSpPr>
        <xdr:cNvPr id="8" name="D24, 2" descr="Choix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34</xdr:row>
      <xdr:rowOff>47625</xdr:rowOff>
    </xdr:from>
    <xdr:to>
      <xdr:col>1</xdr:col>
      <xdr:colOff>304800</xdr:colOff>
      <xdr:row>34</xdr:row>
      <xdr:rowOff>342900</xdr:rowOff>
    </xdr:to>
    <xdr:sp macro="[0]!G_Insertion_documents_photo" textlink="">
      <xdr:nvSpPr>
        <xdr:cNvPr id="10" name="B35, 1" descr="Choix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34</xdr:row>
      <xdr:rowOff>47625</xdr:rowOff>
    </xdr:from>
    <xdr:to>
      <xdr:col>3</xdr:col>
      <xdr:colOff>304800</xdr:colOff>
      <xdr:row>34</xdr:row>
      <xdr:rowOff>342900</xdr:rowOff>
    </xdr:to>
    <xdr:sp macro="[0]!G_Insertion_documents_photo" textlink="">
      <xdr:nvSpPr>
        <xdr:cNvPr id="11" name="D35, 2" descr="Choix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45</xdr:row>
      <xdr:rowOff>47625</xdr:rowOff>
    </xdr:from>
    <xdr:to>
      <xdr:col>1</xdr:col>
      <xdr:colOff>304800</xdr:colOff>
      <xdr:row>45</xdr:row>
      <xdr:rowOff>342900</xdr:rowOff>
    </xdr:to>
    <xdr:sp macro="[0]!G_Insertion_documents_photo" textlink="">
      <xdr:nvSpPr>
        <xdr:cNvPr id="12" name="B46, 1" descr="Choi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45</xdr:row>
      <xdr:rowOff>47625</xdr:rowOff>
    </xdr:from>
    <xdr:to>
      <xdr:col>3</xdr:col>
      <xdr:colOff>304800</xdr:colOff>
      <xdr:row>45</xdr:row>
      <xdr:rowOff>342900</xdr:rowOff>
    </xdr:to>
    <xdr:sp macro="[0]!G_Insertion_documents_photo" textlink="">
      <xdr:nvSpPr>
        <xdr:cNvPr id="14" name="D46, 2" descr="Choix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56</xdr:row>
      <xdr:rowOff>47625</xdr:rowOff>
    </xdr:from>
    <xdr:to>
      <xdr:col>1</xdr:col>
      <xdr:colOff>304800</xdr:colOff>
      <xdr:row>56</xdr:row>
      <xdr:rowOff>342900</xdr:rowOff>
    </xdr:to>
    <xdr:sp macro="[0]!G_Insertion_documents_photo" textlink="">
      <xdr:nvSpPr>
        <xdr:cNvPr id="15" name="B57, 1" descr="Choix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56</xdr:row>
      <xdr:rowOff>47625</xdr:rowOff>
    </xdr:from>
    <xdr:to>
      <xdr:col>3</xdr:col>
      <xdr:colOff>304800</xdr:colOff>
      <xdr:row>56</xdr:row>
      <xdr:rowOff>342900</xdr:rowOff>
    </xdr:to>
    <xdr:sp macro="[0]!G_Insertion_documents_photo" textlink="">
      <xdr:nvSpPr>
        <xdr:cNvPr id="16" name="D57, 2" descr="Choix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67</xdr:row>
      <xdr:rowOff>47625</xdr:rowOff>
    </xdr:from>
    <xdr:to>
      <xdr:col>1</xdr:col>
      <xdr:colOff>304800</xdr:colOff>
      <xdr:row>67</xdr:row>
      <xdr:rowOff>342900</xdr:rowOff>
    </xdr:to>
    <xdr:sp macro="[0]!G_Insertion_documents_photo" textlink="">
      <xdr:nvSpPr>
        <xdr:cNvPr id="17" name="B68, 1" descr="Choix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67</xdr:row>
      <xdr:rowOff>47625</xdr:rowOff>
    </xdr:from>
    <xdr:to>
      <xdr:col>3</xdr:col>
      <xdr:colOff>304800</xdr:colOff>
      <xdr:row>67</xdr:row>
      <xdr:rowOff>342900</xdr:rowOff>
    </xdr:to>
    <xdr:sp macro="[0]!G_Insertion_documents_photo" textlink="">
      <xdr:nvSpPr>
        <xdr:cNvPr id="18" name="D68, 2" descr="Choix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78</xdr:row>
      <xdr:rowOff>47625</xdr:rowOff>
    </xdr:from>
    <xdr:to>
      <xdr:col>1</xdr:col>
      <xdr:colOff>304800</xdr:colOff>
      <xdr:row>78</xdr:row>
      <xdr:rowOff>342900</xdr:rowOff>
    </xdr:to>
    <xdr:sp macro="[0]!G_Insertion_documents_photo" textlink="">
      <xdr:nvSpPr>
        <xdr:cNvPr id="19" name="B79, 1" descr="Choix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78</xdr:row>
      <xdr:rowOff>47625</xdr:rowOff>
    </xdr:from>
    <xdr:to>
      <xdr:col>3</xdr:col>
      <xdr:colOff>304800</xdr:colOff>
      <xdr:row>78</xdr:row>
      <xdr:rowOff>342900</xdr:rowOff>
    </xdr:to>
    <xdr:sp macro="[0]!G_Insertion_documents_photo" textlink="">
      <xdr:nvSpPr>
        <xdr:cNvPr id="20" name="D79, 2" descr="Choix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89</xdr:row>
      <xdr:rowOff>47625</xdr:rowOff>
    </xdr:from>
    <xdr:to>
      <xdr:col>1</xdr:col>
      <xdr:colOff>304800</xdr:colOff>
      <xdr:row>89</xdr:row>
      <xdr:rowOff>342900</xdr:rowOff>
    </xdr:to>
    <xdr:sp macro="[0]!G_Insertion_documents_photo" textlink="">
      <xdr:nvSpPr>
        <xdr:cNvPr id="21" name="B90, 1" descr="Choix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89</xdr:row>
      <xdr:rowOff>47625</xdr:rowOff>
    </xdr:from>
    <xdr:to>
      <xdr:col>3</xdr:col>
      <xdr:colOff>304800</xdr:colOff>
      <xdr:row>89</xdr:row>
      <xdr:rowOff>342900</xdr:rowOff>
    </xdr:to>
    <xdr:sp macro="[0]!G_Insertion_documents_photo" textlink="">
      <xdr:nvSpPr>
        <xdr:cNvPr id="22" name="D90, 2" descr="Choix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100</xdr:row>
      <xdr:rowOff>47625</xdr:rowOff>
    </xdr:from>
    <xdr:to>
      <xdr:col>1</xdr:col>
      <xdr:colOff>304800</xdr:colOff>
      <xdr:row>100</xdr:row>
      <xdr:rowOff>342900</xdr:rowOff>
    </xdr:to>
    <xdr:sp macro="[0]!G_Insertion_documents_photo" textlink="">
      <xdr:nvSpPr>
        <xdr:cNvPr id="23" name="B101, 1" descr="Choix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100</xdr:row>
      <xdr:rowOff>47625</xdr:rowOff>
    </xdr:from>
    <xdr:to>
      <xdr:col>3</xdr:col>
      <xdr:colOff>304800</xdr:colOff>
      <xdr:row>100</xdr:row>
      <xdr:rowOff>342900</xdr:rowOff>
    </xdr:to>
    <xdr:sp macro="[0]!G_Insertion_documents_photo" textlink="">
      <xdr:nvSpPr>
        <xdr:cNvPr id="24" name="D101, 2" descr="Choix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111</xdr:row>
      <xdr:rowOff>47625</xdr:rowOff>
    </xdr:from>
    <xdr:to>
      <xdr:col>1</xdr:col>
      <xdr:colOff>304800</xdr:colOff>
      <xdr:row>111</xdr:row>
      <xdr:rowOff>342900</xdr:rowOff>
    </xdr:to>
    <xdr:sp macro="[0]!G_Insertion_documents_photo" textlink="">
      <xdr:nvSpPr>
        <xdr:cNvPr id="25" name="B112, 1" descr="Choix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111</xdr:row>
      <xdr:rowOff>47625</xdr:rowOff>
    </xdr:from>
    <xdr:to>
      <xdr:col>3</xdr:col>
      <xdr:colOff>304800</xdr:colOff>
      <xdr:row>111</xdr:row>
      <xdr:rowOff>342900</xdr:rowOff>
    </xdr:to>
    <xdr:sp macro="[0]!G_Insertion_documents_photo" textlink="">
      <xdr:nvSpPr>
        <xdr:cNvPr id="26" name="D112, 2" descr="Choix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122</xdr:row>
      <xdr:rowOff>47625</xdr:rowOff>
    </xdr:from>
    <xdr:to>
      <xdr:col>1</xdr:col>
      <xdr:colOff>304800</xdr:colOff>
      <xdr:row>122</xdr:row>
      <xdr:rowOff>342900</xdr:rowOff>
    </xdr:to>
    <xdr:sp macro="[0]!G_Insertion_documents_photo" textlink="">
      <xdr:nvSpPr>
        <xdr:cNvPr id="27" name="B123, 1" descr="Choix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122</xdr:row>
      <xdr:rowOff>47625</xdr:rowOff>
    </xdr:from>
    <xdr:to>
      <xdr:col>3</xdr:col>
      <xdr:colOff>304800</xdr:colOff>
      <xdr:row>122</xdr:row>
      <xdr:rowOff>342900</xdr:rowOff>
    </xdr:to>
    <xdr:sp macro="[0]!G_Insertion_documents_photo" textlink="">
      <xdr:nvSpPr>
        <xdr:cNvPr id="28" name="D123, 2" descr="Choix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21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4">
    <tabColor rgb="FFFFFF00"/>
  </sheetPr>
  <dimension ref="B1:Y578"/>
  <sheetViews>
    <sheetView topLeftCell="A536" zoomScaleNormal="100" workbookViewId="0">
      <selection activeCell="E568" sqref="E568"/>
    </sheetView>
  </sheetViews>
  <sheetFormatPr baseColWidth="10" defaultRowHeight="12.75" x14ac:dyDescent="0.2"/>
  <cols>
    <col min="1" max="1" width="2.42578125" style="3" customWidth="1"/>
    <col min="2" max="3" width="24.42578125" style="3" bestFit="1" customWidth="1"/>
    <col min="4" max="4" width="20.85546875" style="3" bestFit="1" customWidth="1"/>
    <col min="5" max="5" width="24.7109375" style="3" customWidth="1"/>
    <col min="6" max="6" width="49.5703125" style="3" bestFit="1" customWidth="1"/>
    <col min="7" max="7" width="7.140625" style="3" bestFit="1" customWidth="1"/>
    <col min="8" max="8" width="15.7109375" style="3" bestFit="1" customWidth="1"/>
    <col min="9" max="9" width="23.5703125" style="3" bestFit="1" customWidth="1"/>
    <col min="10" max="10" width="4.5703125" style="3" customWidth="1"/>
    <col min="11" max="25" width="19.42578125" style="3" customWidth="1"/>
    <col min="26" max="16384" width="11.42578125" style="3"/>
  </cols>
  <sheetData>
    <row r="1" spans="2:25" x14ac:dyDescent="0.2">
      <c r="F1" s="5"/>
      <c r="G1" s="5"/>
      <c r="H1" s="5"/>
      <c r="I1" s="5"/>
      <c r="J1" s="5"/>
    </row>
    <row r="2" spans="2:25" ht="15.75" hidden="1" thickBot="1" x14ac:dyDescent="0.25">
      <c r="B2" s="9" t="s">
        <v>599</v>
      </c>
      <c r="C2" s="6" t="s">
        <v>759</v>
      </c>
      <c r="F2" s="8"/>
    </row>
    <row r="3" spans="2:25" ht="13.5" thickBot="1" x14ac:dyDescent="0.25">
      <c r="F3" s="8"/>
    </row>
    <row r="4" spans="2:25" ht="16.5" thickBot="1" x14ac:dyDescent="0.25">
      <c r="B4" s="9" t="s">
        <v>77</v>
      </c>
      <c r="C4" s="6" t="s">
        <v>60</v>
      </c>
      <c r="D4" s="6" t="s">
        <v>61</v>
      </c>
      <c r="E4" s="7" t="s">
        <v>62</v>
      </c>
      <c r="F4" s="7" t="s">
        <v>76</v>
      </c>
      <c r="G4" s="10" t="s">
        <v>74</v>
      </c>
      <c r="H4" s="10" t="s">
        <v>75</v>
      </c>
      <c r="I4" s="11" t="s">
        <v>93</v>
      </c>
      <c r="K4" s="77" t="s">
        <v>557</v>
      </c>
      <c r="L4" s="77" t="s">
        <v>557</v>
      </c>
      <c r="M4" s="77" t="s">
        <v>557</v>
      </c>
      <c r="N4" s="77" t="s">
        <v>557</v>
      </c>
      <c r="O4" s="78" t="s">
        <v>237</v>
      </c>
      <c r="P4" s="78" t="s">
        <v>237</v>
      </c>
      <c r="Q4" s="78" t="s">
        <v>237</v>
      </c>
      <c r="R4" s="78" t="s">
        <v>558</v>
      </c>
      <c r="S4" s="78" t="s">
        <v>558</v>
      </c>
      <c r="T4" s="78" t="s">
        <v>558</v>
      </c>
      <c r="U4" s="78" t="s">
        <v>558</v>
      </c>
      <c r="V4" s="78" t="s">
        <v>558</v>
      </c>
      <c r="W4" s="78" t="s">
        <v>558</v>
      </c>
      <c r="X4" s="78" t="s">
        <v>558</v>
      </c>
      <c r="Y4" s="79" t="s">
        <v>558</v>
      </c>
    </row>
    <row r="5" spans="2:25" x14ac:dyDescent="0.2">
      <c r="B5" s="12" t="s">
        <v>382</v>
      </c>
      <c r="C5" s="13" t="s">
        <v>439</v>
      </c>
      <c r="D5" s="13" t="s">
        <v>429</v>
      </c>
      <c r="E5" s="14" t="str">
        <f ca="1">MID(F5,FIND("$",F5),999)</f>
        <v>$K$5</v>
      </c>
      <c r="F5" s="15" t="str">
        <f ca="1">CELL("adresse",K$5)</f>
        <v>$K$5</v>
      </c>
      <c r="G5" s="15" t="s">
        <v>90</v>
      </c>
      <c r="H5" s="15" t="s">
        <v>91</v>
      </c>
      <c r="I5" s="16" t="s">
        <v>794</v>
      </c>
      <c r="K5" s="46" t="s">
        <v>382</v>
      </c>
      <c r="L5" s="203" t="s">
        <v>788</v>
      </c>
      <c r="M5" s="203" t="s">
        <v>27</v>
      </c>
      <c r="N5" s="203" t="s">
        <v>825</v>
      </c>
      <c r="O5" s="53" t="s">
        <v>391</v>
      </c>
      <c r="P5" s="53" t="s">
        <v>559</v>
      </c>
      <c r="Q5" s="53" t="s">
        <v>560</v>
      </c>
      <c r="R5" s="53" t="s">
        <v>226</v>
      </c>
      <c r="S5" s="53" t="s">
        <v>553</v>
      </c>
      <c r="T5" s="53" t="s">
        <v>544</v>
      </c>
      <c r="U5" s="53" t="s">
        <v>218</v>
      </c>
      <c r="V5" s="53" t="s">
        <v>554</v>
      </c>
      <c r="W5" s="46" t="s">
        <v>555</v>
      </c>
      <c r="X5" s="53" t="s">
        <v>556</v>
      </c>
      <c r="Y5" s="76" t="s">
        <v>392</v>
      </c>
    </row>
    <row r="6" spans="2:25" x14ac:dyDescent="0.2">
      <c r="B6" s="17" t="s">
        <v>382</v>
      </c>
      <c r="C6" s="18" t="s">
        <v>439</v>
      </c>
      <c r="D6" s="18" t="s">
        <v>440</v>
      </c>
      <c r="E6" s="19">
        <f ca="1">CELL("ligne",INDIRECT($F6))</f>
        <v>5</v>
      </c>
      <c r="F6" s="20" t="str">
        <f ca="1">CELL("adresse",K$5)</f>
        <v>$K$5</v>
      </c>
      <c r="G6" s="20" t="s">
        <v>96</v>
      </c>
      <c r="H6" s="20" t="s">
        <v>94</v>
      </c>
      <c r="I6" s="21" t="s">
        <v>794</v>
      </c>
      <c r="K6" s="48" t="s">
        <v>213</v>
      </c>
      <c r="L6" s="48" t="s">
        <v>789</v>
      </c>
      <c r="M6" s="48" t="s">
        <v>755</v>
      </c>
      <c r="N6" s="267" t="s">
        <v>828</v>
      </c>
      <c r="O6" s="73" t="s">
        <v>535</v>
      </c>
      <c r="P6" s="73" t="s">
        <v>232</v>
      </c>
      <c r="Q6" s="73" t="s">
        <v>561</v>
      </c>
      <c r="R6" s="73" t="s">
        <v>514</v>
      </c>
      <c r="S6" s="73" t="s">
        <v>228</v>
      </c>
      <c r="T6" s="73" t="s">
        <v>545</v>
      </c>
      <c r="U6" s="73" t="s">
        <v>232</v>
      </c>
      <c r="V6" s="73" t="s">
        <v>538</v>
      </c>
      <c r="W6" s="73" t="s">
        <v>752</v>
      </c>
      <c r="X6" s="73" t="s">
        <v>852</v>
      </c>
      <c r="Y6" s="73" t="s">
        <v>224</v>
      </c>
    </row>
    <row r="7" spans="2:25" ht="13.5" thickBot="1" x14ac:dyDescent="0.25">
      <c r="B7" s="22" t="s">
        <v>382</v>
      </c>
      <c r="C7" s="23" t="s">
        <v>439</v>
      </c>
      <c r="D7" s="23" t="s">
        <v>441</v>
      </c>
      <c r="E7" s="24">
        <f ca="1">CELL("colonne",INDIRECT($F7))</f>
        <v>11</v>
      </c>
      <c r="F7" s="25" t="str">
        <f ca="1">CELL("adresse",K$5)</f>
        <v>$K$5</v>
      </c>
      <c r="G7" s="25" t="s">
        <v>95</v>
      </c>
      <c r="H7" s="25" t="s">
        <v>94</v>
      </c>
      <c r="I7" s="26" t="s">
        <v>794</v>
      </c>
      <c r="K7" s="48" t="s">
        <v>214</v>
      </c>
      <c r="L7" s="48" t="s">
        <v>790</v>
      </c>
      <c r="M7" s="27" t="s">
        <v>59</v>
      </c>
      <c r="N7" s="267" t="s">
        <v>826</v>
      </c>
      <c r="O7" s="73" t="s">
        <v>536</v>
      </c>
      <c r="P7" s="73" t="s">
        <v>234</v>
      </c>
      <c r="Q7" s="73" t="s">
        <v>562</v>
      </c>
      <c r="R7" s="73" t="s">
        <v>515</v>
      </c>
      <c r="S7" s="73" t="s">
        <v>229</v>
      </c>
      <c r="T7" s="73" t="s">
        <v>546</v>
      </c>
      <c r="U7" s="73" t="s">
        <v>233</v>
      </c>
      <c r="V7" s="73" t="s">
        <v>539</v>
      </c>
      <c r="W7" s="73" t="s">
        <v>754</v>
      </c>
      <c r="X7" s="74" t="s">
        <v>654</v>
      </c>
      <c r="Y7" s="74" t="s">
        <v>225</v>
      </c>
    </row>
    <row r="8" spans="2:25" ht="13.5" thickBot="1" x14ac:dyDescent="0.25">
      <c r="B8" s="12" t="s">
        <v>382</v>
      </c>
      <c r="C8" s="13" t="s">
        <v>439</v>
      </c>
      <c r="D8" s="13" t="s">
        <v>801</v>
      </c>
      <c r="E8" s="14" t="str">
        <f ca="1">MID(F8,FIND("$",F8),999)</f>
        <v>$L$5</v>
      </c>
      <c r="F8" s="15" t="str">
        <f ca="1">CELL("adresse",L$5)</f>
        <v>$L$5</v>
      </c>
      <c r="G8" s="15" t="s">
        <v>90</v>
      </c>
      <c r="H8" s="15" t="s">
        <v>91</v>
      </c>
      <c r="I8" s="16" t="s">
        <v>795</v>
      </c>
      <c r="K8" s="73" t="s">
        <v>215</v>
      </c>
      <c r="L8" s="73" t="s">
        <v>791</v>
      </c>
      <c r="M8" s="204"/>
      <c r="N8" s="74" t="s">
        <v>827</v>
      </c>
      <c r="O8" s="73" t="s">
        <v>532</v>
      </c>
      <c r="P8" s="73" t="s">
        <v>59</v>
      </c>
      <c r="Q8" s="73" t="s">
        <v>563</v>
      </c>
      <c r="R8" s="73" t="s">
        <v>564</v>
      </c>
      <c r="S8" s="73" t="s">
        <v>230</v>
      </c>
      <c r="T8" s="74" t="s">
        <v>851</v>
      </c>
      <c r="U8" s="73" t="s">
        <v>234</v>
      </c>
      <c r="V8" s="73" t="s">
        <v>540</v>
      </c>
      <c r="W8" s="74" t="s">
        <v>753</v>
      </c>
      <c r="X8" s="204"/>
      <c r="Y8" s="204"/>
    </row>
    <row r="9" spans="2:25" ht="13.5" thickBot="1" x14ac:dyDescent="0.25">
      <c r="B9" s="17" t="s">
        <v>382</v>
      </c>
      <c r="C9" s="18" t="s">
        <v>439</v>
      </c>
      <c r="D9" s="18" t="s">
        <v>802</v>
      </c>
      <c r="E9" s="19">
        <f ca="1">CELL("ligne",INDIRECT($F9))</f>
        <v>5</v>
      </c>
      <c r="F9" s="20" t="str">
        <f ca="1">CELL("adresse",L$5)</f>
        <v>$L$5</v>
      </c>
      <c r="G9" s="20" t="s">
        <v>96</v>
      </c>
      <c r="H9" s="20" t="s">
        <v>94</v>
      </c>
      <c r="I9" s="21" t="s">
        <v>795</v>
      </c>
      <c r="K9" s="73" t="s">
        <v>498</v>
      </c>
      <c r="L9" s="73" t="s">
        <v>792</v>
      </c>
      <c r="M9" s="204"/>
      <c r="N9" s="204"/>
      <c r="O9" s="73" t="s">
        <v>533</v>
      </c>
      <c r="P9" s="73" t="s">
        <v>233</v>
      </c>
      <c r="Q9" s="74" t="s">
        <v>728</v>
      </c>
      <c r="R9" s="73" t="s">
        <v>565</v>
      </c>
      <c r="S9" s="73" t="s">
        <v>660</v>
      </c>
      <c r="T9" s="4"/>
      <c r="U9" s="73" t="s">
        <v>235</v>
      </c>
      <c r="V9" s="73" t="s">
        <v>717</v>
      </c>
      <c r="W9" s="4"/>
      <c r="X9" s="204"/>
      <c r="Y9" s="204"/>
    </row>
    <row r="10" spans="2:25" ht="13.5" thickBot="1" x14ac:dyDescent="0.25">
      <c r="B10" s="22" t="s">
        <v>382</v>
      </c>
      <c r="C10" s="23" t="s">
        <v>439</v>
      </c>
      <c r="D10" s="23" t="s">
        <v>803</v>
      </c>
      <c r="E10" s="24">
        <f ca="1">CELL("colonne",INDIRECT($F10))</f>
        <v>12</v>
      </c>
      <c r="F10" s="25" t="str">
        <f ca="1">CELL("adresse",L$5)</f>
        <v>$L$5</v>
      </c>
      <c r="G10" s="25" t="s">
        <v>95</v>
      </c>
      <c r="H10" s="25" t="s">
        <v>94</v>
      </c>
      <c r="I10" s="26" t="s">
        <v>795</v>
      </c>
      <c r="K10" s="74" t="s">
        <v>849</v>
      </c>
      <c r="L10" s="73" t="s">
        <v>793</v>
      </c>
      <c r="M10" s="204"/>
      <c r="N10" s="204"/>
      <c r="O10" s="73" t="s">
        <v>534</v>
      </c>
      <c r="P10" s="73" t="s">
        <v>235</v>
      </c>
      <c r="Q10" s="4"/>
      <c r="R10" s="73" t="s">
        <v>566</v>
      </c>
      <c r="S10" s="74" t="s">
        <v>231</v>
      </c>
      <c r="T10" s="4"/>
      <c r="U10" s="73" t="s">
        <v>537</v>
      </c>
      <c r="V10" s="73" t="s">
        <v>541</v>
      </c>
      <c r="W10" s="4"/>
      <c r="X10" s="204"/>
      <c r="Y10" s="204"/>
    </row>
    <row r="11" spans="2:25" ht="13.5" thickBot="1" x14ac:dyDescent="0.25">
      <c r="B11" s="12" t="s">
        <v>382</v>
      </c>
      <c r="C11" s="13" t="s">
        <v>439</v>
      </c>
      <c r="D11" s="13" t="s">
        <v>756</v>
      </c>
      <c r="E11" s="14" t="str">
        <f ca="1">MID(F11,FIND("$",F11),999)</f>
        <v>$M$5</v>
      </c>
      <c r="F11" s="15" t="str">
        <f ca="1">CELL("adresse",M$5)</f>
        <v>$M$5</v>
      </c>
      <c r="G11" s="15" t="s">
        <v>90</v>
      </c>
      <c r="H11" s="15" t="s">
        <v>91</v>
      </c>
      <c r="I11" s="16" t="s">
        <v>27</v>
      </c>
      <c r="L11" s="74" t="s">
        <v>839</v>
      </c>
      <c r="M11" s="204"/>
      <c r="N11" s="204"/>
      <c r="O11" s="74" t="s">
        <v>235</v>
      </c>
      <c r="P11" s="74" t="s">
        <v>537</v>
      </c>
      <c r="Q11" s="4"/>
      <c r="R11" s="73" t="s">
        <v>749</v>
      </c>
      <c r="S11" s="4"/>
      <c r="T11" s="4"/>
      <c r="U11" s="74" t="s">
        <v>567</v>
      </c>
      <c r="V11" s="73" t="s">
        <v>542</v>
      </c>
      <c r="W11" s="4"/>
      <c r="X11" s="204"/>
      <c r="Y11" s="204"/>
    </row>
    <row r="12" spans="2:25" ht="13.5" thickBot="1" x14ac:dyDescent="0.25">
      <c r="B12" s="17" t="s">
        <v>382</v>
      </c>
      <c r="C12" s="18" t="s">
        <v>439</v>
      </c>
      <c r="D12" s="18" t="s">
        <v>757</v>
      </c>
      <c r="E12" s="19">
        <f ca="1">CELL("ligne",INDIRECT($F12))</f>
        <v>5</v>
      </c>
      <c r="F12" s="20" t="str">
        <f ca="1">CELL("adresse",M$5)</f>
        <v>$M$5</v>
      </c>
      <c r="G12" s="20" t="s">
        <v>96</v>
      </c>
      <c r="H12" s="20" t="s">
        <v>94</v>
      </c>
      <c r="I12" s="21" t="s">
        <v>27</v>
      </c>
      <c r="M12" s="204"/>
      <c r="N12" s="204"/>
      <c r="O12" s="4"/>
      <c r="P12" s="4"/>
      <c r="Q12" s="4"/>
      <c r="R12" s="74" t="s">
        <v>231</v>
      </c>
      <c r="S12" s="4"/>
      <c r="T12" s="4"/>
      <c r="V12" s="74" t="s">
        <v>543</v>
      </c>
      <c r="W12" s="4"/>
      <c r="X12" s="204"/>
      <c r="Y12" s="204"/>
    </row>
    <row r="13" spans="2:25" x14ac:dyDescent="0.2">
      <c r="B13" s="22" t="s">
        <v>382</v>
      </c>
      <c r="C13" s="23" t="s">
        <v>439</v>
      </c>
      <c r="D13" s="23" t="s">
        <v>758</v>
      </c>
      <c r="E13" s="24">
        <f ca="1">CELL("colonne",INDIRECT($F13))</f>
        <v>13</v>
      </c>
      <c r="F13" s="25" t="str">
        <f ca="1">CELL("adresse",M$5)</f>
        <v>$M$5</v>
      </c>
      <c r="G13" s="25" t="s">
        <v>95</v>
      </c>
      <c r="H13" s="25" t="s">
        <v>94</v>
      </c>
      <c r="I13" s="26" t="s">
        <v>27</v>
      </c>
      <c r="M13" s="204"/>
      <c r="N13" s="204"/>
      <c r="X13" s="204"/>
      <c r="Y13" s="204"/>
    </row>
    <row r="14" spans="2:25" x14ac:dyDescent="0.2">
      <c r="B14" s="12" t="s">
        <v>382</v>
      </c>
      <c r="C14" s="13" t="s">
        <v>439</v>
      </c>
      <c r="D14" s="13" t="s">
        <v>829</v>
      </c>
      <c r="E14" s="14" t="str">
        <f ca="1">MID(F14,FIND("$",F14),999)</f>
        <v>$N$5</v>
      </c>
      <c r="F14" s="15" t="str">
        <f ca="1">CELL("adresse",N$5)</f>
        <v>$N$5</v>
      </c>
      <c r="G14" s="15" t="s">
        <v>90</v>
      </c>
      <c r="H14" s="15" t="s">
        <v>91</v>
      </c>
      <c r="I14" s="16" t="s">
        <v>825</v>
      </c>
      <c r="M14" s="204"/>
      <c r="N14" s="204"/>
      <c r="X14" s="204"/>
      <c r="Y14" s="204"/>
    </row>
    <row r="15" spans="2:25" x14ac:dyDescent="0.2">
      <c r="B15" s="17" t="s">
        <v>382</v>
      </c>
      <c r="C15" s="18" t="s">
        <v>439</v>
      </c>
      <c r="D15" s="18" t="s">
        <v>830</v>
      </c>
      <c r="E15" s="19">
        <f ca="1">CELL("ligne",INDIRECT($F15))</f>
        <v>5</v>
      </c>
      <c r="F15" s="20" t="str">
        <f ca="1">CELL("adresse",N$5)</f>
        <v>$N$5</v>
      </c>
      <c r="G15" s="20" t="s">
        <v>96</v>
      </c>
      <c r="H15" s="20" t="s">
        <v>94</v>
      </c>
      <c r="I15" s="21" t="s">
        <v>825</v>
      </c>
      <c r="M15" s="204"/>
      <c r="N15" s="204"/>
      <c r="X15" s="204"/>
      <c r="Y15" s="204"/>
    </row>
    <row r="16" spans="2:25" x14ac:dyDescent="0.2">
      <c r="B16" s="22" t="s">
        <v>382</v>
      </c>
      <c r="C16" s="23" t="s">
        <v>439</v>
      </c>
      <c r="D16" s="23" t="s">
        <v>831</v>
      </c>
      <c r="E16" s="24">
        <f ca="1">CELL("colonne",INDIRECT($F16))</f>
        <v>14</v>
      </c>
      <c r="F16" s="25" t="str">
        <f ca="1">CELL("adresse",N$5)</f>
        <v>$N$5</v>
      </c>
      <c r="G16" s="25" t="s">
        <v>95</v>
      </c>
      <c r="H16" s="25" t="s">
        <v>94</v>
      </c>
      <c r="I16" s="26" t="s">
        <v>825</v>
      </c>
      <c r="M16" s="204"/>
      <c r="N16" s="204"/>
      <c r="X16" s="204"/>
      <c r="Y16" s="204"/>
    </row>
    <row r="17" spans="2:25" x14ac:dyDescent="0.2">
      <c r="B17" s="12" t="s">
        <v>382</v>
      </c>
      <c r="C17" s="13" t="s">
        <v>439</v>
      </c>
      <c r="D17" s="13" t="s">
        <v>431</v>
      </c>
      <c r="E17" s="14" t="str">
        <f ca="1">MID(F17,FIND("$",F17),999)</f>
        <v>$O$5</v>
      </c>
      <c r="F17" s="15" t="str">
        <f ca="1">CELL("adresse",O$5)</f>
        <v>$O$5</v>
      </c>
      <c r="G17" s="15" t="s">
        <v>90</v>
      </c>
      <c r="H17" s="15" t="s">
        <v>91</v>
      </c>
      <c r="I17" s="16" t="s">
        <v>297</v>
      </c>
      <c r="X17" s="4"/>
      <c r="Y17" s="4"/>
    </row>
    <row r="18" spans="2:25" x14ac:dyDescent="0.2">
      <c r="B18" s="17" t="s">
        <v>382</v>
      </c>
      <c r="C18" s="18" t="s">
        <v>439</v>
      </c>
      <c r="D18" s="18" t="s">
        <v>444</v>
      </c>
      <c r="E18" s="19">
        <f ca="1">CELL("ligne",INDIRECT($F18))</f>
        <v>5</v>
      </c>
      <c r="F18" s="20" t="str">
        <f ca="1">CELL("adresse",O$5)</f>
        <v>$O$5</v>
      </c>
      <c r="G18" s="20" t="s">
        <v>96</v>
      </c>
      <c r="H18" s="20" t="s">
        <v>94</v>
      </c>
      <c r="I18" s="21" t="s">
        <v>297</v>
      </c>
      <c r="X18" s="4"/>
      <c r="Y18" s="4"/>
    </row>
    <row r="19" spans="2:25" x14ac:dyDescent="0.2">
      <c r="B19" s="22" t="s">
        <v>382</v>
      </c>
      <c r="C19" s="23" t="s">
        <v>439</v>
      </c>
      <c r="D19" s="23" t="s">
        <v>451</v>
      </c>
      <c r="E19" s="24">
        <f ca="1">CELL("colonne",INDIRECT($F19))</f>
        <v>15</v>
      </c>
      <c r="F19" s="25" t="str">
        <f ca="1">CELL("adresse",O$5)</f>
        <v>$O$5</v>
      </c>
      <c r="G19" s="25" t="s">
        <v>95</v>
      </c>
      <c r="H19" s="25" t="s">
        <v>94</v>
      </c>
      <c r="I19" s="26" t="s">
        <v>297</v>
      </c>
      <c r="K19" s="4"/>
      <c r="L19" s="4"/>
      <c r="M19" s="4"/>
      <c r="N19" s="4"/>
      <c r="X19" s="4"/>
      <c r="Y19" s="4"/>
    </row>
    <row r="20" spans="2:25" x14ac:dyDescent="0.2">
      <c r="B20" s="12" t="s">
        <v>382</v>
      </c>
      <c r="C20" s="13" t="s">
        <v>439</v>
      </c>
      <c r="D20" s="13" t="s">
        <v>430</v>
      </c>
      <c r="E20" s="14" t="str">
        <f ca="1">MID(F20,FIND("$",F20),999)</f>
        <v>$P$5</v>
      </c>
      <c r="F20" s="15" t="str">
        <f ca="1">CELL("adresse",P$5)</f>
        <v>$P$5</v>
      </c>
      <c r="G20" s="15" t="s">
        <v>90</v>
      </c>
      <c r="H20" s="15" t="s">
        <v>91</v>
      </c>
      <c r="I20" s="16" t="s">
        <v>796</v>
      </c>
      <c r="K20" s="4"/>
      <c r="L20" s="4"/>
      <c r="M20" s="4"/>
      <c r="N20" s="4"/>
      <c r="X20" s="4"/>
      <c r="Y20" s="4"/>
    </row>
    <row r="21" spans="2:25" x14ac:dyDescent="0.2">
      <c r="B21" s="17" t="s">
        <v>382</v>
      </c>
      <c r="C21" s="18" t="s">
        <v>439</v>
      </c>
      <c r="D21" s="18" t="s">
        <v>442</v>
      </c>
      <c r="E21" s="19">
        <f ca="1">CELL("ligne",INDIRECT($F21))</f>
        <v>5</v>
      </c>
      <c r="F21" s="20" t="str">
        <f ca="1">CELL("adresse",P$5)</f>
        <v>$P$5</v>
      </c>
      <c r="G21" s="20" t="s">
        <v>96</v>
      </c>
      <c r="H21" s="20" t="s">
        <v>94</v>
      </c>
      <c r="I21" s="21" t="s">
        <v>796</v>
      </c>
      <c r="K21" s="4"/>
      <c r="L21" s="4"/>
      <c r="M21" s="4"/>
      <c r="N21" s="4"/>
      <c r="X21" s="4"/>
      <c r="Y21" s="4"/>
    </row>
    <row r="22" spans="2:25" x14ac:dyDescent="0.2">
      <c r="B22" s="22" t="s">
        <v>382</v>
      </c>
      <c r="C22" s="23" t="s">
        <v>439</v>
      </c>
      <c r="D22" s="23" t="s">
        <v>443</v>
      </c>
      <c r="E22" s="24">
        <f ca="1">CELL("colonne",INDIRECT($F22))</f>
        <v>16</v>
      </c>
      <c r="F22" s="25" t="str">
        <f ca="1">CELL("adresse",P$5)</f>
        <v>$P$5</v>
      </c>
      <c r="G22" s="25" t="s">
        <v>95</v>
      </c>
      <c r="H22" s="25" t="s">
        <v>94</v>
      </c>
      <c r="I22" s="26" t="s">
        <v>796</v>
      </c>
      <c r="U22" s="47"/>
    </row>
    <row r="23" spans="2:25" x14ac:dyDescent="0.2">
      <c r="B23" s="12" t="s">
        <v>382</v>
      </c>
      <c r="C23" s="13" t="s">
        <v>439</v>
      </c>
      <c r="D23" s="13" t="s">
        <v>432</v>
      </c>
      <c r="E23" s="14" t="str">
        <f ca="1">MID(F23,FIND("$",F23),999)</f>
        <v>$Q$5</v>
      </c>
      <c r="F23" s="15" t="str">
        <f ca="1">CELL("adresse",Q$5)</f>
        <v>$Q$5</v>
      </c>
      <c r="G23" s="15" t="s">
        <v>90</v>
      </c>
      <c r="H23" s="15" t="s">
        <v>91</v>
      </c>
      <c r="I23" s="16" t="s">
        <v>560</v>
      </c>
      <c r="O23" s="72"/>
    </row>
    <row r="24" spans="2:25" x14ac:dyDescent="0.2">
      <c r="B24" s="17" t="s">
        <v>382</v>
      </c>
      <c r="C24" s="18" t="s">
        <v>439</v>
      </c>
      <c r="D24" s="18" t="s">
        <v>445</v>
      </c>
      <c r="E24" s="19">
        <f ca="1">CELL("ligne",INDIRECT($F24))</f>
        <v>5</v>
      </c>
      <c r="F24" s="20" t="str">
        <f ca="1">CELL("adresse",Q$5)</f>
        <v>$Q$5</v>
      </c>
      <c r="G24" s="20" t="s">
        <v>96</v>
      </c>
      <c r="H24" s="20" t="s">
        <v>94</v>
      </c>
      <c r="I24" s="21" t="s">
        <v>560</v>
      </c>
      <c r="U24" s="47"/>
      <c r="V24" s="47"/>
    </row>
    <row r="25" spans="2:25" x14ac:dyDescent="0.2">
      <c r="B25" s="22" t="s">
        <v>382</v>
      </c>
      <c r="C25" s="23" t="s">
        <v>439</v>
      </c>
      <c r="D25" s="23" t="s">
        <v>452</v>
      </c>
      <c r="E25" s="24">
        <f ca="1">CELL("colonne",INDIRECT($F25))</f>
        <v>17</v>
      </c>
      <c r="F25" s="25" t="str">
        <f ca="1">CELL("adresse",Q$5)</f>
        <v>$Q$5</v>
      </c>
      <c r="G25" s="25" t="s">
        <v>95</v>
      </c>
      <c r="H25" s="25" t="s">
        <v>94</v>
      </c>
      <c r="I25" s="26" t="s">
        <v>560</v>
      </c>
      <c r="T25" s="47"/>
      <c r="U25" s="47"/>
    </row>
    <row r="26" spans="2:25" x14ac:dyDescent="0.2">
      <c r="B26" s="12" t="s">
        <v>382</v>
      </c>
      <c r="C26" s="13" t="s">
        <v>439</v>
      </c>
      <c r="D26" s="13" t="s">
        <v>574</v>
      </c>
      <c r="E26" s="14" t="str">
        <f ca="1">MID(F26,FIND("$",F26),999)</f>
        <v>$R$5</v>
      </c>
      <c r="F26" s="15" t="str">
        <f ca="1">CELL("adresse",R$5)</f>
        <v>$R$5</v>
      </c>
      <c r="G26" s="15" t="s">
        <v>90</v>
      </c>
      <c r="H26" s="15" t="s">
        <v>91</v>
      </c>
      <c r="I26" s="16" t="s">
        <v>226</v>
      </c>
      <c r="T26" s="47"/>
      <c r="U26" s="128"/>
      <c r="V26" s="128"/>
    </row>
    <row r="27" spans="2:25" x14ac:dyDescent="0.2">
      <c r="B27" s="17" t="s">
        <v>382</v>
      </c>
      <c r="C27" s="18" t="s">
        <v>439</v>
      </c>
      <c r="D27" s="18" t="s">
        <v>575</v>
      </c>
      <c r="E27" s="19">
        <f ca="1">CELL("ligne",INDIRECT($F27))</f>
        <v>5</v>
      </c>
      <c r="F27" s="20" t="str">
        <f t="shared" ref="F27:F28" ca="1" si="0">CELL("adresse",R$5)</f>
        <v>$R$5</v>
      </c>
      <c r="G27" s="20" t="s">
        <v>96</v>
      </c>
      <c r="H27" s="20" t="s">
        <v>94</v>
      </c>
      <c r="I27" s="21" t="s">
        <v>226</v>
      </c>
      <c r="T27" s="47"/>
    </row>
    <row r="28" spans="2:25" x14ac:dyDescent="0.2">
      <c r="B28" s="22" t="s">
        <v>382</v>
      </c>
      <c r="C28" s="23" t="s">
        <v>439</v>
      </c>
      <c r="D28" s="23" t="s">
        <v>576</v>
      </c>
      <c r="E28" s="24">
        <f ca="1">CELL("colonne",INDIRECT($F28))</f>
        <v>18</v>
      </c>
      <c r="F28" s="25" t="str">
        <f t="shared" ca="1" si="0"/>
        <v>$R$5</v>
      </c>
      <c r="G28" s="25" t="s">
        <v>95</v>
      </c>
      <c r="H28" s="25" t="s">
        <v>94</v>
      </c>
      <c r="I28" s="26" t="s">
        <v>226</v>
      </c>
      <c r="T28" s="47"/>
      <c r="U28" s="47"/>
    </row>
    <row r="29" spans="2:25" x14ac:dyDescent="0.2">
      <c r="B29" s="12" t="s">
        <v>382</v>
      </c>
      <c r="C29" s="13" t="s">
        <v>439</v>
      </c>
      <c r="D29" s="13" t="s">
        <v>433</v>
      </c>
      <c r="E29" s="14" t="str">
        <f ca="1">MID(F29,FIND("$",F29),999)</f>
        <v>$S$5</v>
      </c>
      <c r="F29" s="15" t="str">
        <f ca="1">CELL("adresse",S$5)</f>
        <v>$S$5</v>
      </c>
      <c r="G29" s="15" t="s">
        <v>90</v>
      </c>
      <c r="H29" s="15" t="s">
        <v>91</v>
      </c>
      <c r="I29" s="16" t="s">
        <v>797</v>
      </c>
      <c r="Q29" s="75"/>
    </row>
    <row r="30" spans="2:25" x14ac:dyDescent="0.2">
      <c r="B30" s="17" t="s">
        <v>382</v>
      </c>
      <c r="C30" s="18" t="s">
        <v>439</v>
      </c>
      <c r="D30" s="18" t="s">
        <v>446</v>
      </c>
      <c r="E30" s="19">
        <f ca="1">CELL("ligne",INDIRECT($F30))</f>
        <v>5</v>
      </c>
      <c r="F30" s="20" t="str">
        <f ca="1">CELL("adresse",S$5)</f>
        <v>$S$5</v>
      </c>
      <c r="G30" s="20" t="s">
        <v>96</v>
      </c>
      <c r="H30" s="20" t="s">
        <v>94</v>
      </c>
      <c r="I30" s="21" t="s">
        <v>797</v>
      </c>
      <c r="T30" s="47"/>
      <c r="U30" s="47"/>
    </row>
    <row r="31" spans="2:25" x14ac:dyDescent="0.2">
      <c r="B31" s="22" t="s">
        <v>382</v>
      </c>
      <c r="C31" s="23" t="s">
        <v>439</v>
      </c>
      <c r="D31" s="23" t="s">
        <v>453</v>
      </c>
      <c r="E31" s="24">
        <f ca="1">CELL("colonne",INDIRECT($F31))</f>
        <v>19</v>
      </c>
      <c r="F31" s="25" t="str">
        <f ca="1">CELL("adresse",S$5)</f>
        <v>$S$5</v>
      </c>
      <c r="G31" s="25" t="s">
        <v>95</v>
      </c>
      <c r="H31" s="25" t="s">
        <v>94</v>
      </c>
      <c r="I31" s="26" t="s">
        <v>797</v>
      </c>
      <c r="T31" s="47"/>
      <c r="U31" s="47"/>
    </row>
    <row r="32" spans="2:25" x14ac:dyDescent="0.2">
      <c r="B32" s="12" t="s">
        <v>382</v>
      </c>
      <c r="C32" s="13" t="s">
        <v>439</v>
      </c>
      <c r="D32" s="13" t="s">
        <v>571</v>
      </c>
      <c r="E32" s="14" t="str">
        <f ca="1">MID(F32,FIND("$",F32),999)</f>
        <v>$T$5</v>
      </c>
      <c r="F32" s="15" t="str">
        <f ca="1">CELL("adresse",T$5)</f>
        <v>$T$5</v>
      </c>
      <c r="G32" s="15" t="s">
        <v>90</v>
      </c>
      <c r="H32" s="15" t="s">
        <v>91</v>
      </c>
      <c r="I32" s="16" t="s">
        <v>798</v>
      </c>
    </row>
    <row r="33" spans="2:21" x14ac:dyDescent="0.2">
      <c r="B33" s="17" t="s">
        <v>382</v>
      </c>
      <c r="C33" s="18" t="s">
        <v>439</v>
      </c>
      <c r="D33" s="18" t="s">
        <v>572</v>
      </c>
      <c r="E33" s="19">
        <f ca="1">CELL("ligne",INDIRECT($F33))</f>
        <v>5</v>
      </c>
      <c r="F33" s="20" t="str">
        <f ca="1">CELL("adresse",T$5)</f>
        <v>$T$5</v>
      </c>
      <c r="G33" s="20" t="s">
        <v>96</v>
      </c>
      <c r="H33" s="20" t="s">
        <v>94</v>
      </c>
      <c r="I33" s="21" t="s">
        <v>798</v>
      </c>
      <c r="T33" s="47"/>
      <c r="U33" s="47"/>
    </row>
    <row r="34" spans="2:21" x14ac:dyDescent="0.2">
      <c r="B34" s="22" t="s">
        <v>382</v>
      </c>
      <c r="C34" s="23" t="s">
        <v>439</v>
      </c>
      <c r="D34" s="23" t="s">
        <v>573</v>
      </c>
      <c r="E34" s="24">
        <f ca="1">CELL("colonne",INDIRECT($F34))</f>
        <v>20</v>
      </c>
      <c r="F34" s="25" t="str">
        <f ca="1">CELL("adresse",T$5)</f>
        <v>$T$5</v>
      </c>
      <c r="G34" s="25" t="s">
        <v>95</v>
      </c>
      <c r="H34" s="25" t="s">
        <v>94</v>
      </c>
      <c r="I34" s="26" t="s">
        <v>798</v>
      </c>
      <c r="T34" s="47"/>
      <c r="U34" s="47"/>
    </row>
    <row r="35" spans="2:21" x14ac:dyDescent="0.2">
      <c r="B35" s="12" t="s">
        <v>382</v>
      </c>
      <c r="C35" s="13" t="s">
        <v>439</v>
      </c>
      <c r="D35" s="13" t="s">
        <v>434</v>
      </c>
      <c r="E35" s="14" t="str">
        <f ca="1">MID(F35,FIND("$",F35),999)</f>
        <v>$U$5</v>
      </c>
      <c r="F35" s="15" t="str">
        <f ca="1">CELL("adresse",U$5)</f>
        <v>$U$5</v>
      </c>
      <c r="G35" s="15" t="s">
        <v>90</v>
      </c>
      <c r="H35" s="15" t="s">
        <v>91</v>
      </c>
      <c r="I35" s="16" t="s">
        <v>799</v>
      </c>
    </row>
    <row r="36" spans="2:21" x14ac:dyDescent="0.2">
      <c r="B36" s="17" t="s">
        <v>382</v>
      </c>
      <c r="C36" s="18" t="s">
        <v>439</v>
      </c>
      <c r="D36" s="18" t="s">
        <v>447</v>
      </c>
      <c r="E36" s="19">
        <f ca="1">CELL("ligne",INDIRECT($F36))</f>
        <v>5</v>
      </c>
      <c r="F36" s="20" t="str">
        <f ca="1">CELL("adresse",U$5)</f>
        <v>$U$5</v>
      </c>
      <c r="G36" s="20" t="s">
        <v>96</v>
      </c>
      <c r="H36" s="20" t="s">
        <v>94</v>
      </c>
      <c r="I36" s="21" t="s">
        <v>799</v>
      </c>
      <c r="T36" s="47"/>
      <c r="U36" s="47"/>
    </row>
    <row r="37" spans="2:21" x14ac:dyDescent="0.2">
      <c r="B37" s="22" t="s">
        <v>382</v>
      </c>
      <c r="C37" s="23" t="s">
        <v>439</v>
      </c>
      <c r="D37" s="23" t="s">
        <v>454</v>
      </c>
      <c r="E37" s="24">
        <f ca="1">CELL("colonne",INDIRECT($F37))</f>
        <v>21</v>
      </c>
      <c r="F37" s="25" t="str">
        <f ca="1">CELL("adresse",U$5)</f>
        <v>$U$5</v>
      </c>
      <c r="G37" s="25" t="s">
        <v>95</v>
      </c>
      <c r="H37" s="25" t="s">
        <v>94</v>
      </c>
      <c r="I37" s="26" t="s">
        <v>799</v>
      </c>
      <c r="T37" s="47"/>
      <c r="U37" s="47"/>
    </row>
    <row r="38" spans="2:21" x14ac:dyDescent="0.2">
      <c r="B38" s="12" t="s">
        <v>382</v>
      </c>
      <c r="C38" s="13" t="s">
        <v>439</v>
      </c>
      <c r="D38" s="13" t="s">
        <v>438</v>
      </c>
      <c r="E38" s="14" t="str">
        <f ca="1">MID(F38,FIND("$",F38),999)</f>
        <v>$V$5</v>
      </c>
      <c r="F38" s="15" t="str">
        <f ca="1">CELL("adresse",V$5)</f>
        <v>$V$5</v>
      </c>
      <c r="G38" s="15" t="s">
        <v>90</v>
      </c>
      <c r="H38" s="15" t="s">
        <v>91</v>
      </c>
      <c r="I38" s="16" t="s">
        <v>554</v>
      </c>
    </row>
    <row r="39" spans="2:21" x14ac:dyDescent="0.2">
      <c r="B39" s="17" t="s">
        <v>382</v>
      </c>
      <c r="C39" s="18" t="s">
        <v>439</v>
      </c>
      <c r="D39" s="18" t="s">
        <v>448</v>
      </c>
      <c r="E39" s="19">
        <f ca="1">CELL("ligne",INDIRECT($F39))</f>
        <v>5</v>
      </c>
      <c r="F39" s="20" t="str">
        <f ca="1">CELL("adresse",V$5)</f>
        <v>$V$5</v>
      </c>
      <c r="G39" s="20" t="s">
        <v>96</v>
      </c>
      <c r="H39" s="20" t="s">
        <v>94</v>
      </c>
      <c r="I39" s="21" t="s">
        <v>554</v>
      </c>
      <c r="T39" s="47"/>
      <c r="U39" s="47"/>
    </row>
    <row r="40" spans="2:21" x14ac:dyDescent="0.2">
      <c r="B40" s="22" t="s">
        <v>382</v>
      </c>
      <c r="C40" s="23" t="s">
        <v>439</v>
      </c>
      <c r="D40" s="23" t="s">
        <v>455</v>
      </c>
      <c r="E40" s="24">
        <f ca="1">CELL("colonne",INDIRECT($F40))</f>
        <v>22</v>
      </c>
      <c r="F40" s="25" t="str">
        <f ca="1">CELL("adresse",V$5)</f>
        <v>$V$5</v>
      </c>
      <c r="G40" s="25" t="s">
        <v>95</v>
      </c>
      <c r="H40" s="25" t="s">
        <v>94</v>
      </c>
      <c r="I40" s="26" t="s">
        <v>554</v>
      </c>
      <c r="T40" s="47"/>
      <c r="U40" s="47"/>
    </row>
    <row r="41" spans="2:21" x14ac:dyDescent="0.2">
      <c r="B41" s="12" t="s">
        <v>382</v>
      </c>
      <c r="C41" s="13" t="s">
        <v>439</v>
      </c>
      <c r="D41" s="13" t="s">
        <v>436</v>
      </c>
      <c r="E41" s="14" t="str">
        <f ca="1">MID(F41,FIND("$",F41),999)</f>
        <v>$W$5</v>
      </c>
      <c r="F41" s="15" t="str">
        <f ca="1">CELL("adresse",W$5)</f>
        <v>$W$5</v>
      </c>
      <c r="G41" s="15" t="s">
        <v>90</v>
      </c>
      <c r="H41" s="15" t="s">
        <v>91</v>
      </c>
      <c r="I41" s="16" t="s">
        <v>800</v>
      </c>
    </row>
    <row r="42" spans="2:21" x14ac:dyDescent="0.2">
      <c r="B42" s="17" t="s">
        <v>382</v>
      </c>
      <c r="C42" s="18" t="s">
        <v>439</v>
      </c>
      <c r="D42" s="18" t="s">
        <v>459</v>
      </c>
      <c r="E42" s="19">
        <f ca="1">CELL("ligne",INDIRECT($F42))</f>
        <v>5</v>
      </c>
      <c r="F42" s="20" t="str">
        <f ca="1">CELL("adresse",W$5)</f>
        <v>$W$5</v>
      </c>
      <c r="G42" s="20" t="s">
        <v>96</v>
      </c>
      <c r="H42" s="20" t="s">
        <v>94</v>
      </c>
      <c r="I42" s="21" t="s">
        <v>800</v>
      </c>
    </row>
    <row r="43" spans="2:21" x14ac:dyDescent="0.2">
      <c r="B43" s="22" t="s">
        <v>382</v>
      </c>
      <c r="C43" s="23" t="s">
        <v>439</v>
      </c>
      <c r="D43" s="23" t="s">
        <v>458</v>
      </c>
      <c r="E43" s="24">
        <f ca="1">CELL("colonne",INDIRECT($F43))</f>
        <v>23</v>
      </c>
      <c r="F43" s="25" t="str">
        <f ca="1">CELL("adresse",W$5)</f>
        <v>$W$5</v>
      </c>
      <c r="G43" s="25" t="s">
        <v>95</v>
      </c>
      <c r="H43" s="25" t="s">
        <v>94</v>
      </c>
      <c r="I43" s="26" t="s">
        <v>800</v>
      </c>
    </row>
    <row r="44" spans="2:21" x14ac:dyDescent="0.2">
      <c r="B44" s="12" t="s">
        <v>382</v>
      </c>
      <c r="C44" s="13" t="s">
        <v>439</v>
      </c>
      <c r="D44" s="13" t="s">
        <v>435</v>
      </c>
      <c r="E44" s="14" t="str">
        <f ca="1">MID(F44,FIND("$",F44),999)</f>
        <v>$X$5</v>
      </c>
      <c r="F44" s="15" t="str">
        <f ca="1">CELL("adresse",X$5)</f>
        <v>$X$5</v>
      </c>
      <c r="G44" s="15" t="s">
        <v>90</v>
      </c>
      <c r="H44" s="15" t="s">
        <v>91</v>
      </c>
      <c r="I44" s="16" t="s">
        <v>221</v>
      </c>
    </row>
    <row r="45" spans="2:21" x14ac:dyDescent="0.2">
      <c r="B45" s="17" t="s">
        <v>382</v>
      </c>
      <c r="C45" s="18" t="s">
        <v>439</v>
      </c>
      <c r="D45" s="18" t="s">
        <v>449</v>
      </c>
      <c r="E45" s="19">
        <f ca="1">CELL("ligne",INDIRECT($F45))</f>
        <v>5</v>
      </c>
      <c r="F45" s="20" t="str">
        <f ca="1">CELL("adresse",X$5)</f>
        <v>$X$5</v>
      </c>
      <c r="G45" s="20" t="s">
        <v>96</v>
      </c>
      <c r="H45" s="20" t="s">
        <v>94</v>
      </c>
      <c r="I45" s="21" t="s">
        <v>221</v>
      </c>
    </row>
    <row r="46" spans="2:21" x14ac:dyDescent="0.2">
      <c r="B46" s="22" t="s">
        <v>382</v>
      </c>
      <c r="C46" s="23" t="s">
        <v>439</v>
      </c>
      <c r="D46" s="23" t="s">
        <v>457</v>
      </c>
      <c r="E46" s="24">
        <f ca="1">CELL("colonne",INDIRECT($F46))</f>
        <v>24</v>
      </c>
      <c r="F46" s="25" t="str">
        <f ca="1">CELL("adresse",X$5)</f>
        <v>$X$5</v>
      </c>
      <c r="G46" s="25" t="s">
        <v>95</v>
      </c>
      <c r="H46" s="25" t="s">
        <v>94</v>
      </c>
      <c r="I46" s="26" t="s">
        <v>221</v>
      </c>
    </row>
    <row r="47" spans="2:21" x14ac:dyDescent="0.2">
      <c r="B47" s="12" t="s">
        <v>382</v>
      </c>
      <c r="C47" s="13" t="s">
        <v>439</v>
      </c>
      <c r="D47" s="13" t="s">
        <v>437</v>
      </c>
      <c r="E47" s="14" t="str">
        <f ca="1">MID(F47,FIND("$",F47),999)</f>
        <v>$Y$5</v>
      </c>
      <c r="F47" s="15" t="str">
        <f ca="1">CELL("adresse",Y$5)</f>
        <v>$Y$5</v>
      </c>
      <c r="G47" s="15" t="s">
        <v>90</v>
      </c>
      <c r="H47" s="15" t="s">
        <v>91</v>
      </c>
      <c r="I47" s="16" t="s">
        <v>392</v>
      </c>
    </row>
    <row r="48" spans="2:21" x14ac:dyDescent="0.2">
      <c r="B48" s="17" t="s">
        <v>382</v>
      </c>
      <c r="C48" s="18" t="s">
        <v>439</v>
      </c>
      <c r="D48" s="18" t="s">
        <v>450</v>
      </c>
      <c r="E48" s="19">
        <f ca="1">CELL("ligne",INDIRECT($F48))</f>
        <v>5</v>
      </c>
      <c r="F48" s="20" t="str">
        <f ca="1">CELL("adresse",Y$5)</f>
        <v>$Y$5</v>
      </c>
      <c r="G48" s="20" t="s">
        <v>96</v>
      </c>
      <c r="H48" s="20" t="s">
        <v>94</v>
      </c>
      <c r="I48" s="21" t="s">
        <v>392</v>
      </c>
    </row>
    <row r="49" spans="2:9" x14ac:dyDescent="0.2">
      <c r="B49" s="22" t="s">
        <v>382</v>
      </c>
      <c r="C49" s="23" t="s">
        <v>439</v>
      </c>
      <c r="D49" s="23" t="s">
        <v>456</v>
      </c>
      <c r="E49" s="24">
        <f ca="1">CELL("colonne",INDIRECT($F49))</f>
        <v>25</v>
      </c>
      <c r="F49" s="25" t="str">
        <f ca="1">CELL("adresse",Y$5)</f>
        <v>$Y$5</v>
      </c>
      <c r="G49" s="25" t="s">
        <v>95</v>
      </c>
      <c r="H49" s="25" t="s">
        <v>94</v>
      </c>
      <c r="I49" s="26" t="s">
        <v>392</v>
      </c>
    </row>
    <row r="50" spans="2:9" x14ac:dyDescent="0.2">
      <c r="B50" s="297"/>
      <c r="C50" s="297"/>
      <c r="D50" s="297"/>
      <c r="E50" s="297"/>
      <c r="F50" s="297"/>
      <c r="G50" s="297"/>
      <c r="H50" s="297"/>
      <c r="I50" s="297"/>
    </row>
    <row r="51" spans="2:9" x14ac:dyDescent="0.2">
      <c r="B51" s="49" t="s">
        <v>78</v>
      </c>
      <c r="C51" s="49" t="s">
        <v>72</v>
      </c>
      <c r="D51" s="49" t="s">
        <v>63</v>
      </c>
      <c r="E51" s="50" t="str">
        <f ca="1">MID($F51,FIND("]",$F51)+1,IF(ISERROR(FIND("'!",$F51)),FIND("!",$F51),FIND("'!",$F51))-FIND("]",$F51)-1)</f>
        <v>page_de_garde</v>
      </c>
      <c r="F51" s="51" t="str">
        <f ca="1">CELL("adresse",page_de_garde!B2)</f>
        <v>'[PA-35306-000C.xlsm]page_de_garde'!$B$2</v>
      </c>
      <c r="G51" s="52" t="s">
        <v>60</v>
      </c>
      <c r="H51" s="52" t="s">
        <v>91</v>
      </c>
      <c r="I51" s="52" t="s">
        <v>92</v>
      </c>
    </row>
    <row r="52" spans="2:9" x14ac:dyDescent="0.2">
      <c r="B52" s="49" t="s">
        <v>78</v>
      </c>
      <c r="C52" s="49" t="s">
        <v>79</v>
      </c>
      <c r="D52" s="49" t="s">
        <v>71</v>
      </c>
      <c r="E52" s="50" t="str">
        <f t="shared" ref="E52:E62" ca="1" si="1">MID($F52,FIND("]",$F52)+1,IF(ISERROR(FIND("'!",$F52)),FIND("!",$F52),FIND("'!",$F52))-FIND("]",$F52)-1)</f>
        <v>pointage-etude</v>
      </c>
      <c r="F52" s="52" t="str">
        <f ca="1">CELL("adresse",'pointage-etude'!A1:P3)</f>
        <v>'[PA-35306-000C.xlsm]pointage-etude'!$A$1</v>
      </c>
      <c r="G52" s="52" t="s">
        <v>60</v>
      </c>
      <c r="H52" s="52" t="s">
        <v>91</v>
      </c>
      <c r="I52" s="52" t="s">
        <v>92</v>
      </c>
    </row>
    <row r="53" spans="2:9" ht="15" customHeight="1" x14ac:dyDescent="0.2">
      <c r="B53" s="49" t="s">
        <v>78</v>
      </c>
      <c r="C53" s="49" t="s">
        <v>80</v>
      </c>
      <c r="D53" s="49" t="s">
        <v>70</v>
      </c>
      <c r="E53" s="50" t="str">
        <f t="shared" ca="1" si="1"/>
        <v>pointage-etude-PRE</v>
      </c>
      <c r="F53" s="52" t="str">
        <f ca="1">CELL("adresse",'pointage-etude-PRE'!A4)</f>
        <v>'[PA-35306-000C.xlsm]pointage-etude-PRE'!$A$4</v>
      </c>
      <c r="G53" s="52" t="s">
        <v>60</v>
      </c>
      <c r="H53" s="52" t="s">
        <v>91</v>
      </c>
      <c r="I53" s="52" t="s">
        <v>92</v>
      </c>
    </row>
    <row r="54" spans="2:9" x14ac:dyDescent="0.2">
      <c r="B54" s="130" t="s">
        <v>78</v>
      </c>
      <c r="C54" s="130" t="s">
        <v>81</v>
      </c>
      <c r="D54" s="130" t="s">
        <v>69</v>
      </c>
      <c r="E54" s="131" t="e">
        <f t="shared" ca="1" si="1"/>
        <v>#REF!</v>
      </c>
      <c r="F54" s="132" t="e">
        <f ca="1">CELL("adresse",#REF!)</f>
        <v>#REF!</v>
      </c>
      <c r="G54" s="132" t="s">
        <v>60</v>
      </c>
      <c r="H54" s="132" t="s">
        <v>91</v>
      </c>
      <c r="I54" s="132" t="s">
        <v>92</v>
      </c>
    </row>
    <row r="55" spans="2:9" x14ac:dyDescent="0.2">
      <c r="B55" s="49" t="s">
        <v>78</v>
      </c>
      <c r="C55" s="49" t="s">
        <v>82</v>
      </c>
      <c r="D55" s="49" t="s">
        <v>68</v>
      </c>
      <c r="E55" s="50" t="str">
        <f t="shared" ca="1" si="1"/>
        <v>positionnement-etude</v>
      </c>
      <c r="F55" s="52" t="str">
        <f ca="1">CELL("adresse",'positionnement-etude'!A4)</f>
        <v>'[PA-35306-000C.xlsm]positionnement-etude'!$A$4</v>
      </c>
      <c r="G55" s="52" t="s">
        <v>60</v>
      </c>
      <c r="H55" s="52" t="s">
        <v>91</v>
      </c>
      <c r="I55" s="52" t="s">
        <v>92</v>
      </c>
    </row>
    <row r="56" spans="2:9" x14ac:dyDescent="0.2">
      <c r="B56" s="49" t="s">
        <v>78</v>
      </c>
      <c r="C56" s="49" t="s">
        <v>83</v>
      </c>
      <c r="D56" s="49" t="s">
        <v>67</v>
      </c>
      <c r="E56" s="50" t="str">
        <f t="shared" ca="1" si="1"/>
        <v>positionnement-etude-PRE</v>
      </c>
      <c r="F56" s="52" t="str">
        <f ca="1">CELL("adresse",'positionnement-etude-PRE'!A1:L3)</f>
        <v>'[PA-35306-000C.xlsm]positionnement-etude-PRE'!$A$1</v>
      </c>
      <c r="G56" s="52" t="s">
        <v>60</v>
      </c>
      <c r="H56" s="52" t="s">
        <v>91</v>
      </c>
      <c r="I56" s="52" t="s">
        <v>92</v>
      </c>
    </row>
    <row r="57" spans="2:9" x14ac:dyDescent="0.2">
      <c r="B57" s="49" t="s">
        <v>78</v>
      </c>
      <c r="C57" s="49" t="s">
        <v>386</v>
      </c>
      <c r="D57" s="49" t="s">
        <v>698</v>
      </c>
      <c r="E57" s="50" t="str">
        <f ca="1">MID($F57,FIND("]",$F57)+1,IF(ISERROR(FIND("'!",$F57)),FIND("!",$F57),FIND("'!",$F57))-FIND("]",$F57)-1)</f>
        <v>synoptique-bilan µmodules</v>
      </c>
      <c r="F57" s="52" t="str">
        <f ca="1">CELL("adresse",'synoptique-bilan µmodules'!A1)</f>
        <v>'[PA-35306-000C.xlsm]synoptique-bilan µmodules'!$A$1</v>
      </c>
      <c r="G57" s="52" t="s">
        <v>60</v>
      </c>
      <c r="H57" s="52" t="s">
        <v>91</v>
      </c>
      <c r="I57" s="52" t="s">
        <v>92</v>
      </c>
    </row>
    <row r="58" spans="2:9" x14ac:dyDescent="0.2">
      <c r="B58" s="130" t="s">
        <v>78</v>
      </c>
      <c r="C58" s="130" t="s">
        <v>84</v>
      </c>
      <c r="D58" s="130" t="s">
        <v>66</v>
      </c>
      <c r="E58" s="131" t="e">
        <f t="shared" ca="1" si="1"/>
        <v>#REF!</v>
      </c>
      <c r="F58" s="132" t="e">
        <f ca="1">CELL("adresse",#REF!)</f>
        <v>#REF!</v>
      </c>
      <c r="G58" s="132" t="s">
        <v>60</v>
      </c>
      <c r="H58" s="132" t="s">
        <v>91</v>
      </c>
      <c r="I58" s="132" t="s">
        <v>92</v>
      </c>
    </row>
    <row r="59" spans="2:9" x14ac:dyDescent="0.2">
      <c r="B59" s="130" t="s">
        <v>78</v>
      </c>
      <c r="C59" s="130" t="s">
        <v>85</v>
      </c>
      <c r="D59" s="130" t="s">
        <v>73</v>
      </c>
      <c r="E59" s="131" t="e">
        <f t="shared" ca="1" si="1"/>
        <v>#REF!</v>
      </c>
      <c r="F59" s="132" t="e">
        <f ca="1">CELL("adresse",#REF!)</f>
        <v>#REF!</v>
      </c>
      <c r="G59" s="132" t="s">
        <v>60</v>
      </c>
      <c r="H59" s="132" t="s">
        <v>91</v>
      </c>
      <c r="I59" s="132" t="s">
        <v>92</v>
      </c>
    </row>
    <row r="60" spans="2:9" x14ac:dyDescent="0.2">
      <c r="B60" s="49" t="s">
        <v>78</v>
      </c>
      <c r="C60" s="49" t="s">
        <v>86</v>
      </c>
      <c r="D60" s="49" t="s">
        <v>65</v>
      </c>
      <c r="E60" s="50" t="str">
        <f t="shared" ca="1" si="1"/>
        <v>Photo situation PB</v>
      </c>
      <c r="F60" s="52" t="str">
        <f ca="1">CELL("adresse",'Photo situation PB'!B2:E3)</f>
        <v>'[PA-35306-000C.xlsm]Photo situation PB'!$B$2</v>
      </c>
      <c r="G60" s="52" t="s">
        <v>60</v>
      </c>
      <c r="H60" s="52" t="s">
        <v>91</v>
      </c>
      <c r="I60" s="52" t="s">
        <v>92</v>
      </c>
    </row>
    <row r="61" spans="2:9" x14ac:dyDescent="0.2">
      <c r="B61" s="49" t="s">
        <v>78</v>
      </c>
      <c r="C61" s="49" t="s">
        <v>724</v>
      </c>
      <c r="D61" s="49" t="s">
        <v>725</v>
      </c>
      <c r="E61" s="50" t="str">
        <f t="shared" ca="1" si="1"/>
        <v>adductabilité des sites</v>
      </c>
      <c r="F61" s="52" t="str">
        <f ca="1">CELL("adresse",'adductabilité des sites'!C1:O1)</f>
        <v>'[PA-35306-000C.xlsm]adductabilité des sites'!$C$1</v>
      </c>
      <c r="G61" s="52" t="s">
        <v>60</v>
      </c>
      <c r="H61" s="52" t="s">
        <v>91</v>
      </c>
      <c r="I61" s="52" t="s">
        <v>92</v>
      </c>
    </row>
    <row r="62" spans="2:9" x14ac:dyDescent="0.2">
      <c r="B62" s="130" t="s">
        <v>78</v>
      </c>
      <c r="C62" s="130" t="s">
        <v>87</v>
      </c>
      <c r="D62" s="130" t="s">
        <v>64</v>
      </c>
      <c r="E62" s="131" t="e">
        <f t="shared" ca="1" si="1"/>
        <v>#REF!</v>
      </c>
      <c r="F62" s="132" t="e">
        <f ca="1">CELL("adresse",#REF!)</f>
        <v>#REF!</v>
      </c>
      <c r="G62" s="132" t="s">
        <v>60</v>
      </c>
      <c r="H62" s="132" t="s">
        <v>91</v>
      </c>
      <c r="I62" s="132" t="s">
        <v>92</v>
      </c>
    </row>
    <row r="63" spans="2:9" x14ac:dyDescent="0.2">
      <c r="B63" s="298"/>
      <c r="C63" s="299"/>
      <c r="D63" s="299"/>
      <c r="E63" s="299"/>
      <c r="F63" s="299"/>
      <c r="G63" s="299"/>
      <c r="H63" s="299"/>
      <c r="I63" s="300"/>
    </row>
    <row r="64" spans="2:9" x14ac:dyDescent="0.2">
      <c r="B64" s="12" t="s">
        <v>90</v>
      </c>
      <c r="C64" s="13" t="s">
        <v>72</v>
      </c>
      <c r="D64" s="13" t="s">
        <v>310</v>
      </c>
      <c r="E64" s="14" t="str">
        <f ca="1">MID($F64,FIND("$",$F64),999)</f>
        <v>$G$28</v>
      </c>
      <c r="F64" s="15" t="str">
        <f ca="1">CELL("adresse",page_de_garde!$G$28)</f>
        <v>'[PA-35306-000C.xlsm]page_de_garde'!$G$28</v>
      </c>
      <c r="G64" s="15" t="s">
        <v>90</v>
      </c>
      <c r="H64" s="15" t="s">
        <v>91</v>
      </c>
      <c r="I64" s="16" t="s">
        <v>692</v>
      </c>
    </row>
    <row r="65" spans="2:9" x14ac:dyDescent="0.2">
      <c r="B65" s="17" t="s">
        <v>88</v>
      </c>
      <c r="C65" s="18" t="s">
        <v>72</v>
      </c>
      <c r="D65" s="18" t="s">
        <v>311</v>
      </c>
      <c r="E65" s="19">
        <f ca="1">CELL("ligne",INDIRECT($F65))</f>
        <v>28</v>
      </c>
      <c r="F65" s="20" t="str">
        <f ca="1">CELL("adresse",page_de_garde!$G$28)</f>
        <v>'[PA-35306-000C.xlsm]page_de_garde'!$G$28</v>
      </c>
      <c r="G65" s="20" t="s">
        <v>96</v>
      </c>
      <c r="H65" s="20" t="s">
        <v>313</v>
      </c>
      <c r="I65" s="21" t="s">
        <v>692</v>
      </c>
    </row>
    <row r="66" spans="2:9" x14ac:dyDescent="0.2">
      <c r="B66" s="22" t="s">
        <v>89</v>
      </c>
      <c r="C66" s="23" t="s">
        <v>72</v>
      </c>
      <c r="D66" s="23" t="s">
        <v>312</v>
      </c>
      <c r="E66" s="24">
        <f ca="1">CELL("colonne",INDIRECT($F66))</f>
        <v>7</v>
      </c>
      <c r="F66" s="25" t="str">
        <f ca="1">CELL("adresse",page_de_garde!$G$28)</f>
        <v>'[PA-35306-000C.xlsm]page_de_garde'!$G$28</v>
      </c>
      <c r="G66" s="25" t="s">
        <v>95</v>
      </c>
      <c r="H66" s="25" t="s">
        <v>91</v>
      </c>
      <c r="I66" s="26" t="s">
        <v>692</v>
      </c>
    </row>
    <row r="67" spans="2:9" x14ac:dyDescent="0.2">
      <c r="B67" s="12" t="s">
        <v>90</v>
      </c>
      <c r="C67" s="13" t="s">
        <v>72</v>
      </c>
      <c r="D67" s="13" t="s">
        <v>316</v>
      </c>
      <c r="E67" s="14" t="str">
        <f ca="1">MID($F67,FIND("$",$F67),999)</f>
        <v>$G$36</v>
      </c>
      <c r="F67" s="15" t="str">
        <f ca="1">CELL("adresse",page_de_garde!$G$36)</f>
        <v>'[PA-35306-000C.xlsm]page_de_garde'!$G$36</v>
      </c>
      <c r="G67" s="15" t="s">
        <v>90</v>
      </c>
      <c r="H67" s="15" t="s">
        <v>91</v>
      </c>
      <c r="I67" s="16" t="s">
        <v>314</v>
      </c>
    </row>
    <row r="68" spans="2:9" ht="15" customHeight="1" x14ac:dyDescent="0.2">
      <c r="B68" s="17" t="s">
        <v>88</v>
      </c>
      <c r="C68" s="18" t="s">
        <v>72</v>
      </c>
      <c r="D68" s="18" t="s">
        <v>317</v>
      </c>
      <c r="E68" s="19">
        <f ca="1">CELL("ligne",INDIRECT($F68))</f>
        <v>36</v>
      </c>
      <c r="F68" s="20" t="str">
        <f ca="1">CELL("adresse",page_de_garde!$G$36)</f>
        <v>'[PA-35306-000C.xlsm]page_de_garde'!$G$36</v>
      </c>
      <c r="G68" s="20" t="s">
        <v>96</v>
      </c>
      <c r="H68" s="20" t="s">
        <v>313</v>
      </c>
      <c r="I68" s="21" t="s">
        <v>314</v>
      </c>
    </row>
    <row r="69" spans="2:9" ht="15" customHeight="1" x14ac:dyDescent="0.2">
      <c r="B69" s="22" t="s">
        <v>89</v>
      </c>
      <c r="C69" s="23" t="s">
        <v>72</v>
      </c>
      <c r="D69" s="23" t="s">
        <v>318</v>
      </c>
      <c r="E69" s="24">
        <f ca="1">CELL("colonne",INDIRECT($F69))</f>
        <v>7</v>
      </c>
      <c r="F69" s="25" t="str">
        <f ca="1">CELL("adresse",page_de_garde!$G$36)</f>
        <v>'[PA-35306-000C.xlsm]page_de_garde'!$G$36</v>
      </c>
      <c r="G69" s="25" t="s">
        <v>95</v>
      </c>
      <c r="H69" s="25" t="s">
        <v>91</v>
      </c>
      <c r="I69" s="26" t="s">
        <v>315</v>
      </c>
    </row>
    <row r="70" spans="2:9" ht="15" customHeight="1" x14ac:dyDescent="0.2">
      <c r="B70" s="12" t="s">
        <v>90</v>
      </c>
      <c r="C70" s="13" t="s">
        <v>72</v>
      </c>
      <c r="D70" s="13" t="s">
        <v>319</v>
      </c>
      <c r="E70" s="14" t="str">
        <f ca="1">MID($F70,FIND("$",$F70),999)</f>
        <v>$G$43</v>
      </c>
      <c r="F70" s="15" t="str">
        <f ca="1">CELL("adresse",page_de_garde!$G$43)</f>
        <v>'[PA-35306-000C.xlsm]page_de_garde'!$G$43</v>
      </c>
      <c r="G70" s="15" t="s">
        <v>90</v>
      </c>
      <c r="H70" s="15" t="s">
        <v>91</v>
      </c>
      <c r="I70" s="16" t="s">
        <v>314</v>
      </c>
    </row>
    <row r="71" spans="2:9" ht="15" customHeight="1" x14ac:dyDescent="0.2">
      <c r="B71" s="17" t="s">
        <v>88</v>
      </c>
      <c r="C71" s="18" t="s">
        <v>72</v>
      </c>
      <c r="D71" s="18" t="s">
        <v>320</v>
      </c>
      <c r="E71" s="19">
        <f ca="1">CELL("ligne",INDIRECT($F71))</f>
        <v>43</v>
      </c>
      <c r="F71" s="20" t="str">
        <f ca="1">CELL("adresse",page_de_garde!$G$43)</f>
        <v>'[PA-35306-000C.xlsm]page_de_garde'!$G$43</v>
      </c>
      <c r="G71" s="20" t="s">
        <v>96</v>
      </c>
      <c r="H71" s="20" t="s">
        <v>313</v>
      </c>
      <c r="I71" s="21" t="s">
        <v>314</v>
      </c>
    </row>
    <row r="72" spans="2:9" ht="15" customHeight="1" x14ac:dyDescent="0.2">
      <c r="B72" s="22" t="s">
        <v>89</v>
      </c>
      <c r="C72" s="23" t="s">
        <v>72</v>
      </c>
      <c r="D72" s="23" t="s">
        <v>321</v>
      </c>
      <c r="E72" s="24">
        <f ca="1">CELL("colonne",INDIRECT($F72))</f>
        <v>7</v>
      </c>
      <c r="F72" s="25" t="str">
        <f ca="1">CELL("adresse",page_de_garde!$G$43)</f>
        <v>'[PA-35306-000C.xlsm]page_de_garde'!$G$43</v>
      </c>
      <c r="G72" s="25" t="s">
        <v>95</v>
      </c>
      <c r="H72" s="25" t="s">
        <v>91</v>
      </c>
      <c r="I72" s="26" t="s">
        <v>315</v>
      </c>
    </row>
    <row r="73" spans="2:9" ht="15" customHeight="1" x14ac:dyDescent="0.2">
      <c r="B73" s="12" t="s">
        <v>90</v>
      </c>
      <c r="C73" s="13" t="s">
        <v>72</v>
      </c>
      <c r="D73" s="13" t="s">
        <v>661</v>
      </c>
      <c r="E73" s="14" t="str">
        <f ca="1">MID($F73,FIND("$",$F73),999)</f>
        <v>$G$39</v>
      </c>
      <c r="F73" s="15" t="str">
        <f ca="1">CELL("adresse",page_de_garde!$G$39)</f>
        <v>'[PA-35306-000C.xlsm]page_de_garde'!$G$39</v>
      </c>
      <c r="G73" s="15" t="s">
        <v>90</v>
      </c>
      <c r="H73" s="15" t="s">
        <v>91</v>
      </c>
      <c r="I73" s="16" t="s">
        <v>314</v>
      </c>
    </row>
    <row r="74" spans="2:9" ht="15" customHeight="1" x14ac:dyDescent="0.2">
      <c r="B74" s="17" t="s">
        <v>88</v>
      </c>
      <c r="C74" s="18" t="s">
        <v>72</v>
      </c>
      <c r="D74" s="18" t="s">
        <v>662</v>
      </c>
      <c r="E74" s="19">
        <f ca="1">CELL("ligne",INDIRECT($F74))</f>
        <v>39</v>
      </c>
      <c r="F74" s="20" t="str">
        <f ca="1">CELL("adresse",page_de_garde!$G$39)</f>
        <v>'[PA-35306-000C.xlsm]page_de_garde'!$G$39</v>
      </c>
      <c r="G74" s="20" t="s">
        <v>96</v>
      </c>
      <c r="H74" s="20" t="s">
        <v>313</v>
      </c>
      <c r="I74" s="21" t="s">
        <v>314</v>
      </c>
    </row>
    <row r="75" spans="2:9" ht="15" customHeight="1" x14ac:dyDescent="0.2">
      <c r="B75" s="22" t="s">
        <v>89</v>
      </c>
      <c r="C75" s="23" t="s">
        <v>72</v>
      </c>
      <c r="D75" s="23" t="s">
        <v>663</v>
      </c>
      <c r="E75" s="24">
        <f ca="1">CELL("colonne",INDIRECT($F75))</f>
        <v>7</v>
      </c>
      <c r="F75" s="25" t="str">
        <f ca="1">CELL("adresse",page_de_garde!$G$39)</f>
        <v>'[PA-35306-000C.xlsm]page_de_garde'!$G$39</v>
      </c>
      <c r="G75" s="25" t="s">
        <v>95</v>
      </c>
      <c r="H75" s="25" t="s">
        <v>91</v>
      </c>
      <c r="I75" s="26" t="s">
        <v>315</v>
      </c>
    </row>
    <row r="76" spans="2:9" ht="15" customHeight="1" x14ac:dyDescent="0.2">
      <c r="B76" s="28"/>
      <c r="C76" s="29"/>
      <c r="D76" s="29"/>
      <c r="E76" s="29"/>
      <c r="F76" s="29"/>
      <c r="G76" s="29"/>
      <c r="H76" s="29"/>
      <c r="I76" s="44"/>
    </row>
    <row r="77" spans="2:9" ht="15" customHeight="1" x14ac:dyDescent="0.2">
      <c r="B77" s="12" t="s">
        <v>90</v>
      </c>
      <c r="C77" s="13" t="s">
        <v>72</v>
      </c>
      <c r="D77" s="13" t="s">
        <v>210</v>
      </c>
      <c r="E77" s="14" t="str">
        <f ca="1">MID($F77,FIND("$",$F77),999)</f>
        <v>$B$7</v>
      </c>
      <c r="F77" s="15" t="str">
        <f ca="1">CELL("adresse",page_de_garde!$B$7)</f>
        <v>'[PA-35306-000C.xlsm]page_de_garde'!$B$7</v>
      </c>
      <c r="G77" s="15" t="s">
        <v>90</v>
      </c>
      <c r="H77" s="15" t="s">
        <v>91</v>
      </c>
      <c r="I77" s="16" t="s">
        <v>100</v>
      </c>
    </row>
    <row r="78" spans="2:9" ht="15" customHeight="1" x14ac:dyDescent="0.2">
      <c r="B78" s="17" t="s">
        <v>88</v>
      </c>
      <c r="C78" s="18" t="s">
        <v>72</v>
      </c>
      <c r="D78" s="18" t="s">
        <v>211</v>
      </c>
      <c r="E78" s="19">
        <f ca="1">CELL("ligne",INDIRECT($F78))</f>
        <v>7</v>
      </c>
      <c r="F78" s="20" t="str">
        <f ca="1">CELL("adresse",page_de_garde!$B$7)</f>
        <v>'[PA-35306-000C.xlsm]page_de_garde'!$B$7</v>
      </c>
      <c r="G78" s="20" t="s">
        <v>96</v>
      </c>
      <c r="H78" s="20" t="s">
        <v>94</v>
      </c>
      <c r="I78" s="21" t="s">
        <v>100</v>
      </c>
    </row>
    <row r="79" spans="2:9" ht="15" customHeight="1" x14ac:dyDescent="0.2">
      <c r="B79" s="22" t="s">
        <v>89</v>
      </c>
      <c r="C79" s="23" t="s">
        <v>72</v>
      </c>
      <c r="D79" s="23" t="s">
        <v>212</v>
      </c>
      <c r="E79" s="24">
        <f ca="1">CELL("colonne",INDIRECT($F79))</f>
        <v>2</v>
      </c>
      <c r="F79" s="25" t="str">
        <f ca="1">CELL("adresse",page_de_garde!$B$7)</f>
        <v>'[PA-35306-000C.xlsm]page_de_garde'!$B$7</v>
      </c>
      <c r="G79" s="25" t="s">
        <v>95</v>
      </c>
      <c r="H79" s="25" t="s">
        <v>94</v>
      </c>
      <c r="I79" s="26" t="s">
        <v>100</v>
      </c>
    </row>
    <row r="80" spans="2:9" ht="15" customHeight="1" x14ac:dyDescent="0.2">
      <c r="B80" s="12" t="s">
        <v>90</v>
      </c>
      <c r="C80" s="13" t="s">
        <v>72</v>
      </c>
      <c r="D80" s="13" t="s">
        <v>132</v>
      </c>
      <c r="E80" s="14" t="str">
        <f ca="1">MID($F80,FIND("$",$F80),999)</f>
        <v>$D$7</v>
      </c>
      <c r="F80" s="15" t="str">
        <f ca="1">CELL("adresse",page_de_garde!$D$7)</f>
        <v>'[PA-35306-000C.xlsm]page_de_garde'!$D$7</v>
      </c>
      <c r="G80" s="15" t="s">
        <v>90</v>
      </c>
      <c r="H80" s="15" t="s">
        <v>91</v>
      </c>
      <c r="I80" s="16" t="s">
        <v>98</v>
      </c>
    </row>
    <row r="81" spans="2:9" ht="15" customHeight="1" x14ac:dyDescent="0.2">
      <c r="B81" s="17" t="s">
        <v>88</v>
      </c>
      <c r="C81" s="18" t="s">
        <v>72</v>
      </c>
      <c r="D81" s="18" t="s">
        <v>133</v>
      </c>
      <c r="E81" s="19">
        <f ca="1">CELL("ligne",INDIRECT($F81))</f>
        <v>7</v>
      </c>
      <c r="F81" s="20" t="str">
        <f ca="1">CELL("adresse",page_de_garde!$D$7)</f>
        <v>'[PA-35306-000C.xlsm]page_de_garde'!$D$7</v>
      </c>
      <c r="G81" s="20" t="s">
        <v>96</v>
      </c>
      <c r="H81" s="20" t="s">
        <v>94</v>
      </c>
      <c r="I81" s="21" t="s">
        <v>98</v>
      </c>
    </row>
    <row r="82" spans="2:9" x14ac:dyDescent="0.2">
      <c r="B82" s="22" t="s">
        <v>89</v>
      </c>
      <c r="C82" s="23" t="s">
        <v>72</v>
      </c>
      <c r="D82" s="23" t="s">
        <v>134</v>
      </c>
      <c r="E82" s="24">
        <f ca="1">CELL("colonne",INDIRECT($F82))</f>
        <v>4</v>
      </c>
      <c r="F82" s="25" t="str">
        <f ca="1">CELL("adresse",page_de_garde!$D$7)</f>
        <v>'[PA-35306-000C.xlsm]page_de_garde'!$D$7</v>
      </c>
      <c r="G82" s="25" t="s">
        <v>95</v>
      </c>
      <c r="H82" s="25" t="s">
        <v>94</v>
      </c>
      <c r="I82" s="26" t="s">
        <v>98</v>
      </c>
    </row>
    <row r="83" spans="2:9" ht="15" customHeight="1" x14ac:dyDescent="0.2">
      <c r="B83" s="12" t="s">
        <v>90</v>
      </c>
      <c r="C83" s="13" t="s">
        <v>72</v>
      </c>
      <c r="D83" s="13" t="s">
        <v>111</v>
      </c>
      <c r="E83" s="14" t="str">
        <f ca="1">MID($F83,FIND("$",$F83),999)</f>
        <v>$I$8</v>
      </c>
      <c r="F83" s="15" t="str">
        <f ca="1">CELL("adresse",page_de_garde!$I$8)</f>
        <v>'[PA-35306-000C.xlsm]page_de_garde'!$I$8</v>
      </c>
      <c r="G83" s="15" t="s">
        <v>90</v>
      </c>
      <c r="H83" s="15" t="s">
        <v>91</v>
      </c>
      <c r="I83" s="16" t="s">
        <v>50</v>
      </c>
    </row>
    <row r="84" spans="2:9" ht="15" customHeight="1" x14ac:dyDescent="0.2">
      <c r="B84" s="17" t="s">
        <v>88</v>
      </c>
      <c r="C84" s="18" t="s">
        <v>72</v>
      </c>
      <c r="D84" s="18" t="s">
        <v>112</v>
      </c>
      <c r="E84" s="19">
        <f ca="1">CELL("ligne",INDIRECT($F84))</f>
        <v>8</v>
      </c>
      <c r="F84" s="20" t="str">
        <f ca="1">CELL("adresse",page_de_garde!$I$8)</f>
        <v>'[PA-35306-000C.xlsm]page_de_garde'!$I$8</v>
      </c>
      <c r="G84" s="20" t="s">
        <v>96</v>
      </c>
      <c r="H84" s="20" t="s">
        <v>94</v>
      </c>
      <c r="I84" s="21" t="s">
        <v>50</v>
      </c>
    </row>
    <row r="85" spans="2:9" ht="15" customHeight="1" x14ac:dyDescent="0.2">
      <c r="B85" s="22" t="s">
        <v>89</v>
      </c>
      <c r="C85" s="23" t="s">
        <v>72</v>
      </c>
      <c r="D85" s="23" t="s">
        <v>113</v>
      </c>
      <c r="E85" s="24">
        <f ca="1">CELL("colonne",INDIRECT($F85))</f>
        <v>9</v>
      </c>
      <c r="F85" s="25" t="str">
        <f ca="1">CELL("adresse",page_de_garde!$I$8)</f>
        <v>'[PA-35306-000C.xlsm]page_de_garde'!$I$8</v>
      </c>
      <c r="G85" s="25" t="s">
        <v>95</v>
      </c>
      <c r="H85" s="25" t="s">
        <v>94</v>
      </c>
      <c r="I85" s="26" t="s">
        <v>50</v>
      </c>
    </row>
    <row r="86" spans="2:9" x14ac:dyDescent="0.2">
      <c r="B86" s="12" t="s">
        <v>90</v>
      </c>
      <c r="C86" s="13" t="s">
        <v>72</v>
      </c>
      <c r="D86" s="13" t="s">
        <v>123</v>
      </c>
      <c r="E86" s="14" t="str">
        <f ca="1">MID($F86,FIND("$",$F86),999)</f>
        <v>$I$9</v>
      </c>
      <c r="F86" s="15" t="str">
        <f ca="1">CELL("adresse",page_de_garde!$I$9)</f>
        <v>'[PA-35306-000C.xlsm]page_de_garde'!$I$9</v>
      </c>
      <c r="G86" s="15" t="s">
        <v>90</v>
      </c>
      <c r="H86" s="15" t="s">
        <v>91</v>
      </c>
      <c r="I86" s="16" t="s">
        <v>1</v>
      </c>
    </row>
    <row r="87" spans="2:9" x14ac:dyDescent="0.2">
      <c r="B87" s="17" t="s">
        <v>88</v>
      </c>
      <c r="C87" s="18" t="s">
        <v>72</v>
      </c>
      <c r="D87" s="18" t="s">
        <v>124</v>
      </c>
      <c r="E87" s="19">
        <f ca="1">CELL("ligne",INDIRECT($F87))</f>
        <v>9</v>
      </c>
      <c r="F87" s="20" t="str">
        <f ca="1">CELL("adresse",page_de_garde!$I$9)</f>
        <v>'[PA-35306-000C.xlsm]page_de_garde'!$I$9</v>
      </c>
      <c r="G87" s="20" t="s">
        <v>96</v>
      </c>
      <c r="H87" s="20" t="s">
        <v>94</v>
      </c>
      <c r="I87" s="21" t="s">
        <v>1</v>
      </c>
    </row>
    <row r="88" spans="2:9" x14ac:dyDescent="0.2">
      <c r="B88" s="22" t="s">
        <v>89</v>
      </c>
      <c r="C88" s="23" t="s">
        <v>72</v>
      </c>
      <c r="D88" s="23" t="s">
        <v>125</v>
      </c>
      <c r="E88" s="24">
        <f ca="1">CELL("colonne",INDIRECT($F88))</f>
        <v>9</v>
      </c>
      <c r="F88" s="25" t="str">
        <f ca="1">CELL("adresse",page_de_garde!$I$9)</f>
        <v>'[PA-35306-000C.xlsm]page_de_garde'!$I$9</v>
      </c>
      <c r="G88" s="25" t="s">
        <v>95</v>
      </c>
      <c r="H88" s="25" t="s">
        <v>94</v>
      </c>
      <c r="I88" s="26" t="s">
        <v>1</v>
      </c>
    </row>
    <row r="89" spans="2:9" x14ac:dyDescent="0.2">
      <c r="B89" s="12" t="s">
        <v>90</v>
      </c>
      <c r="C89" s="13" t="s">
        <v>72</v>
      </c>
      <c r="D89" s="13" t="s">
        <v>120</v>
      </c>
      <c r="E89" s="14" t="str">
        <f ca="1">MID($F89,FIND("$",$F89),999)</f>
        <v>$I$10</v>
      </c>
      <c r="F89" s="15" t="str">
        <f ca="1">CELL("adresse",page_de_garde!$I$10)</f>
        <v>'[PA-35306-000C.xlsm]page_de_garde'!$I$10</v>
      </c>
      <c r="G89" s="15" t="s">
        <v>90</v>
      </c>
      <c r="H89" s="15" t="s">
        <v>91</v>
      </c>
      <c r="I89" s="16" t="s">
        <v>99</v>
      </c>
    </row>
    <row r="90" spans="2:9" x14ac:dyDescent="0.2">
      <c r="B90" s="17" t="s">
        <v>88</v>
      </c>
      <c r="C90" s="18" t="s">
        <v>72</v>
      </c>
      <c r="D90" s="18" t="s">
        <v>121</v>
      </c>
      <c r="E90" s="19">
        <f ca="1">CELL("ligne",INDIRECT($F90))</f>
        <v>10</v>
      </c>
      <c r="F90" s="20" t="str">
        <f ca="1">CELL("adresse",page_de_garde!$I$10)</f>
        <v>'[PA-35306-000C.xlsm]page_de_garde'!$I$10</v>
      </c>
      <c r="G90" s="20" t="s">
        <v>96</v>
      </c>
      <c r="H90" s="20" t="s">
        <v>94</v>
      </c>
      <c r="I90" s="21" t="s">
        <v>99</v>
      </c>
    </row>
    <row r="91" spans="2:9" x14ac:dyDescent="0.2">
      <c r="B91" s="22" t="s">
        <v>89</v>
      </c>
      <c r="C91" s="23" t="s">
        <v>72</v>
      </c>
      <c r="D91" s="23" t="s">
        <v>122</v>
      </c>
      <c r="E91" s="24">
        <f ca="1">CELL("colonne",INDIRECT($F91))</f>
        <v>9</v>
      </c>
      <c r="F91" s="25" t="str">
        <f ca="1">CELL("adresse",page_de_garde!$I$10)</f>
        <v>'[PA-35306-000C.xlsm]page_de_garde'!$I$10</v>
      </c>
      <c r="G91" s="25" t="s">
        <v>95</v>
      </c>
      <c r="H91" s="25" t="s">
        <v>94</v>
      </c>
      <c r="I91" s="26" t="s">
        <v>99</v>
      </c>
    </row>
    <row r="92" spans="2:9" x14ac:dyDescent="0.2">
      <c r="B92" s="12" t="s">
        <v>90</v>
      </c>
      <c r="C92" s="13" t="s">
        <v>72</v>
      </c>
      <c r="D92" s="13" t="s">
        <v>102</v>
      </c>
      <c r="E92" s="14" t="str">
        <f ca="1">MID($F92,FIND("$",$F92),999)</f>
        <v>$I$11</v>
      </c>
      <c r="F92" s="15" t="str">
        <f ca="1">CELL("adresse",page_de_garde!$I$11)</f>
        <v>'[PA-35306-000C.xlsm]page_de_garde'!$I$11</v>
      </c>
      <c r="G92" s="15" t="s">
        <v>90</v>
      </c>
      <c r="H92" s="15" t="s">
        <v>91</v>
      </c>
      <c r="I92" s="16" t="s">
        <v>97</v>
      </c>
    </row>
    <row r="93" spans="2:9" x14ac:dyDescent="0.2">
      <c r="B93" s="17" t="s">
        <v>88</v>
      </c>
      <c r="C93" s="18" t="s">
        <v>72</v>
      </c>
      <c r="D93" s="18" t="s">
        <v>103</v>
      </c>
      <c r="E93" s="19">
        <f ca="1">CELL("ligne",INDIRECT($F93))</f>
        <v>11</v>
      </c>
      <c r="F93" s="20" t="str">
        <f ca="1">CELL("adresse",page_de_garde!$I$11)</f>
        <v>'[PA-35306-000C.xlsm]page_de_garde'!$I$11</v>
      </c>
      <c r="G93" s="20" t="s">
        <v>96</v>
      </c>
      <c r="H93" s="20" t="s">
        <v>94</v>
      </c>
      <c r="I93" s="21" t="s">
        <v>97</v>
      </c>
    </row>
    <row r="94" spans="2:9" x14ac:dyDescent="0.2">
      <c r="B94" s="22" t="s">
        <v>89</v>
      </c>
      <c r="C94" s="23" t="s">
        <v>72</v>
      </c>
      <c r="D94" s="23" t="s">
        <v>104</v>
      </c>
      <c r="E94" s="24">
        <f ca="1">CELL("colonne",INDIRECT($F94))</f>
        <v>9</v>
      </c>
      <c r="F94" s="25" t="str">
        <f ca="1">CELL("adresse",page_de_garde!$I$11)</f>
        <v>'[PA-35306-000C.xlsm]page_de_garde'!$I$11</v>
      </c>
      <c r="G94" s="25" t="s">
        <v>95</v>
      </c>
      <c r="H94" s="25" t="s">
        <v>94</v>
      </c>
      <c r="I94" s="26" t="s">
        <v>97</v>
      </c>
    </row>
    <row r="95" spans="2:9" x14ac:dyDescent="0.2">
      <c r="B95" s="12" t="s">
        <v>90</v>
      </c>
      <c r="C95" s="13" t="s">
        <v>72</v>
      </c>
      <c r="D95" s="13" t="s">
        <v>467</v>
      </c>
      <c r="E95" s="14" t="str">
        <f ca="1">MID($F95,FIND("$",$F95),999)</f>
        <v>$K$12</v>
      </c>
      <c r="F95" s="15" t="str">
        <f ca="1">CELL("adresse",page_de_garde!$K$12)</f>
        <v>'[PA-35306-000C.xlsm]page_de_garde'!$K$12</v>
      </c>
      <c r="G95" s="15" t="s">
        <v>90</v>
      </c>
      <c r="H95" s="15" t="s">
        <v>91</v>
      </c>
      <c r="I95" s="16" t="s">
        <v>470</v>
      </c>
    </row>
    <row r="96" spans="2:9" x14ac:dyDescent="0.2">
      <c r="B96" s="17" t="s">
        <v>88</v>
      </c>
      <c r="C96" s="18" t="s">
        <v>72</v>
      </c>
      <c r="D96" s="18" t="s">
        <v>468</v>
      </c>
      <c r="E96" s="19">
        <f ca="1">CELL("ligne",INDIRECT($F96))</f>
        <v>12</v>
      </c>
      <c r="F96" s="20" t="str">
        <f ca="1">CELL("adresse",page_de_garde!$K$12)</f>
        <v>'[PA-35306-000C.xlsm]page_de_garde'!$K$12</v>
      </c>
      <c r="G96" s="20" t="s">
        <v>96</v>
      </c>
      <c r="H96" s="20" t="s">
        <v>94</v>
      </c>
      <c r="I96" s="21" t="s">
        <v>470</v>
      </c>
    </row>
    <row r="97" spans="2:9" x14ac:dyDescent="0.2">
      <c r="B97" s="22" t="s">
        <v>89</v>
      </c>
      <c r="C97" s="23" t="s">
        <v>72</v>
      </c>
      <c r="D97" s="23" t="s">
        <v>469</v>
      </c>
      <c r="E97" s="24">
        <f ca="1">CELL("colonne",INDIRECT($F97))</f>
        <v>11</v>
      </c>
      <c r="F97" s="25" t="str">
        <f ca="1">CELL("adresse",page_de_garde!$K$12)</f>
        <v>'[PA-35306-000C.xlsm]page_de_garde'!$K$12</v>
      </c>
      <c r="G97" s="25" t="s">
        <v>95</v>
      </c>
      <c r="H97" s="25" t="s">
        <v>94</v>
      </c>
      <c r="I97" s="26" t="s">
        <v>470</v>
      </c>
    </row>
    <row r="98" spans="2:9" x14ac:dyDescent="0.2">
      <c r="B98" s="12" t="s">
        <v>90</v>
      </c>
      <c r="C98" s="13" t="s">
        <v>72</v>
      </c>
      <c r="D98" s="13" t="s">
        <v>135</v>
      </c>
      <c r="E98" s="14" t="str">
        <f ca="1">MID($F98,FIND("$",$F98),999)</f>
        <v>$O$12</v>
      </c>
      <c r="F98" s="15" t="str">
        <f ca="1">CELL("adresse",page_de_garde!$O$12)</f>
        <v>'[PA-35306-000C.xlsm]page_de_garde'!$O$12</v>
      </c>
      <c r="G98" s="15" t="s">
        <v>90</v>
      </c>
      <c r="H98" s="15" t="s">
        <v>91</v>
      </c>
      <c r="I98" s="16" t="s">
        <v>100</v>
      </c>
    </row>
    <row r="99" spans="2:9" x14ac:dyDescent="0.2">
      <c r="B99" s="17" t="s">
        <v>88</v>
      </c>
      <c r="C99" s="18" t="s">
        <v>72</v>
      </c>
      <c r="D99" s="18" t="s">
        <v>136</v>
      </c>
      <c r="E99" s="19">
        <f ca="1">CELL("ligne",INDIRECT($F99))</f>
        <v>12</v>
      </c>
      <c r="F99" s="20" t="str">
        <f ca="1">CELL("adresse",page_de_garde!$O$12)</f>
        <v>'[PA-35306-000C.xlsm]page_de_garde'!$O$12</v>
      </c>
      <c r="G99" s="20" t="s">
        <v>96</v>
      </c>
      <c r="H99" s="20" t="s">
        <v>94</v>
      </c>
      <c r="I99" s="21" t="s">
        <v>100</v>
      </c>
    </row>
    <row r="100" spans="2:9" x14ac:dyDescent="0.2">
      <c r="B100" s="22" t="s">
        <v>89</v>
      </c>
      <c r="C100" s="23" t="s">
        <v>72</v>
      </c>
      <c r="D100" s="23" t="s">
        <v>137</v>
      </c>
      <c r="E100" s="24">
        <f ca="1">CELL("colonne",INDIRECT($F100))</f>
        <v>15</v>
      </c>
      <c r="F100" s="25" t="str">
        <f ca="1">CELL("adresse",page_de_garde!$O$12)</f>
        <v>'[PA-35306-000C.xlsm]page_de_garde'!$O$12</v>
      </c>
      <c r="G100" s="25" t="s">
        <v>95</v>
      </c>
      <c r="H100" s="25" t="s">
        <v>94</v>
      </c>
      <c r="I100" s="26" t="s">
        <v>100</v>
      </c>
    </row>
    <row r="101" spans="2:9" x14ac:dyDescent="0.2">
      <c r="B101" s="12" t="s">
        <v>90</v>
      </c>
      <c r="C101" s="13" t="s">
        <v>72</v>
      </c>
      <c r="D101" s="13" t="s">
        <v>471</v>
      </c>
      <c r="E101" s="14" t="str">
        <f ca="1">MID($F101,FIND("$",$F101),999)</f>
        <v>$K$13</v>
      </c>
      <c r="F101" s="15" t="str">
        <f ca="1">CELL("adresse",page_de_garde!$K$13)</f>
        <v>'[PA-35306-000C.xlsm]page_de_garde'!$K$13</v>
      </c>
      <c r="G101" s="15" t="s">
        <v>90</v>
      </c>
      <c r="H101" s="15" t="s">
        <v>91</v>
      </c>
      <c r="I101" s="16" t="s">
        <v>474</v>
      </c>
    </row>
    <row r="102" spans="2:9" x14ac:dyDescent="0.2">
      <c r="B102" s="17" t="s">
        <v>88</v>
      </c>
      <c r="C102" s="18" t="s">
        <v>72</v>
      </c>
      <c r="D102" s="18" t="s">
        <v>472</v>
      </c>
      <c r="E102" s="19">
        <f ca="1">CELL("ligne",INDIRECT($F102))</f>
        <v>13</v>
      </c>
      <c r="F102" s="20" t="str">
        <f ca="1">CELL("adresse",page_de_garde!$K$13)</f>
        <v>'[PA-35306-000C.xlsm]page_de_garde'!$K$13</v>
      </c>
      <c r="G102" s="20" t="s">
        <v>96</v>
      </c>
      <c r="H102" s="20" t="s">
        <v>94</v>
      </c>
      <c r="I102" s="21" t="s">
        <v>474</v>
      </c>
    </row>
    <row r="103" spans="2:9" x14ac:dyDescent="0.2">
      <c r="B103" s="22" t="s">
        <v>89</v>
      </c>
      <c r="C103" s="23" t="s">
        <v>72</v>
      </c>
      <c r="D103" s="23" t="s">
        <v>473</v>
      </c>
      <c r="E103" s="24">
        <f ca="1">CELL("colonne",INDIRECT($F103))</f>
        <v>11</v>
      </c>
      <c r="F103" s="25" t="str">
        <f ca="1">CELL("adresse",page_de_garde!$K$13)</f>
        <v>'[PA-35306-000C.xlsm]page_de_garde'!$K$13</v>
      </c>
      <c r="G103" s="25" t="s">
        <v>95</v>
      </c>
      <c r="H103" s="25" t="s">
        <v>94</v>
      </c>
      <c r="I103" s="26" t="s">
        <v>474</v>
      </c>
    </row>
    <row r="104" spans="2:9" x14ac:dyDescent="0.2">
      <c r="B104" s="12" t="s">
        <v>90</v>
      </c>
      <c r="C104" s="13" t="s">
        <v>72</v>
      </c>
      <c r="D104" s="13" t="s">
        <v>129</v>
      </c>
      <c r="E104" s="14" t="str">
        <f ca="1">MID($F104,FIND("$",$F104),999)</f>
        <v>$O$13</v>
      </c>
      <c r="F104" s="15" t="str">
        <f ca="1">CELL("adresse",page_de_garde!$O$13)</f>
        <v>'[PA-35306-000C.xlsm]page_de_garde'!$O$13</v>
      </c>
      <c r="G104" s="15" t="s">
        <v>90</v>
      </c>
      <c r="H104" s="15" t="s">
        <v>91</v>
      </c>
      <c r="I104" s="16" t="s">
        <v>98</v>
      </c>
    </row>
    <row r="105" spans="2:9" x14ac:dyDescent="0.2">
      <c r="B105" s="17" t="s">
        <v>88</v>
      </c>
      <c r="C105" s="18" t="s">
        <v>72</v>
      </c>
      <c r="D105" s="18" t="s">
        <v>130</v>
      </c>
      <c r="E105" s="19">
        <f ca="1">CELL("ligne",INDIRECT($F105))</f>
        <v>13</v>
      </c>
      <c r="F105" s="20" t="str">
        <f ca="1">CELL("adresse",page_de_garde!$O$13)</f>
        <v>'[PA-35306-000C.xlsm]page_de_garde'!$O$13</v>
      </c>
      <c r="G105" s="20" t="s">
        <v>96</v>
      </c>
      <c r="H105" s="20" t="s">
        <v>94</v>
      </c>
      <c r="I105" s="21" t="s">
        <v>98</v>
      </c>
    </row>
    <row r="106" spans="2:9" x14ac:dyDescent="0.2">
      <c r="B106" s="22" t="s">
        <v>89</v>
      </c>
      <c r="C106" s="23" t="s">
        <v>72</v>
      </c>
      <c r="D106" s="23" t="s">
        <v>131</v>
      </c>
      <c r="E106" s="24">
        <f ca="1">CELL("colonne",INDIRECT($F106))</f>
        <v>15</v>
      </c>
      <c r="F106" s="25" t="str">
        <f ca="1">CELL("adresse",page_de_garde!$O$13)</f>
        <v>'[PA-35306-000C.xlsm]page_de_garde'!$O$13</v>
      </c>
      <c r="G106" s="25" t="s">
        <v>95</v>
      </c>
      <c r="H106" s="25" t="s">
        <v>94</v>
      </c>
      <c r="I106" s="26" t="s">
        <v>98</v>
      </c>
    </row>
    <row r="107" spans="2:9" x14ac:dyDescent="0.2">
      <c r="B107" s="12" t="s">
        <v>90</v>
      </c>
      <c r="C107" s="13" t="s">
        <v>72</v>
      </c>
      <c r="D107" s="13" t="s">
        <v>460</v>
      </c>
      <c r="E107" s="14" t="str">
        <f ca="1">MID($F107,FIND("$",$F107),999)</f>
        <v>$I$14</v>
      </c>
      <c r="F107" s="15" t="str">
        <f ca="1">CELL("adresse",page_de_garde!$I$14)</f>
        <v>'[PA-35306-000C.xlsm]page_de_garde'!$I$14</v>
      </c>
      <c r="G107" s="15" t="s">
        <v>90</v>
      </c>
      <c r="H107" s="15" t="s">
        <v>91</v>
      </c>
      <c r="I107" s="16" t="s">
        <v>186</v>
      </c>
    </row>
    <row r="108" spans="2:9" x14ac:dyDescent="0.2">
      <c r="B108" s="17" t="s">
        <v>88</v>
      </c>
      <c r="C108" s="18" t="s">
        <v>72</v>
      </c>
      <c r="D108" s="18" t="s">
        <v>461</v>
      </c>
      <c r="E108" s="19">
        <f ca="1">CELL("ligne",INDIRECT($F108))</f>
        <v>14</v>
      </c>
      <c r="F108" s="20" t="str">
        <f ca="1">CELL("adresse",page_de_garde!$I$14)</f>
        <v>'[PA-35306-000C.xlsm]page_de_garde'!$I$14</v>
      </c>
      <c r="G108" s="20" t="s">
        <v>96</v>
      </c>
      <c r="H108" s="20" t="s">
        <v>94</v>
      </c>
      <c r="I108" s="21" t="s">
        <v>186</v>
      </c>
    </row>
    <row r="109" spans="2:9" x14ac:dyDescent="0.2">
      <c r="B109" s="22" t="s">
        <v>89</v>
      </c>
      <c r="C109" s="23" t="s">
        <v>72</v>
      </c>
      <c r="D109" s="23" t="s">
        <v>462</v>
      </c>
      <c r="E109" s="24">
        <f ca="1">CELL("colonne",INDIRECT($F109))</f>
        <v>9</v>
      </c>
      <c r="F109" s="25" t="str">
        <f ca="1">CELL("adresse",page_de_garde!$I$14)</f>
        <v>'[PA-35306-000C.xlsm]page_de_garde'!$I$14</v>
      </c>
      <c r="G109" s="25" t="s">
        <v>95</v>
      </c>
      <c r="H109" s="25" t="s">
        <v>94</v>
      </c>
      <c r="I109" s="26" t="s">
        <v>186</v>
      </c>
    </row>
    <row r="110" spans="2:9" x14ac:dyDescent="0.2">
      <c r="B110" s="12" t="s">
        <v>90</v>
      </c>
      <c r="C110" s="13" t="s">
        <v>72</v>
      </c>
      <c r="D110" s="13" t="s">
        <v>191</v>
      </c>
      <c r="E110" s="14" t="str">
        <f ca="1">MID($F110,FIND("$",$F110),999)</f>
        <v>$I$15</v>
      </c>
      <c r="F110" s="15" t="str">
        <f ca="1">CELL("adresse",page_de_garde!$I$15)</f>
        <v>'[PA-35306-000C.xlsm]page_de_garde'!$I$15</v>
      </c>
      <c r="G110" s="15" t="s">
        <v>90</v>
      </c>
      <c r="H110" s="15" t="s">
        <v>91</v>
      </c>
      <c r="I110" s="16" t="s">
        <v>6</v>
      </c>
    </row>
    <row r="111" spans="2:9" x14ac:dyDescent="0.2">
      <c r="B111" s="17" t="s">
        <v>88</v>
      </c>
      <c r="C111" s="18" t="s">
        <v>72</v>
      </c>
      <c r="D111" s="18" t="s">
        <v>192</v>
      </c>
      <c r="E111" s="19">
        <f ca="1">CELL("ligne",INDIRECT($F111))</f>
        <v>15</v>
      </c>
      <c r="F111" s="20" t="str">
        <f ca="1">CELL("adresse",page_de_garde!$I$15)</f>
        <v>'[PA-35306-000C.xlsm]page_de_garde'!$I$15</v>
      </c>
      <c r="G111" s="20" t="s">
        <v>96</v>
      </c>
      <c r="H111" s="20" t="s">
        <v>94</v>
      </c>
      <c r="I111" s="21" t="s">
        <v>6</v>
      </c>
    </row>
    <row r="112" spans="2:9" x14ac:dyDescent="0.2">
      <c r="B112" s="22" t="s">
        <v>89</v>
      </c>
      <c r="C112" s="23" t="s">
        <v>72</v>
      </c>
      <c r="D112" s="23" t="s">
        <v>193</v>
      </c>
      <c r="E112" s="24">
        <f ca="1">CELL("colonne",INDIRECT($F112))</f>
        <v>9</v>
      </c>
      <c r="F112" s="25" t="str">
        <f ca="1">CELL("adresse",page_de_garde!$I$15)</f>
        <v>'[PA-35306-000C.xlsm]page_de_garde'!$I$15</v>
      </c>
      <c r="G112" s="25" t="s">
        <v>95</v>
      </c>
      <c r="H112" s="25" t="s">
        <v>94</v>
      </c>
      <c r="I112" s="26" t="s">
        <v>6</v>
      </c>
    </row>
    <row r="113" spans="2:9" x14ac:dyDescent="0.2">
      <c r="B113" s="12" t="s">
        <v>90</v>
      </c>
      <c r="C113" s="13" t="s">
        <v>72</v>
      </c>
      <c r="D113" s="13" t="s">
        <v>767</v>
      </c>
      <c r="E113" s="14" t="str">
        <f ca="1">MID($F113,FIND("$",$F113),999)</f>
        <v>$I$16</v>
      </c>
      <c r="F113" s="15" t="str">
        <f ca="1">CELL("adresse",page_de_garde!$I$16)</f>
        <v>'[PA-35306-000C.xlsm]page_de_garde'!$I$16</v>
      </c>
      <c r="G113" s="15" t="s">
        <v>90</v>
      </c>
      <c r="H113" s="15" t="s">
        <v>91</v>
      </c>
      <c r="I113" s="16" t="s">
        <v>838</v>
      </c>
    </row>
    <row r="114" spans="2:9" x14ac:dyDescent="0.2">
      <c r="B114" s="17" t="s">
        <v>88</v>
      </c>
      <c r="C114" s="18" t="s">
        <v>72</v>
      </c>
      <c r="D114" s="18" t="s">
        <v>768</v>
      </c>
      <c r="E114" s="19">
        <f ca="1">CELL("ligne",INDIRECT($F114))</f>
        <v>16</v>
      </c>
      <c r="F114" s="20" t="str">
        <f ca="1">CELL("adresse",page_de_garde!$I$16)</f>
        <v>'[PA-35306-000C.xlsm]page_de_garde'!$I$16</v>
      </c>
      <c r="G114" s="20" t="s">
        <v>96</v>
      </c>
      <c r="H114" s="20" t="s">
        <v>94</v>
      </c>
      <c r="I114" s="21" t="s">
        <v>838</v>
      </c>
    </row>
    <row r="115" spans="2:9" x14ac:dyDescent="0.2">
      <c r="B115" s="22" t="s">
        <v>89</v>
      </c>
      <c r="C115" s="23" t="s">
        <v>72</v>
      </c>
      <c r="D115" s="23" t="s">
        <v>769</v>
      </c>
      <c r="E115" s="24">
        <f ca="1">CELL("colonne",INDIRECT($F115))</f>
        <v>9</v>
      </c>
      <c r="F115" s="25" t="str">
        <f ca="1">CELL("adresse",page_de_garde!$I$16)</f>
        <v>'[PA-35306-000C.xlsm]page_de_garde'!$I$16</v>
      </c>
      <c r="G115" s="25" t="s">
        <v>95</v>
      </c>
      <c r="H115" s="25" t="s">
        <v>94</v>
      </c>
      <c r="I115" s="26" t="s">
        <v>838</v>
      </c>
    </row>
    <row r="116" spans="2:9" x14ac:dyDescent="0.2">
      <c r="B116" s="57" t="s">
        <v>90</v>
      </c>
      <c r="C116" s="58" t="s">
        <v>72</v>
      </c>
      <c r="D116" s="58" t="s">
        <v>464</v>
      </c>
      <c r="E116" s="59" t="e">
        <f ca="1">MID($F116,FIND("$",$F116),999)</f>
        <v>#REF!</v>
      </c>
      <c r="F116" s="60" t="e">
        <f ca="1">CELL("adresse",page_de_garde!#REF!)</f>
        <v>#REF!</v>
      </c>
      <c r="G116" s="60" t="s">
        <v>90</v>
      </c>
      <c r="H116" s="60" t="s">
        <v>91</v>
      </c>
      <c r="I116" s="61" t="s">
        <v>187</v>
      </c>
    </row>
    <row r="117" spans="2:9" x14ac:dyDescent="0.2">
      <c r="B117" s="62" t="s">
        <v>88</v>
      </c>
      <c r="C117" s="63" t="s">
        <v>72</v>
      </c>
      <c r="D117" s="63" t="s">
        <v>465</v>
      </c>
      <c r="E117" s="64" t="e">
        <f ca="1">CELL("ligne",INDIRECT($F117))</f>
        <v>#REF!</v>
      </c>
      <c r="F117" s="65" t="e">
        <f ca="1">CELL("adresse",page_de_garde!#REF!)</f>
        <v>#REF!</v>
      </c>
      <c r="G117" s="65" t="s">
        <v>96</v>
      </c>
      <c r="H117" s="65" t="s">
        <v>94</v>
      </c>
      <c r="I117" s="66" t="s">
        <v>187</v>
      </c>
    </row>
    <row r="118" spans="2:9" x14ac:dyDescent="0.2">
      <c r="B118" s="67" t="s">
        <v>89</v>
      </c>
      <c r="C118" s="68" t="s">
        <v>72</v>
      </c>
      <c r="D118" s="68" t="s">
        <v>466</v>
      </c>
      <c r="E118" s="69" t="e">
        <f ca="1">CELL("colonne",INDIRECT($F118))</f>
        <v>#REF!</v>
      </c>
      <c r="F118" s="70" t="e">
        <f ca="1">CELL("adresse",page_de_garde!#REF!)</f>
        <v>#REF!</v>
      </c>
      <c r="G118" s="70" t="s">
        <v>95</v>
      </c>
      <c r="H118" s="70" t="s">
        <v>94</v>
      </c>
      <c r="I118" s="71" t="s">
        <v>187</v>
      </c>
    </row>
    <row r="119" spans="2:9" x14ac:dyDescent="0.2">
      <c r="B119" s="57" t="s">
        <v>90</v>
      </c>
      <c r="C119" s="58" t="s">
        <v>72</v>
      </c>
      <c r="D119" s="58" t="s">
        <v>475</v>
      </c>
      <c r="E119" s="59" t="e">
        <f ca="1">MID($F119,FIND("$",$F119),999)</f>
        <v>#REF!</v>
      </c>
      <c r="F119" s="60" t="e">
        <f ca="1">CELL("adresse",page_de_garde!#REF!)</f>
        <v>#REF!</v>
      </c>
      <c r="G119" s="60" t="s">
        <v>90</v>
      </c>
      <c r="H119" s="60" t="s">
        <v>91</v>
      </c>
      <c r="I119" s="61" t="s">
        <v>478</v>
      </c>
    </row>
    <row r="120" spans="2:9" x14ac:dyDescent="0.2">
      <c r="B120" s="62" t="s">
        <v>88</v>
      </c>
      <c r="C120" s="63" t="s">
        <v>72</v>
      </c>
      <c r="D120" s="63" t="s">
        <v>476</v>
      </c>
      <c r="E120" s="64" t="e">
        <f ca="1">CELL("ligne",INDIRECT($F120))</f>
        <v>#REF!</v>
      </c>
      <c r="F120" s="65" t="e">
        <f ca="1">CELL("adresse",page_de_garde!#REF!)</f>
        <v>#REF!</v>
      </c>
      <c r="G120" s="65" t="s">
        <v>96</v>
      </c>
      <c r="H120" s="65" t="s">
        <v>94</v>
      </c>
      <c r="I120" s="66" t="s">
        <v>478</v>
      </c>
    </row>
    <row r="121" spans="2:9" x14ac:dyDescent="0.2">
      <c r="B121" s="67" t="s">
        <v>89</v>
      </c>
      <c r="C121" s="68" t="s">
        <v>72</v>
      </c>
      <c r="D121" s="68" t="s">
        <v>477</v>
      </c>
      <c r="E121" s="69" t="e">
        <f ca="1">CELL("colonne",INDIRECT($F121))</f>
        <v>#REF!</v>
      </c>
      <c r="F121" s="70" t="e">
        <f ca="1">CELL("adresse",page_de_garde!#REF!)</f>
        <v>#REF!</v>
      </c>
      <c r="G121" s="70" t="s">
        <v>95</v>
      </c>
      <c r="H121" s="70" t="s">
        <v>94</v>
      </c>
      <c r="I121" s="71" t="s">
        <v>478</v>
      </c>
    </row>
    <row r="122" spans="2:9" x14ac:dyDescent="0.2">
      <c r="B122" s="57" t="s">
        <v>90</v>
      </c>
      <c r="C122" s="58" t="s">
        <v>72</v>
      </c>
      <c r="D122" s="58" t="s">
        <v>190</v>
      </c>
      <c r="E122" s="59" t="e">
        <f ca="1">MID($F122,FIND("$",$F122),999)</f>
        <v>#REF!</v>
      </c>
      <c r="F122" s="60" t="e">
        <f ca="1">CELL("adresse",page_de_garde!#REF!)</f>
        <v>#REF!</v>
      </c>
      <c r="G122" s="60" t="s">
        <v>90</v>
      </c>
      <c r="H122" s="60" t="s">
        <v>91</v>
      </c>
      <c r="I122" s="61" t="s">
        <v>7</v>
      </c>
    </row>
    <row r="123" spans="2:9" x14ac:dyDescent="0.2">
      <c r="B123" s="62" t="s">
        <v>88</v>
      </c>
      <c r="C123" s="63" t="s">
        <v>72</v>
      </c>
      <c r="D123" s="63" t="s">
        <v>189</v>
      </c>
      <c r="E123" s="64" t="e">
        <f ca="1">CELL("ligne",INDIRECT($F123))</f>
        <v>#REF!</v>
      </c>
      <c r="F123" s="65" t="e">
        <f ca="1">CELL("adresse",page_de_garde!#REF!)</f>
        <v>#REF!</v>
      </c>
      <c r="G123" s="65" t="s">
        <v>96</v>
      </c>
      <c r="H123" s="65" t="s">
        <v>94</v>
      </c>
      <c r="I123" s="66" t="s">
        <v>7</v>
      </c>
    </row>
    <row r="124" spans="2:9" x14ac:dyDescent="0.2">
      <c r="B124" s="67" t="s">
        <v>89</v>
      </c>
      <c r="C124" s="68" t="s">
        <v>72</v>
      </c>
      <c r="D124" s="68" t="s">
        <v>194</v>
      </c>
      <c r="E124" s="69" t="e">
        <f ca="1">CELL("colonne",INDIRECT($F124))</f>
        <v>#REF!</v>
      </c>
      <c r="F124" s="70" t="e">
        <f ca="1">CELL("adresse",page_de_garde!#REF!)</f>
        <v>#REF!</v>
      </c>
      <c r="G124" s="70" t="s">
        <v>95</v>
      </c>
      <c r="H124" s="70" t="s">
        <v>94</v>
      </c>
      <c r="I124" s="71" t="s">
        <v>7</v>
      </c>
    </row>
    <row r="125" spans="2:9" x14ac:dyDescent="0.2">
      <c r="B125" s="12" t="s">
        <v>90</v>
      </c>
      <c r="C125" s="13" t="s">
        <v>72</v>
      </c>
      <c r="D125" s="13" t="s">
        <v>147</v>
      </c>
      <c r="E125" s="14" t="str">
        <f ca="1">MID($F125,FIND("$",$F125),999)</f>
        <v>$I$17</v>
      </c>
      <c r="F125" s="15" t="str">
        <f ca="1">CELL("adresse",page_de_garde!$I$17)</f>
        <v>'[PA-35306-000C.xlsm]page_de_garde'!$I$17</v>
      </c>
      <c r="G125" s="15" t="s">
        <v>90</v>
      </c>
      <c r="H125" s="15" t="s">
        <v>91</v>
      </c>
      <c r="I125" s="16" t="s">
        <v>12</v>
      </c>
    </row>
    <row r="126" spans="2:9" x14ac:dyDescent="0.2">
      <c r="B126" s="17" t="s">
        <v>88</v>
      </c>
      <c r="C126" s="18" t="s">
        <v>72</v>
      </c>
      <c r="D126" s="18" t="s">
        <v>148</v>
      </c>
      <c r="E126" s="19">
        <f ca="1">CELL("ligne",INDIRECT($F126))</f>
        <v>17</v>
      </c>
      <c r="F126" s="20" t="str">
        <f ca="1">CELL("adresse",page_de_garde!$I$17)</f>
        <v>'[PA-35306-000C.xlsm]page_de_garde'!$I$17</v>
      </c>
      <c r="G126" s="20" t="s">
        <v>96</v>
      </c>
      <c r="H126" s="20" t="s">
        <v>94</v>
      </c>
      <c r="I126" s="21" t="s">
        <v>12</v>
      </c>
    </row>
    <row r="127" spans="2:9" x14ac:dyDescent="0.2">
      <c r="B127" s="22" t="s">
        <v>89</v>
      </c>
      <c r="C127" s="23" t="s">
        <v>72</v>
      </c>
      <c r="D127" s="23" t="s">
        <v>149</v>
      </c>
      <c r="E127" s="24">
        <f ca="1">CELL("colonne",INDIRECT($F127))</f>
        <v>9</v>
      </c>
      <c r="F127" s="25" t="str">
        <f ca="1">CELL("adresse",page_de_garde!$I$17)</f>
        <v>'[PA-35306-000C.xlsm]page_de_garde'!$I$17</v>
      </c>
      <c r="G127" s="25" t="s">
        <v>95</v>
      </c>
      <c r="H127" s="25" t="s">
        <v>94</v>
      </c>
      <c r="I127" s="26" t="s">
        <v>12</v>
      </c>
    </row>
    <row r="128" spans="2:9" x14ac:dyDescent="0.2">
      <c r="B128" s="12" t="s">
        <v>90</v>
      </c>
      <c r="C128" s="13" t="s">
        <v>72</v>
      </c>
      <c r="D128" s="13" t="s">
        <v>197</v>
      </c>
      <c r="E128" s="14" t="str">
        <f ca="1">MID($F128,FIND("$",$F128),999)</f>
        <v>$I$18</v>
      </c>
      <c r="F128" s="15" t="str">
        <f ca="1">CELL("adresse",page_de_garde!$I$18)</f>
        <v>'[PA-35306-000C.xlsm]page_de_garde'!$I$18</v>
      </c>
      <c r="G128" s="15" t="s">
        <v>90</v>
      </c>
      <c r="H128" s="15" t="s">
        <v>91</v>
      </c>
      <c r="I128" s="16" t="s">
        <v>12</v>
      </c>
    </row>
    <row r="129" spans="2:9" x14ac:dyDescent="0.2">
      <c r="B129" s="17" t="s">
        <v>88</v>
      </c>
      <c r="C129" s="18" t="s">
        <v>72</v>
      </c>
      <c r="D129" s="18" t="s">
        <v>196</v>
      </c>
      <c r="E129" s="19">
        <f ca="1">CELL("ligne",INDIRECT($F129))</f>
        <v>18</v>
      </c>
      <c r="F129" s="20" t="str">
        <f ca="1">CELL("adresse",page_de_garde!$I$18)</f>
        <v>'[PA-35306-000C.xlsm]page_de_garde'!$I$18</v>
      </c>
      <c r="G129" s="20" t="s">
        <v>96</v>
      </c>
      <c r="H129" s="20" t="s">
        <v>94</v>
      </c>
      <c r="I129" s="21" t="s">
        <v>12</v>
      </c>
    </row>
    <row r="130" spans="2:9" x14ac:dyDescent="0.2">
      <c r="B130" s="22" t="s">
        <v>89</v>
      </c>
      <c r="C130" s="23" t="s">
        <v>72</v>
      </c>
      <c r="D130" s="23" t="s">
        <v>195</v>
      </c>
      <c r="E130" s="24">
        <f ca="1">CELL("colonne",INDIRECT($F130))</f>
        <v>9</v>
      </c>
      <c r="F130" s="25" t="str">
        <f ca="1">CELL("adresse",page_de_garde!$I$18)</f>
        <v>'[PA-35306-000C.xlsm]page_de_garde'!$I$18</v>
      </c>
      <c r="G130" s="25" t="s">
        <v>95</v>
      </c>
      <c r="H130" s="25" t="s">
        <v>94</v>
      </c>
      <c r="I130" s="26" t="s">
        <v>12</v>
      </c>
    </row>
    <row r="131" spans="2:9" x14ac:dyDescent="0.2">
      <c r="B131" s="12" t="s">
        <v>90</v>
      </c>
      <c r="C131" s="13" t="s">
        <v>72</v>
      </c>
      <c r="D131" s="13" t="s">
        <v>481</v>
      </c>
      <c r="E131" s="14" t="str">
        <f ca="1">MID($F131,FIND("$",$F131),999)</f>
        <v>$J$28</v>
      </c>
      <c r="F131" s="15" t="str">
        <f ca="1">CELL("adresse",page_de_garde!$J$28)</f>
        <v>'[PA-35306-000C.xlsm]page_de_garde'!$J$28</v>
      </c>
      <c r="G131" s="15" t="s">
        <v>90</v>
      </c>
      <c r="H131" s="15" t="s">
        <v>91</v>
      </c>
      <c r="I131" s="16" t="s">
        <v>484</v>
      </c>
    </row>
    <row r="132" spans="2:9" x14ac:dyDescent="0.2">
      <c r="B132" s="17" t="s">
        <v>88</v>
      </c>
      <c r="C132" s="18" t="s">
        <v>72</v>
      </c>
      <c r="D132" s="18" t="s">
        <v>482</v>
      </c>
      <c r="E132" s="19">
        <f ca="1">CELL("ligne",INDIRECT($F132))</f>
        <v>28</v>
      </c>
      <c r="F132" s="20" t="str">
        <f ca="1">CELL("adresse",page_de_garde!$J$28)</f>
        <v>'[PA-35306-000C.xlsm]page_de_garde'!$J$28</v>
      </c>
      <c r="G132" s="20" t="s">
        <v>96</v>
      </c>
      <c r="H132" s="20" t="s">
        <v>94</v>
      </c>
      <c r="I132" s="21" t="s">
        <v>484</v>
      </c>
    </row>
    <row r="133" spans="2:9" x14ac:dyDescent="0.2">
      <c r="B133" s="22" t="s">
        <v>89</v>
      </c>
      <c r="C133" s="23" t="s">
        <v>72</v>
      </c>
      <c r="D133" s="23" t="s">
        <v>483</v>
      </c>
      <c r="E133" s="24">
        <f ca="1">CELL("colonne",INDIRECT($F133))</f>
        <v>10</v>
      </c>
      <c r="F133" s="25" t="str">
        <f ca="1">CELL("adresse",page_de_garde!$J$28)</f>
        <v>'[PA-35306-000C.xlsm]page_de_garde'!$J$28</v>
      </c>
      <c r="G133" s="25" t="s">
        <v>95</v>
      </c>
      <c r="H133" s="25" t="s">
        <v>94</v>
      </c>
      <c r="I133" s="26" t="s">
        <v>484</v>
      </c>
    </row>
    <row r="134" spans="2:9" x14ac:dyDescent="0.2">
      <c r="B134" s="12" t="s">
        <v>90</v>
      </c>
      <c r="C134" s="13" t="s">
        <v>72</v>
      </c>
      <c r="D134" s="13" t="s">
        <v>485</v>
      </c>
      <c r="E134" s="14" t="str">
        <f ca="1">MID($F134,FIND("$",$F134),999)</f>
        <v>$N$28</v>
      </c>
      <c r="F134" s="15" t="str">
        <f ca="1">CELL("adresse",page_de_garde!$N$28)</f>
        <v>'[PA-35306-000C.xlsm]page_de_garde'!$N$28</v>
      </c>
      <c r="G134" s="15" t="s">
        <v>90</v>
      </c>
      <c r="H134" s="15" t="s">
        <v>91</v>
      </c>
      <c r="I134" s="16" t="s">
        <v>488</v>
      </c>
    </row>
    <row r="135" spans="2:9" x14ac:dyDescent="0.2">
      <c r="B135" s="17" t="s">
        <v>88</v>
      </c>
      <c r="C135" s="18" t="s">
        <v>72</v>
      </c>
      <c r="D135" s="18" t="s">
        <v>486</v>
      </c>
      <c r="E135" s="19">
        <f ca="1">CELL("ligne",INDIRECT($F135))</f>
        <v>28</v>
      </c>
      <c r="F135" s="20" t="str">
        <f ca="1">CELL("adresse",page_de_garde!$N$28)</f>
        <v>'[PA-35306-000C.xlsm]page_de_garde'!$N$28</v>
      </c>
      <c r="G135" s="20" t="s">
        <v>96</v>
      </c>
      <c r="H135" s="20" t="s">
        <v>94</v>
      </c>
      <c r="I135" s="21" t="s">
        <v>488</v>
      </c>
    </row>
    <row r="136" spans="2:9" x14ac:dyDescent="0.2">
      <c r="B136" s="22" t="s">
        <v>89</v>
      </c>
      <c r="C136" s="23" t="s">
        <v>72</v>
      </c>
      <c r="D136" s="23" t="s">
        <v>487</v>
      </c>
      <c r="E136" s="24">
        <f ca="1">CELL("colonne",INDIRECT($F136))</f>
        <v>14</v>
      </c>
      <c r="F136" s="25" t="str">
        <f ca="1">CELL("adresse",page_de_garde!$N$28)</f>
        <v>'[PA-35306-000C.xlsm]page_de_garde'!$N$28</v>
      </c>
      <c r="G136" s="25" t="s">
        <v>95</v>
      </c>
      <c r="H136" s="25" t="s">
        <v>94</v>
      </c>
      <c r="I136" s="26" t="s">
        <v>488</v>
      </c>
    </row>
    <row r="137" spans="2:9" x14ac:dyDescent="0.2">
      <c r="B137" s="12" t="s">
        <v>90</v>
      </c>
      <c r="C137" s="13" t="s">
        <v>72</v>
      </c>
      <c r="D137" s="13" t="s">
        <v>500</v>
      </c>
      <c r="E137" s="14" t="str">
        <f ca="1">MID($F137,FIND("$",$F137),999)</f>
        <v>$I$31</v>
      </c>
      <c r="F137" s="15" t="str">
        <f ca="1">CELL("adresse",page_de_garde!$I$31)</f>
        <v>'[PA-35306-000C.xlsm]page_de_garde'!$I$31</v>
      </c>
      <c r="G137" s="15" t="s">
        <v>90</v>
      </c>
      <c r="H137" s="15" t="s">
        <v>91</v>
      </c>
      <c r="I137" s="16" t="s">
        <v>497</v>
      </c>
    </row>
    <row r="138" spans="2:9" x14ac:dyDescent="0.2">
      <c r="B138" s="17" t="s">
        <v>88</v>
      </c>
      <c r="C138" s="18" t="s">
        <v>72</v>
      </c>
      <c r="D138" s="18" t="s">
        <v>501</v>
      </c>
      <c r="E138" s="19">
        <f ca="1">CELL("ligne",INDIRECT($F138))</f>
        <v>31</v>
      </c>
      <c r="F138" s="20" t="str">
        <f ca="1">CELL("adresse",page_de_garde!$I$31)</f>
        <v>'[PA-35306-000C.xlsm]page_de_garde'!$I$31</v>
      </c>
      <c r="G138" s="20" t="s">
        <v>96</v>
      </c>
      <c r="H138" s="20" t="s">
        <v>94</v>
      </c>
      <c r="I138" s="21" t="s">
        <v>497</v>
      </c>
    </row>
    <row r="139" spans="2:9" x14ac:dyDescent="0.2">
      <c r="B139" s="22" t="s">
        <v>89</v>
      </c>
      <c r="C139" s="23" t="s">
        <v>72</v>
      </c>
      <c r="D139" s="23" t="s">
        <v>502</v>
      </c>
      <c r="E139" s="24">
        <f ca="1">CELL("colonne",INDIRECT($F139))</f>
        <v>9</v>
      </c>
      <c r="F139" s="25" t="str">
        <f ca="1">CELL("adresse",page_de_garde!$I$31)</f>
        <v>'[PA-35306-000C.xlsm]page_de_garde'!$I$31</v>
      </c>
      <c r="G139" s="25" t="s">
        <v>95</v>
      </c>
      <c r="H139" s="25" t="s">
        <v>94</v>
      </c>
      <c r="I139" s="26" t="s">
        <v>497</v>
      </c>
    </row>
    <row r="140" spans="2:9" x14ac:dyDescent="0.2">
      <c r="B140" s="12" t="s">
        <v>90</v>
      </c>
      <c r="C140" s="13" t="s">
        <v>72</v>
      </c>
      <c r="D140" s="13" t="s">
        <v>489</v>
      </c>
      <c r="E140" s="14" t="str">
        <f ca="1">MID($F140,FIND("$",$F140),999)</f>
        <v>$L$31</v>
      </c>
      <c r="F140" s="15" t="str">
        <f ca="1">CELL("adresse",page_de_garde!$L$31)</f>
        <v>'[PA-35306-000C.xlsm]page_de_garde'!$L$31</v>
      </c>
      <c r="G140" s="15" t="s">
        <v>90</v>
      </c>
      <c r="H140" s="15" t="s">
        <v>91</v>
      </c>
      <c r="I140" s="16" t="s">
        <v>496</v>
      </c>
    </row>
    <row r="141" spans="2:9" x14ac:dyDescent="0.2">
      <c r="B141" s="17" t="s">
        <v>88</v>
      </c>
      <c r="C141" s="18" t="s">
        <v>72</v>
      </c>
      <c r="D141" s="18" t="s">
        <v>490</v>
      </c>
      <c r="E141" s="19">
        <f ca="1">CELL("ligne",INDIRECT($F141))</f>
        <v>31</v>
      </c>
      <c r="F141" s="20" t="str">
        <f ca="1">CELL("adresse",page_de_garde!$L$31)</f>
        <v>'[PA-35306-000C.xlsm]page_de_garde'!$L$31</v>
      </c>
      <c r="G141" s="20" t="s">
        <v>96</v>
      </c>
      <c r="H141" s="20" t="s">
        <v>94</v>
      </c>
      <c r="I141" s="21" t="s">
        <v>496</v>
      </c>
    </row>
    <row r="142" spans="2:9" x14ac:dyDescent="0.2">
      <c r="B142" s="22" t="s">
        <v>89</v>
      </c>
      <c r="C142" s="23" t="s">
        <v>72</v>
      </c>
      <c r="D142" s="23" t="s">
        <v>491</v>
      </c>
      <c r="E142" s="24">
        <f ca="1">CELL("colonne",INDIRECT($F142))</f>
        <v>12</v>
      </c>
      <c r="F142" s="25" t="str">
        <f ca="1">CELL("adresse",page_de_garde!$L$31)</f>
        <v>'[PA-35306-000C.xlsm]page_de_garde'!$L$31</v>
      </c>
      <c r="G142" s="25" t="s">
        <v>95</v>
      </c>
      <c r="H142" s="25" t="s">
        <v>94</v>
      </c>
      <c r="I142" s="26" t="s">
        <v>496</v>
      </c>
    </row>
    <row r="143" spans="2:9" x14ac:dyDescent="0.2">
      <c r="B143" s="12" t="s">
        <v>90</v>
      </c>
      <c r="C143" s="13" t="s">
        <v>72</v>
      </c>
      <c r="D143" s="13" t="s">
        <v>494</v>
      </c>
      <c r="E143" s="14" t="str">
        <f ca="1">MID($F143,FIND("$",$F143),999)</f>
        <v>$N$31</v>
      </c>
      <c r="F143" s="15" t="str">
        <f ca="1">CELL("adresse",page_de_garde!$N$31)</f>
        <v>'[PA-35306-000C.xlsm]page_de_garde'!$N$31</v>
      </c>
      <c r="G143" s="15" t="s">
        <v>90</v>
      </c>
      <c r="H143" s="15" t="s">
        <v>91</v>
      </c>
      <c r="I143" s="16" t="s">
        <v>495</v>
      </c>
    </row>
    <row r="144" spans="2:9" x14ac:dyDescent="0.2">
      <c r="B144" s="17" t="s">
        <v>88</v>
      </c>
      <c r="C144" s="18" t="s">
        <v>72</v>
      </c>
      <c r="D144" s="18" t="s">
        <v>492</v>
      </c>
      <c r="E144" s="19">
        <f ca="1">CELL("ligne",INDIRECT($F144))</f>
        <v>31</v>
      </c>
      <c r="F144" s="20" t="str">
        <f ca="1">CELL("adresse",page_de_garde!$N$31)</f>
        <v>'[PA-35306-000C.xlsm]page_de_garde'!$N$31</v>
      </c>
      <c r="G144" s="20" t="s">
        <v>96</v>
      </c>
      <c r="H144" s="20" t="s">
        <v>94</v>
      </c>
      <c r="I144" s="21" t="s">
        <v>495</v>
      </c>
    </row>
    <row r="145" spans="2:9" x14ac:dyDescent="0.2">
      <c r="B145" s="22" t="s">
        <v>89</v>
      </c>
      <c r="C145" s="23" t="s">
        <v>72</v>
      </c>
      <c r="D145" s="23" t="s">
        <v>493</v>
      </c>
      <c r="E145" s="24">
        <f ca="1">CELL("colonne",INDIRECT($F145))</f>
        <v>14</v>
      </c>
      <c r="F145" s="25" t="str">
        <f ca="1">CELL("adresse",page_de_garde!$N$31)</f>
        <v>'[PA-35306-000C.xlsm]page_de_garde'!$N$31</v>
      </c>
      <c r="G145" s="25" t="s">
        <v>95</v>
      </c>
      <c r="H145" s="25" t="s">
        <v>94</v>
      </c>
      <c r="I145" s="26" t="s">
        <v>495</v>
      </c>
    </row>
    <row r="146" spans="2:9" x14ac:dyDescent="0.2">
      <c r="B146" s="12" t="s">
        <v>90</v>
      </c>
      <c r="C146" s="13" t="s">
        <v>72</v>
      </c>
      <c r="D146" s="13" t="s">
        <v>636</v>
      </c>
      <c r="E146" s="14" t="str">
        <f ca="1">MID($F146,FIND("$",$F146),999)</f>
        <v>$J$36</v>
      </c>
      <c r="F146" s="15" t="str">
        <f ca="1">CELL("adresse",page_de_garde!$J$36)</f>
        <v>'[PA-35306-000C.xlsm]page_de_garde'!$J$36</v>
      </c>
      <c r="G146" s="15" t="s">
        <v>90</v>
      </c>
      <c r="H146" s="15" t="s">
        <v>91</v>
      </c>
      <c r="I146" s="16" t="s">
        <v>639</v>
      </c>
    </row>
    <row r="147" spans="2:9" x14ac:dyDescent="0.2">
      <c r="B147" s="17" t="s">
        <v>88</v>
      </c>
      <c r="C147" s="18" t="s">
        <v>72</v>
      </c>
      <c r="D147" s="18" t="s">
        <v>637</v>
      </c>
      <c r="E147" s="19">
        <f ca="1">CELL("ligne",INDIRECT($F147))</f>
        <v>36</v>
      </c>
      <c r="F147" s="20" t="str">
        <f ca="1">CELL("adresse",page_de_garde!$J$36)</f>
        <v>'[PA-35306-000C.xlsm]page_de_garde'!$J$36</v>
      </c>
      <c r="G147" s="20" t="s">
        <v>96</v>
      </c>
      <c r="H147" s="20" t="s">
        <v>94</v>
      </c>
      <c r="I147" s="21" t="s">
        <v>639</v>
      </c>
    </row>
    <row r="148" spans="2:9" x14ac:dyDescent="0.2">
      <c r="B148" s="22" t="s">
        <v>89</v>
      </c>
      <c r="C148" s="23" t="s">
        <v>72</v>
      </c>
      <c r="D148" s="23" t="s">
        <v>638</v>
      </c>
      <c r="E148" s="24">
        <f ca="1">CELL("colonne",INDIRECT($F148))</f>
        <v>10</v>
      </c>
      <c r="F148" s="25" t="str">
        <f ca="1">CELL("adresse",page_de_garde!$J$36)</f>
        <v>'[PA-35306-000C.xlsm]page_de_garde'!$J$36</v>
      </c>
      <c r="G148" s="25" t="s">
        <v>95</v>
      </c>
      <c r="H148" s="25" t="s">
        <v>94</v>
      </c>
      <c r="I148" s="26" t="s">
        <v>639</v>
      </c>
    </row>
    <row r="149" spans="2:9" x14ac:dyDescent="0.2">
      <c r="B149" s="12" t="s">
        <v>90</v>
      </c>
      <c r="C149" s="13" t="s">
        <v>72</v>
      </c>
      <c r="D149" s="13" t="s">
        <v>550</v>
      </c>
      <c r="E149" s="14" t="str">
        <f ca="1">MID($F149,FIND("$",$F149),999)</f>
        <v>$N$36</v>
      </c>
      <c r="F149" s="15" t="str">
        <f ca="1">CELL("adresse",page_de_garde!$N$36)</f>
        <v>'[PA-35306-000C.xlsm]page_de_garde'!$N$36</v>
      </c>
      <c r="G149" s="15" t="s">
        <v>90</v>
      </c>
      <c r="H149" s="15" t="s">
        <v>91</v>
      </c>
      <c r="I149" s="16" t="s">
        <v>547</v>
      </c>
    </row>
    <row r="150" spans="2:9" x14ac:dyDescent="0.2">
      <c r="B150" s="17" t="s">
        <v>88</v>
      </c>
      <c r="C150" s="18" t="s">
        <v>72</v>
      </c>
      <c r="D150" s="18" t="s">
        <v>551</v>
      </c>
      <c r="E150" s="19">
        <f ca="1">CELL("ligne",INDIRECT($F150))</f>
        <v>36</v>
      </c>
      <c r="F150" s="20" t="str">
        <f ca="1">CELL("adresse",page_de_garde!$N$36)</f>
        <v>'[PA-35306-000C.xlsm]page_de_garde'!$N$36</v>
      </c>
      <c r="G150" s="20" t="s">
        <v>96</v>
      </c>
      <c r="H150" s="20" t="s">
        <v>313</v>
      </c>
      <c r="I150" s="21" t="s">
        <v>547</v>
      </c>
    </row>
    <row r="151" spans="2:9" x14ac:dyDescent="0.2">
      <c r="B151" s="22" t="s">
        <v>89</v>
      </c>
      <c r="C151" s="23" t="s">
        <v>72</v>
      </c>
      <c r="D151" s="23" t="s">
        <v>552</v>
      </c>
      <c r="E151" s="24">
        <f ca="1">CELL("colonne",INDIRECT($F151))</f>
        <v>14</v>
      </c>
      <c r="F151" s="25" t="str">
        <f ca="1">CELL("adresse",page_de_garde!$N$36)</f>
        <v>'[PA-35306-000C.xlsm]page_de_garde'!$N$36</v>
      </c>
      <c r="G151" s="25" t="s">
        <v>95</v>
      </c>
      <c r="H151" s="25" t="s">
        <v>313</v>
      </c>
      <c r="I151" s="26" t="s">
        <v>547</v>
      </c>
    </row>
    <row r="152" spans="2:9" x14ac:dyDescent="0.2">
      <c r="B152" s="301"/>
      <c r="C152" s="301"/>
      <c r="D152" s="301"/>
      <c r="E152" s="301"/>
      <c r="F152" s="301"/>
      <c r="G152" s="301"/>
      <c r="H152" s="301"/>
      <c r="I152" s="301"/>
    </row>
    <row r="153" spans="2:9" x14ac:dyDescent="0.2">
      <c r="B153" s="12" t="s">
        <v>90</v>
      </c>
      <c r="C153" s="13" t="s">
        <v>79</v>
      </c>
      <c r="D153" s="13" t="s">
        <v>108</v>
      </c>
      <c r="E153" s="14" t="str">
        <f ca="1">MID($F153,FIND("$",$F153),999)</f>
        <v>$A$4</v>
      </c>
      <c r="F153" s="15" t="str">
        <f ca="1">CELL("adresse",'pointage-etude'!A$4)</f>
        <v>'[PA-35306-000C.xlsm]pointage-etude'!$A$4</v>
      </c>
      <c r="G153" s="15" t="s">
        <v>90</v>
      </c>
      <c r="H153" s="15" t="s">
        <v>91</v>
      </c>
      <c r="I153" s="16" t="s">
        <v>21</v>
      </c>
    </row>
    <row r="154" spans="2:9" x14ac:dyDescent="0.2">
      <c r="B154" s="17" t="s">
        <v>88</v>
      </c>
      <c r="C154" s="18" t="s">
        <v>79</v>
      </c>
      <c r="D154" s="18" t="s">
        <v>109</v>
      </c>
      <c r="E154" s="19">
        <f ca="1">CELL("ligne",INDIRECT($F154))</f>
        <v>4</v>
      </c>
      <c r="F154" s="20" t="str">
        <f ca="1">CELL("adresse",'pointage-etude'!A$4)</f>
        <v>'[PA-35306-000C.xlsm]pointage-etude'!$A$4</v>
      </c>
      <c r="G154" s="20" t="s">
        <v>96</v>
      </c>
      <c r="H154" s="20" t="s">
        <v>94</v>
      </c>
      <c r="I154" s="21" t="s">
        <v>21</v>
      </c>
    </row>
    <row r="155" spans="2:9" x14ac:dyDescent="0.2">
      <c r="B155" s="22" t="s">
        <v>89</v>
      </c>
      <c r="C155" s="23" t="s">
        <v>79</v>
      </c>
      <c r="D155" s="23" t="s">
        <v>110</v>
      </c>
      <c r="E155" s="24">
        <f ca="1">CELL("colonne",INDIRECT($F155))</f>
        <v>1</v>
      </c>
      <c r="F155" s="25" t="str">
        <f ca="1">CELL("adresse",'pointage-etude'!A$4)</f>
        <v>'[PA-35306-000C.xlsm]pointage-etude'!$A$4</v>
      </c>
      <c r="G155" s="25" t="s">
        <v>95</v>
      </c>
      <c r="H155" s="25" t="s">
        <v>94</v>
      </c>
      <c r="I155" s="26" t="s">
        <v>21</v>
      </c>
    </row>
    <row r="156" spans="2:9" x14ac:dyDescent="0.2">
      <c r="B156" s="12" t="s">
        <v>90</v>
      </c>
      <c r="C156" s="13" t="s">
        <v>79</v>
      </c>
      <c r="D156" s="13" t="s">
        <v>771</v>
      </c>
      <c r="E156" s="14" t="str">
        <f ca="1">MID($F156,FIND("$",$F156),999)</f>
        <v>$B$4</v>
      </c>
      <c r="F156" s="15" t="str">
        <f ca="1">CELL("adresse",'pointage-etude'!B$4)</f>
        <v>'[PA-35306-000C.xlsm]pointage-etude'!$B$4</v>
      </c>
      <c r="G156" s="15" t="s">
        <v>90</v>
      </c>
      <c r="H156" s="15" t="s">
        <v>91</v>
      </c>
      <c r="I156" s="16" t="s">
        <v>770</v>
      </c>
    </row>
    <row r="157" spans="2:9" x14ac:dyDescent="0.2">
      <c r="B157" s="17" t="s">
        <v>88</v>
      </c>
      <c r="C157" s="18" t="s">
        <v>79</v>
      </c>
      <c r="D157" s="18" t="s">
        <v>772</v>
      </c>
      <c r="E157" s="19">
        <f ca="1">CELL("ligne",INDIRECT($F157))</f>
        <v>4</v>
      </c>
      <c r="F157" s="20" t="str">
        <f ca="1">CELL("adresse",'pointage-etude'!B$4)</f>
        <v>'[PA-35306-000C.xlsm]pointage-etude'!$B$4</v>
      </c>
      <c r="G157" s="20" t="s">
        <v>96</v>
      </c>
      <c r="H157" s="20" t="s">
        <v>94</v>
      </c>
      <c r="I157" s="21" t="s">
        <v>770</v>
      </c>
    </row>
    <row r="158" spans="2:9" x14ac:dyDescent="0.2">
      <c r="B158" s="22" t="s">
        <v>89</v>
      </c>
      <c r="C158" s="23" t="s">
        <v>79</v>
      </c>
      <c r="D158" s="23" t="s">
        <v>773</v>
      </c>
      <c r="E158" s="24">
        <f ca="1">CELL("colonne",INDIRECT($F158))</f>
        <v>2</v>
      </c>
      <c r="F158" s="25" t="str">
        <f ca="1">CELL("adresse",'pointage-etude'!B$4)</f>
        <v>'[PA-35306-000C.xlsm]pointage-etude'!$B$4</v>
      </c>
      <c r="G158" s="25" t="s">
        <v>95</v>
      </c>
      <c r="H158" s="25" t="s">
        <v>94</v>
      </c>
      <c r="I158" s="26" t="s">
        <v>770</v>
      </c>
    </row>
    <row r="159" spans="2:9" x14ac:dyDescent="0.2">
      <c r="B159" s="12" t="s">
        <v>90</v>
      </c>
      <c r="C159" s="13" t="s">
        <v>79</v>
      </c>
      <c r="D159" s="13" t="s">
        <v>151</v>
      </c>
      <c r="E159" s="14" t="str">
        <f ca="1">MID($F159,FIND("$",$F159),999)</f>
        <v>$C$4</v>
      </c>
      <c r="F159" s="15" t="str">
        <f ca="1">CELL("adresse",'pointage-etude'!C$4)</f>
        <v>'[PA-35306-000C.xlsm]pointage-etude'!$C$4</v>
      </c>
      <c r="G159" s="15" t="s">
        <v>90</v>
      </c>
      <c r="H159" s="15" t="s">
        <v>91</v>
      </c>
      <c r="I159" s="16" t="s">
        <v>3</v>
      </c>
    </row>
    <row r="160" spans="2:9" x14ac:dyDescent="0.2">
      <c r="B160" s="17" t="s">
        <v>88</v>
      </c>
      <c r="C160" s="18" t="s">
        <v>79</v>
      </c>
      <c r="D160" s="18" t="s">
        <v>152</v>
      </c>
      <c r="E160" s="19">
        <f ca="1">CELL("ligne",INDIRECT($F160))</f>
        <v>4</v>
      </c>
      <c r="F160" s="20" t="str">
        <f ca="1">CELL("adresse",'pointage-etude'!C$4)</f>
        <v>'[PA-35306-000C.xlsm]pointage-etude'!$C$4</v>
      </c>
      <c r="G160" s="20" t="s">
        <v>96</v>
      </c>
      <c r="H160" s="20" t="s">
        <v>94</v>
      </c>
      <c r="I160" s="21" t="s">
        <v>3</v>
      </c>
    </row>
    <row r="161" spans="2:9" x14ac:dyDescent="0.2">
      <c r="B161" s="22" t="s">
        <v>89</v>
      </c>
      <c r="C161" s="23" t="s">
        <v>79</v>
      </c>
      <c r="D161" s="23" t="s">
        <v>153</v>
      </c>
      <c r="E161" s="24">
        <f ca="1">CELL("colonne",INDIRECT($F161))</f>
        <v>3</v>
      </c>
      <c r="F161" s="25" t="str">
        <f ca="1">CELL("adresse",'pointage-etude'!C$4)</f>
        <v>'[PA-35306-000C.xlsm]pointage-etude'!$C$4</v>
      </c>
      <c r="G161" s="25" t="s">
        <v>95</v>
      </c>
      <c r="H161" s="25" t="s">
        <v>94</v>
      </c>
      <c r="I161" s="26" t="s">
        <v>3</v>
      </c>
    </row>
    <row r="162" spans="2:9" x14ac:dyDescent="0.2">
      <c r="B162" s="12" t="s">
        <v>90</v>
      </c>
      <c r="C162" s="13" t="s">
        <v>79</v>
      </c>
      <c r="D162" s="13" t="s">
        <v>154</v>
      </c>
      <c r="E162" s="14" t="str">
        <f ca="1">MID($F162,FIND("$",$F162),999)</f>
        <v>$D$4</v>
      </c>
      <c r="F162" s="15" t="str">
        <f ca="1">CELL("adresse",'pointage-etude'!D$4)</f>
        <v>'[PA-35306-000C.xlsm]pointage-etude'!$D$4</v>
      </c>
      <c r="G162" s="15" t="s">
        <v>90</v>
      </c>
      <c r="H162" s="15" t="s">
        <v>91</v>
      </c>
      <c r="I162" s="16" t="s">
        <v>5</v>
      </c>
    </row>
    <row r="163" spans="2:9" x14ac:dyDescent="0.2">
      <c r="B163" s="17" t="s">
        <v>88</v>
      </c>
      <c r="C163" s="18" t="s">
        <v>79</v>
      </c>
      <c r="D163" s="18" t="s">
        <v>155</v>
      </c>
      <c r="E163" s="19">
        <f ca="1">CELL("ligne",INDIRECT($F163))</f>
        <v>4</v>
      </c>
      <c r="F163" s="20" t="str">
        <f ca="1">CELL("adresse",'pointage-etude'!D$4)</f>
        <v>'[PA-35306-000C.xlsm]pointage-etude'!$D$4</v>
      </c>
      <c r="G163" s="20" t="s">
        <v>96</v>
      </c>
      <c r="H163" s="20" t="s">
        <v>94</v>
      </c>
      <c r="I163" s="21" t="s">
        <v>5</v>
      </c>
    </row>
    <row r="164" spans="2:9" x14ac:dyDescent="0.2">
      <c r="B164" s="22" t="s">
        <v>89</v>
      </c>
      <c r="C164" s="23" t="s">
        <v>79</v>
      </c>
      <c r="D164" s="23" t="s">
        <v>156</v>
      </c>
      <c r="E164" s="24">
        <f ca="1">CELL("colonne",INDIRECT($F164))</f>
        <v>4</v>
      </c>
      <c r="F164" s="25" t="str">
        <f ca="1">CELL("adresse",'pointage-etude'!D$4)</f>
        <v>'[PA-35306-000C.xlsm]pointage-etude'!$D$4</v>
      </c>
      <c r="G164" s="25" t="s">
        <v>95</v>
      </c>
      <c r="H164" s="25" t="s">
        <v>94</v>
      </c>
      <c r="I164" s="26" t="s">
        <v>5</v>
      </c>
    </row>
    <row r="165" spans="2:9" ht="15" customHeight="1" x14ac:dyDescent="0.2">
      <c r="B165" s="12" t="s">
        <v>90</v>
      </c>
      <c r="C165" s="13" t="s">
        <v>79</v>
      </c>
      <c r="D165" s="13" t="s">
        <v>157</v>
      </c>
      <c r="E165" s="14" t="str">
        <f ca="1">MID($F165,FIND("$",$F165),999)</f>
        <v>$E$4</v>
      </c>
      <c r="F165" s="15" t="str">
        <f ca="1">CELL("adresse",'pointage-etude'!E$4)</f>
        <v>'[PA-35306-000C.xlsm]pointage-etude'!$E$4</v>
      </c>
      <c r="G165" s="15" t="s">
        <v>90</v>
      </c>
      <c r="H165" s="15" t="s">
        <v>91</v>
      </c>
      <c r="I165" s="16" t="s">
        <v>1</v>
      </c>
    </row>
    <row r="166" spans="2:9" ht="15" customHeight="1" x14ac:dyDescent="0.2">
      <c r="B166" s="17" t="s">
        <v>88</v>
      </c>
      <c r="C166" s="18" t="s">
        <v>79</v>
      </c>
      <c r="D166" s="18" t="s">
        <v>158</v>
      </c>
      <c r="E166" s="19">
        <f ca="1">CELL("ligne",INDIRECT($F166))</f>
        <v>4</v>
      </c>
      <c r="F166" s="20" t="str">
        <f ca="1">CELL("adresse",'pointage-etude'!E$4)</f>
        <v>'[PA-35306-000C.xlsm]pointage-etude'!$E$4</v>
      </c>
      <c r="G166" s="20" t="s">
        <v>96</v>
      </c>
      <c r="H166" s="20" t="s">
        <v>94</v>
      </c>
      <c r="I166" s="21" t="s">
        <v>1</v>
      </c>
    </row>
    <row r="167" spans="2:9" ht="15" customHeight="1" x14ac:dyDescent="0.2">
      <c r="B167" s="22" t="s">
        <v>89</v>
      </c>
      <c r="C167" s="23" t="s">
        <v>79</v>
      </c>
      <c r="D167" s="23" t="s">
        <v>159</v>
      </c>
      <c r="E167" s="24">
        <f ca="1">CELL("colonne",INDIRECT($F167))</f>
        <v>5</v>
      </c>
      <c r="F167" s="25" t="str">
        <f ca="1">CELL("adresse",'pointage-etude'!E$4)</f>
        <v>'[PA-35306-000C.xlsm]pointage-etude'!$E$4</v>
      </c>
      <c r="G167" s="25" t="s">
        <v>95</v>
      </c>
      <c r="H167" s="25" t="s">
        <v>94</v>
      </c>
      <c r="I167" s="26" t="s">
        <v>1</v>
      </c>
    </row>
    <row r="168" spans="2:9" ht="15" customHeight="1" x14ac:dyDescent="0.2">
      <c r="B168" s="12" t="s">
        <v>90</v>
      </c>
      <c r="C168" s="13" t="s">
        <v>79</v>
      </c>
      <c r="D168" s="13" t="s">
        <v>138</v>
      </c>
      <c r="E168" s="14" t="str">
        <f ca="1">MID($F168,FIND("$",$F168),999)</f>
        <v>$F$4</v>
      </c>
      <c r="F168" s="15" t="str">
        <f ca="1">CELL("adresse",'pointage-etude'!F$4)</f>
        <v>'[PA-35306-000C.xlsm]pointage-etude'!$F$4</v>
      </c>
      <c r="G168" s="15" t="s">
        <v>90</v>
      </c>
      <c r="H168" s="15" t="s">
        <v>91</v>
      </c>
      <c r="I168" s="16" t="s">
        <v>22</v>
      </c>
    </row>
    <row r="169" spans="2:9" ht="15" customHeight="1" x14ac:dyDescent="0.2">
      <c r="B169" s="17" t="s">
        <v>88</v>
      </c>
      <c r="C169" s="18" t="s">
        <v>79</v>
      </c>
      <c r="D169" s="18" t="s">
        <v>139</v>
      </c>
      <c r="E169" s="19">
        <f ca="1">CELL("ligne",INDIRECT($F169))</f>
        <v>4</v>
      </c>
      <c r="F169" s="20" t="str">
        <f ca="1">CELL("adresse",'pointage-etude'!F$4)</f>
        <v>'[PA-35306-000C.xlsm]pointage-etude'!$F$4</v>
      </c>
      <c r="G169" s="20" t="s">
        <v>96</v>
      </c>
      <c r="H169" s="20" t="s">
        <v>94</v>
      </c>
      <c r="I169" s="21" t="s">
        <v>22</v>
      </c>
    </row>
    <row r="170" spans="2:9" ht="15" customHeight="1" x14ac:dyDescent="0.2">
      <c r="B170" s="22" t="s">
        <v>89</v>
      </c>
      <c r="C170" s="23" t="s">
        <v>79</v>
      </c>
      <c r="D170" s="23" t="s">
        <v>140</v>
      </c>
      <c r="E170" s="24">
        <f ca="1">CELL("colonne",INDIRECT($F170))</f>
        <v>6</v>
      </c>
      <c r="F170" s="25" t="str">
        <f ca="1">CELL("adresse",'pointage-etude'!F$4)</f>
        <v>'[PA-35306-000C.xlsm]pointage-etude'!$F$4</v>
      </c>
      <c r="G170" s="25" t="s">
        <v>95</v>
      </c>
      <c r="H170" s="25" t="s">
        <v>94</v>
      </c>
      <c r="I170" s="26" t="s">
        <v>22</v>
      </c>
    </row>
    <row r="171" spans="2:9" ht="15" customHeight="1" x14ac:dyDescent="0.2">
      <c r="B171" s="12" t="s">
        <v>90</v>
      </c>
      <c r="C171" s="13" t="s">
        <v>79</v>
      </c>
      <c r="D171" s="13" t="s">
        <v>742</v>
      </c>
      <c r="E171" s="14" t="str">
        <f ca="1">MID($F171,FIND("$",$F171),999)</f>
        <v>$G$4</v>
      </c>
      <c r="F171" s="15" t="str">
        <f ca="1">CELL("adresse",'pointage-etude'!G$4)</f>
        <v>'[PA-35306-000C.xlsm]pointage-etude'!$G$4</v>
      </c>
      <c r="G171" s="15" t="s">
        <v>90</v>
      </c>
      <c r="H171" s="15" t="s">
        <v>91</v>
      </c>
      <c r="I171" s="16" t="s">
        <v>741</v>
      </c>
    </row>
    <row r="172" spans="2:9" ht="15" customHeight="1" x14ac:dyDescent="0.2">
      <c r="B172" s="17" t="s">
        <v>88</v>
      </c>
      <c r="C172" s="18" t="s">
        <v>79</v>
      </c>
      <c r="D172" s="18" t="s">
        <v>743</v>
      </c>
      <c r="E172" s="19">
        <f ca="1">CELL("ligne",INDIRECT($F172))</f>
        <v>4</v>
      </c>
      <c r="F172" s="20" t="str">
        <f ca="1">CELL("adresse",'pointage-etude'!G$4)</f>
        <v>'[PA-35306-000C.xlsm]pointage-etude'!$G$4</v>
      </c>
      <c r="G172" s="20" t="s">
        <v>96</v>
      </c>
      <c r="H172" s="20" t="s">
        <v>94</v>
      </c>
      <c r="I172" s="21" t="s">
        <v>741</v>
      </c>
    </row>
    <row r="173" spans="2:9" ht="15" customHeight="1" x14ac:dyDescent="0.2">
      <c r="B173" s="22" t="s">
        <v>89</v>
      </c>
      <c r="C173" s="23" t="s">
        <v>79</v>
      </c>
      <c r="D173" s="23" t="s">
        <v>744</v>
      </c>
      <c r="E173" s="24">
        <f ca="1">CELL("colonne",INDIRECT($F173))</f>
        <v>7</v>
      </c>
      <c r="F173" s="25" t="str">
        <f ca="1">CELL("adresse",'pointage-etude'!G$4)</f>
        <v>'[PA-35306-000C.xlsm]pointage-etude'!$G$4</v>
      </c>
      <c r="G173" s="25" t="s">
        <v>95</v>
      </c>
      <c r="H173" s="25" t="s">
        <v>94</v>
      </c>
      <c r="I173" s="26" t="s">
        <v>741</v>
      </c>
    </row>
    <row r="174" spans="2:9" ht="15" customHeight="1" x14ac:dyDescent="0.2">
      <c r="B174" s="12" t="s">
        <v>90</v>
      </c>
      <c r="C174" s="13" t="s">
        <v>79</v>
      </c>
      <c r="D174" s="13" t="s">
        <v>805</v>
      </c>
      <c r="E174" s="14" t="str">
        <f ca="1">MID($F174,FIND("$",$F174),999)</f>
        <v>$H$4</v>
      </c>
      <c r="F174" s="15" t="str">
        <f ca="1">CELL("adresse",'pointage-etude'!H$4)</f>
        <v>'[PA-35306-000C.xlsm]pointage-etude'!$H$4</v>
      </c>
      <c r="G174" s="15" t="s">
        <v>90</v>
      </c>
      <c r="H174" s="15" t="s">
        <v>91</v>
      </c>
      <c r="I174" s="16" t="s">
        <v>804</v>
      </c>
    </row>
    <row r="175" spans="2:9" ht="15" customHeight="1" x14ac:dyDescent="0.2">
      <c r="B175" s="17" t="s">
        <v>88</v>
      </c>
      <c r="C175" s="18" t="s">
        <v>79</v>
      </c>
      <c r="D175" s="18" t="s">
        <v>806</v>
      </c>
      <c r="E175" s="19">
        <f ca="1">CELL("ligne",INDIRECT($F175))</f>
        <v>4</v>
      </c>
      <c r="F175" s="20" t="str">
        <f ca="1">CELL("adresse",'pointage-etude'!H$4)</f>
        <v>'[PA-35306-000C.xlsm]pointage-etude'!$H$4</v>
      </c>
      <c r="G175" s="20" t="s">
        <v>96</v>
      </c>
      <c r="H175" s="20" t="s">
        <v>94</v>
      </c>
      <c r="I175" s="21" t="s">
        <v>804</v>
      </c>
    </row>
    <row r="176" spans="2:9" ht="15" customHeight="1" x14ac:dyDescent="0.2">
      <c r="B176" s="22" t="s">
        <v>89</v>
      </c>
      <c r="C176" s="23" t="s">
        <v>79</v>
      </c>
      <c r="D176" s="23" t="s">
        <v>807</v>
      </c>
      <c r="E176" s="24">
        <f ca="1">CELL("colonne",INDIRECT($F176))</f>
        <v>8</v>
      </c>
      <c r="F176" s="25" t="str">
        <f ca="1">CELL("adresse",'pointage-etude'!H$4)</f>
        <v>'[PA-35306-000C.xlsm]pointage-etude'!$H$4</v>
      </c>
      <c r="G176" s="25" t="s">
        <v>95</v>
      </c>
      <c r="H176" s="25" t="s">
        <v>94</v>
      </c>
      <c r="I176" s="26" t="s">
        <v>804</v>
      </c>
    </row>
    <row r="177" spans="2:9" ht="15" customHeight="1" x14ac:dyDescent="0.2">
      <c r="B177" s="12" t="s">
        <v>90</v>
      </c>
      <c r="C177" s="13" t="s">
        <v>79</v>
      </c>
      <c r="D177" s="13" t="s">
        <v>846</v>
      </c>
      <c r="E177" s="14" t="str">
        <f ca="1">MID($F177,FIND("$",$F177),999)</f>
        <v>$I$4</v>
      </c>
      <c r="F177" s="15" t="str">
        <f ca="1">CELL("adresse",'pointage-etude'!I$4)</f>
        <v>'[PA-35306-000C.xlsm]pointage-etude'!$I$4</v>
      </c>
      <c r="G177" s="15" t="s">
        <v>90</v>
      </c>
      <c r="H177" s="15" t="s">
        <v>91</v>
      </c>
      <c r="I177" s="16" t="s">
        <v>845</v>
      </c>
    </row>
    <row r="178" spans="2:9" ht="15" customHeight="1" x14ac:dyDescent="0.2">
      <c r="B178" s="17" t="s">
        <v>88</v>
      </c>
      <c r="C178" s="18" t="s">
        <v>79</v>
      </c>
      <c r="D178" s="18" t="s">
        <v>847</v>
      </c>
      <c r="E178" s="19">
        <f ca="1">CELL("ligne",INDIRECT($F178))</f>
        <v>4</v>
      </c>
      <c r="F178" s="20" t="str">
        <f ca="1">CELL("adresse",'pointage-etude'!I$4)</f>
        <v>'[PA-35306-000C.xlsm]pointage-etude'!$I$4</v>
      </c>
      <c r="G178" s="20" t="s">
        <v>96</v>
      </c>
      <c r="H178" s="20" t="s">
        <v>94</v>
      </c>
      <c r="I178" s="21" t="s">
        <v>845</v>
      </c>
    </row>
    <row r="179" spans="2:9" ht="15" customHeight="1" x14ac:dyDescent="0.2">
      <c r="B179" s="22" t="s">
        <v>89</v>
      </c>
      <c r="C179" s="23" t="s">
        <v>79</v>
      </c>
      <c r="D179" s="23" t="s">
        <v>848</v>
      </c>
      <c r="E179" s="24">
        <f ca="1">CELL("colonne",INDIRECT($F179))</f>
        <v>9</v>
      </c>
      <c r="F179" s="25" t="str">
        <f ca="1">CELL("adresse",'pointage-etude'!I$4)</f>
        <v>'[PA-35306-000C.xlsm]pointage-etude'!$I$4</v>
      </c>
      <c r="G179" s="25" t="s">
        <v>95</v>
      </c>
      <c r="H179" s="25" t="s">
        <v>94</v>
      </c>
      <c r="I179" s="26" t="s">
        <v>845</v>
      </c>
    </row>
    <row r="180" spans="2:9" x14ac:dyDescent="0.2">
      <c r="B180" s="12" t="s">
        <v>90</v>
      </c>
      <c r="C180" s="13" t="s">
        <v>79</v>
      </c>
      <c r="D180" s="13" t="s">
        <v>141</v>
      </c>
      <c r="E180" s="14" t="str">
        <f ca="1">MID($F180,FIND("$",$F180),999)</f>
        <v>$J$4</v>
      </c>
      <c r="F180" s="15" t="str">
        <f ca="1">CELL("adresse",'pointage-etude'!J$4)</f>
        <v>'[PA-35306-000C.xlsm]pointage-etude'!$J$4</v>
      </c>
      <c r="G180" s="15" t="s">
        <v>90</v>
      </c>
      <c r="H180" s="15" t="s">
        <v>91</v>
      </c>
      <c r="I180" s="16" t="s">
        <v>23</v>
      </c>
    </row>
    <row r="181" spans="2:9" x14ac:dyDescent="0.2">
      <c r="B181" s="17" t="s">
        <v>88</v>
      </c>
      <c r="C181" s="18" t="s">
        <v>79</v>
      </c>
      <c r="D181" s="18" t="s">
        <v>142</v>
      </c>
      <c r="E181" s="19">
        <f ca="1">CELL("ligne",INDIRECT($F181))</f>
        <v>4</v>
      </c>
      <c r="F181" s="20" t="str">
        <f ca="1">CELL("adresse",'pointage-etude'!J$4)</f>
        <v>'[PA-35306-000C.xlsm]pointage-etude'!$J$4</v>
      </c>
      <c r="G181" s="20" t="s">
        <v>96</v>
      </c>
      <c r="H181" s="20" t="s">
        <v>94</v>
      </c>
      <c r="I181" s="21" t="s">
        <v>23</v>
      </c>
    </row>
    <row r="182" spans="2:9" x14ac:dyDescent="0.2">
      <c r="B182" s="22" t="s">
        <v>89</v>
      </c>
      <c r="C182" s="23" t="s">
        <v>79</v>
      </c>
      <c r="D182" s="23" t="s">
        <v>143</v>
      </c>
      <c r="E182" s="24">
        <f ca="1">CELL("colonne",INDIRECT($F182))</f>
        <v>10</v>
      </c>
      <c r="F182" s="25" t="str">
        <f ca="1">CELL("adresse",'pointage-etude'!J$4)</f>
        <v>'[PA-35306-000C.xlsm]pointage-etude'!$J$4</v>
      </c>
      <c r="G182" s="25" t="s">
        <v>95</v>
      </c>
      <c r="H182" s="25" t="s">
        <v>94</v>
      </c>
      <c r="I182" s="26" t="s">
        <v>23</v>
      </c>
    </row>
    <row r="183" spans="2:9" x14ac:dyDescent="0.2">
      <c r="B183" s="12" t="s">
        <v>90</v>
      </c>
      <c r="C183" s="13" t="s">
        <v>79</v>
      </c>
      <c r="D183" s="13" t="s">
        <v>126</v>
      </c>
      <c r="E183" s="14" t="str">
        <f ca="1">MID($F183,FIND("$",$F183),999)</f>
        <v>$K$4</v>
      </c>
      <c r="F183" s="15" t="str">
        <f ca="1">CELL("adresse",'pointage-etude'!K$4)</f>
        <v>'[PA-35306-000C.xlsm]pointage-etude'!$K$4</v>
      </c>
      <c r="G183" s="15" t="s">
        <v>90</v>
      </c>
      <c r="H183" s="15" t="s">
        <v>91</v>
      </c>
      <c r="I183" s="16" t="s">
        <v>24</v>
      </c>
    </row>
    <row r="184" spans="2:9" x14ac:dyDescent="0.2">
      <c r="B184" s="17" t="s">
        <v>88</v>
      </c>
      <c r="C184" s="18" t="s">
        <v>79</v>
      </c>
      <c r="D184" s="18" t="s">
        <v>127</v>
      </c>
      <c r="E184" s="19">
        <f ca="1">CELL("ligne",INDIRECT($F184))</f>
        <v>4</v>
      </c>
      <c r="F184" s="20" t="str">
        <f ca="1">CELL("adresse",'pointage-etude'!K$4)</f>
        <v>'[PA-35306-000C.xlsm]pointage-etude'!$K$4</v>
      </c>
      <c r="G184" s="20" t="s">
        <v>96</v>
      </c>
      <c r="H184" s="20" t="s">
        <v>94</v>
      </c>
      <c r="I184" s="21" t="s">
        <v>24</v>
      </c>
    </row>
    <row r="185" spans="2:9" x14ac:dyDescent="0.2">
      <c r="B185" s="22" t="s">
        <v>89</v>
      </c>
      <c r="C185" s="23" t="s">
        <v>79</v>
      </c>
      <c r="D185" s="23" t="s">
        <v>128</v>
      </c>
      <c r="E185" s="24">
        <f ca="1">CELL("colonne",INDIRECT($F185))</f>
        <v>11</v>
      </c>
      <c r="F185" s="25" t="str">
        <f ca="1">CELL("adresse",'pointage-etude'!K$4)</f>
        <v>'[PA-35306-000C.xlsm]pointage-etude'!$K$4</v>
      </c>
      <c r="G185" s="25" t="s">
        <v>95</v>
      </c>
      <c r="H185" s="25" t="s">
        <v>94</v>
      </c>
      <c r="I185" s="26" t="s">
        <v>24</v>
      </c>
    </row>
    <row r="186" spans="2:9" x14ac:dyDescent="0.2">
      <c r="B186" s="12" t="s">
        <v>90</v>
      </c>
      <c r="C186" s="13" t="s">
        <v>79</v>
      </c>
      <c r="D186" s="13" t="s">
        <v>114</v>
      </c>
      <c r="E186" s="14" t="str">
        <f ca="1">MID($F186,FIND("$",$F186),999)</f>
        <v>$L$4</v>
      </c>
      <c r="F186" s="15" t="str">
        <f ca="1">CELL("adresse",'pointage-etude'!L$4)</f>
        <v>'[PA-35306-000C.xlsm]pointage-etude'!$L$4</v>
      </c>
      <c r="G186" s="15" t="s">
        <v>90</v>
      </c>
      <c r="H186" s="15" t="s">
        <v>91</v>
      </c>
      <c r="I186" s="16" t="s">
        <v>25</v>
      </c>
    </row>
    <row r="187" spans="2:9" x14ac:dyDescent="0.2">
      <c r="B187" s="17" t="s">
        <v>88</v>
      </c>
      <c r="C187" s="18" t="s">
        <v>79</v>
      </c>
      <c r="D187" s="18" t="s">
        <v>115</v>
      </c>
      <c r="E187" s="19">
        <f ca="1">CELL("ligne",INDIRECT($F187))</f>
        <v>4</v>
      </c>
      <c r="F187" s="20" t="str">
        <f ca="1">CELL("adresse",'pointage-etude'!L$4)</f>
        <v>'[PA-35306-000C.xlsm]pointage-etude'!$L$4</v>
      </c>
      <c r="G187" s="20" t="s">
        <v>96</v>
      </c>
      <c r="H187" s="20" t="s">
        <v>94</v>
      </c>
      <c r="I187" s="21" t="s">
        <v>25</v>
      </c>
    </row>
    <row r="188" spans="2:9" x14ac:dyDescent="0.2">
      <c r="B188" s="22" t="s">
        <v>89</v>
      </c>
      <c r="C188" s="23" t="s">
        <v>79</v>
      </c>
      <c r="D188" s="23" t="s">
        <v>116</v>
      </c>
      <c r="E188" s="24">
        <f ca="1">CELL("colonne",INDIRECT($F188))</f>
        <v>12</v>
      </c>
      <c r="F188" s="25" t="str">
        <f ca="1">CELL("adresse",'pointage-etude'!L$4)</f>
        <v>'[PA-35306-000C.xlsm]pointage-etude'!$L$4</v>
      </c>
      <c r="G188" s="25" t="s">
        <v>95</v>
      </c>
      <c r="H188" s="25" t="s">
        <v>94</v>
      </c>
      <c r="I188" s="26" t="s">
        <v>25</v>
      </c>
    </row>
    <row r="189" spans="2:9" x14ac:dyDescent="0.2">
      <c r="B189" s="12" t="s">
        <v>90</v>
      </c>
      <c r="C189" s="13" t="s">
        <v>79</v>
      </c>
      <c r="D189" s="13" t="s">
        <v>105</v>
      </c>
      <c r="E189" s="14" t="str">
        <f ca="1">MID($F189,FIND("$",$F189),999)</f>
        <v>$M$4</v>
      </c>
      <c r="F189" s="15" t="str">
        <f ca="1">CELL("adresse",'pointage-etude'!M$4)</f>
        <v>'[PA-35306-000C.xlsm]pointage-etude'!$M$4</v>
      </c>
      <c r="G189" s="15" t="s">
        <v>90</v>
      </c>
      <c r="H189" s="15" t="s">
        <v>91</v>
      </c>
      <c r="I189" s="16" t="s">
        <v>26</v>
      </c>
    </row>
    <row r="190" spans="2:9" x14ac:dyDescent="0.2">
      <c r="B190" s="17" t="s">
        <v>88</v>
      </c>
      <c r="C190" s="18" t="s">
        <v>79</v>
      </c>
      <c r="D190" s="18" t="s">
        <v>106</v>
      </c>
      <c r="E190" s="19">
        <f ca="1">CELL("ligne",INDIRECT($F190))</f>
        <v>4</v>
      </c>
      <c r="F190" s="20" t="str">
        <f ca="1">CELL("adresse",'pointage-etude'!M$4)</f>
        <v>'[PA-35306-000C.xlsm]pointage-etude'!$M$4</v>
      </c>
      <c r="G190" s="20" t="s">
        <v>96</v>
      </c>
      <c r="H190" s="20" t="s">
        <v>94</v>
      </c>
      <c r="I190" s="21" t="s">
        <v>26</v>
      </c>
    </row>
    <row r="191" spans="2:9" x14ac:dyDescent="0.2">
      <c r="B191" s="22" t="s">
        <v>89</v>
      </c>
      <c r="C191" s="23" t="s">
        <v>79</v>
      </c>
      <c r="D191" s="23" t="s">
        <v>107</v>
      </c>
      <c r="E191" s="24">
        <f ca="1">CELL("colonne",INDIRECT($F191))</f>
        <v>13</v>
      </c>
      <c r="F191" s="25" t="str">
        <f ca="1">CELL("adresse",'pointage-etude'!M$4)</f>
        <v>'[PA-35306-000C.xlsm]pointage-etude'!$M$4</v>
      </c>
      <c r="G191" s="25" t="s">
        <v>95</v>
      </c>
      <c r="H191" s="25" t="s">
        <v>94</v>
      </c>
      <c r="I191" s="26" t="s">
        <v>26</v>
      </c>
    </row>
    <row r="192" spans="2:9" x14ac:dyDescent="0.2">
      <c r="B192" s="12" t="s">
        <v>90</v>
      </c>
      <c r="C192" s="13" t="s">
        <v>79</v>
      </c>
      <c r="D192" s="13" t="s">
        <v>117</v>
      </c>
      <c r="E192" s="14" t="str">
        <f ca="1">MID($F192,FIND("$",$F192),999)</f>
        <v>$N$4</v>
      </c>
      <c r="F192" s="15" t="str">
        <f ca="1">CELL("adresse",'pointage-etude'!N$4)</f>
        <v>'[PA-35306-000C.xlsm]pointage-etude'!$N$4</v>
      </c>
      <c r="G192" s="15" t="s">
        <v>90</v>
      </c>
      <c r="H192" s="15" t="s">
        <v>91</v>
      </c>
      <c r="I192" s="16" t="s">
        <v>52</v>
      </c>
    </row>
    <row r="193" spans="2:9" x14ac:dyDescent="0.2">
      <c r="B193" s="17" t="s">
        <v>88</v>
      </c>
      <c r="C193" s="18" t="s">
        <v>79</v>
      </c>
      <c r="D193" s="18" t="s">
        <v>118</v>
      </c>
      <c r="E193" s="19">
        <f ca="1">CELL("ligne",INDIRECT($F193))</f>
        <v>4</v>
      </c>
      <c r="F193" s="20" t="str">
        <f ca="1">CELL("adresse",'pointage-etude'!N$4)</f>
        <v>'[PA-35306-000C.xlsm]pointage-etude'!$N$4</v>
      </c>
      <c r="G193" s="20" t="s">
        <v>96</v>
      </c>
      <c r="H193" s="20" t="s">
        <v>94</v>
      </c>
      <c r="I193" s="21" t="s">
        <v>52</v>
      </c>
    </row>
    <row r="194" spans="2:9" x14ac:dyDescent="0.2">
      <c r="B194" s="22" t="s">
        <v>89</v>
      </c>
      <c r="C194" s="23" t="s">
        <v>79</v>
      </c>
      <c r="D194" s="23" t="s">
        <v>119</v>
      </c>
      <c r="E194" s="24">
        <f ca="1">CELL("colonne",INDIRECT($F194))</f>
        <v>14</v>
      </c>
      <c r="F194" s="25" t="str">
        <f ca="1">CELL("adresse",'pointage-etude'!N$4)</f>
        <v>'[PA-35306-000C.xlsm]pointage-etude'!$N$4</v>
      </c>
      <c r="G194" s="25" t="s">
        <v>95</v>
      </c>
      <c r="H194" s="25" t="s">
        <v>94</v>
      </c>
      <c r="I194" s="26" t="s">
        <v>52</v>
      </c>
    </row>
    <row r="195" spans="2:9" x14ac:dyDescent="0.2">
      <c r="B195" s="12" t="s">
        <v>90</v>
      </c>
      <c r="C195" s="13" t="s">
        <v>79</v>
      </c>
      <c r="D195" s="13" t="s">
        <v>144</v>
      </c>
      <c r="E195" s="14" t="str">
        <f ca="1">MID(F195,FIND("$",F195),999)</f>
        <v>$O$4</v>
      </c>
      <c r="F195" s="15" t="str">
        <f ca="1">CELL("adresse",'pointage-etude'!O$4)</f>
        <v>'[PA-35306-000C.xlsm]pointage-etude'!$O$4</v>
      </c>
      <c r="G195" s="15" t="s">
        <v>90</v>
      </c>
      <c r="H195" s="15" t="s">
        <v>91</v>
      </c>
      <c r="I195" s="16" t="s">
        <v>27</v>
      </c>
    </row>
    <row r="196" spans="2:9" x14ac:dyDescent="0.2">
      <c r="B196" s="17" t="s">
        <v>88</v>
      </c>
      <c r="C196" s="18" t="s">
        <v>79</v>
      </c>
      <c r="D196" s="18" t="s">
        <v>145</v>
      </c>
      <c r="E196" s="19">
        <f ca="1">CELL("ligne",INDIRECT(F196))</f>
        <v>4</v>
      </c>
      <c r="F196" s="20" t="str">
        <f ca="1">CELL("adresse",'pointage-etude'!O$4)</f>
        <v>'[PA-35306-000C.xlsm]pointage-etude'!$O$4</v>
      </c>
      <c r="G196" s="20" t="s">
        <v>96</v>
      </c>
      <c r="H196" s="20" t="s">
        <v>94</v>
      </c>
      <c r="I196" s="21" t="s">
        <v>27</v>
      </c>
    </row>
    <row r="197" spans="2:9" x14ac:dyDescent="0.2">
      <c r="B197" s="22" t="s">
        <v>89</v>
      </c>
      <c r="C197" s="23" t="s">
        <v>79</v>
      </c>
      <c r="D197" s="23" t="s">
        <v>146</v>
      </c>
      <c r="E197" s="24">
        <f ca="1">CELL("colonne",INDIRECT(F197))</f>
        <v>15</v>
      </c>
      <c r="F197" s="25" t="str">
        <f ca="1">CELL("adresse",'pointage-etude'!O$4)</f>
        <v>'[PA-35306-000C.xlsm]pointage-etude'!$O$4</v>
      </c>
      <c r="G197" s="25" t="s">
        <v>95</v>
      </c>
      <c r="H197" s="25" t="s">
        <v>94</v>
      </c>
      <c r="I197" s="26" t="s">
        <v>27</v>
      </c>
    </row>
    <row r="198" spans="2:9" x14ac:dyDescent="0.2">
      <c r="B198" s="12" t="s">
        <v>90</v>
      </c>
      <c r="C198" s="13" t="s">
        <v>79</v>
      </c>
      <c r="D198" s="13" t="s">
        <v>160</v>
      </c>
      <c r="E198" s="14" t="str">
        <f ca="1">MID($F198,FIND("$",$F198),999)</f>
        <v>$P$4</v>
      </c>
      <c r="F198" s="15" t="str">
        <f ca="1">CELL("adresse",'pointage-etude'!P$4)</f>
        <v>'[PA-35306-000C.xlsm]pointage-etude'!$P$4</v>
      </c>
      <c r="G198" s="15" t="s">
        <v>90</v>
      </c>
      <c r="H198" s="15" t="s">
        <v>91</v>
      </c>
      <c r="I198" s="16" t="s">
        <v>28</v>
      </c>
    </row>
    <row r="199" spans="2:9" x14ac:dyDescent="0.2">
      <c r="B199" s="17" t="s">
        <v>88</v>
      </c>
      <c r="C199" s="18" t="s">
        <v>79</v>
      </c>
      <c r="D199" s="18" t="s">
        <v>161</v>
      </c>
      <c r="E199" s="19">
        <f ca="1">CELL("ligne",INDIRECT($F199))</f>
        <v>4</v>
      </c>
      <c r="F199" s="20" t="str">
        <f ca="1">CELL("adresse",'pointage-etude'!P$4)</f>
        <v>'[PA-35306-000C.xlsm]pointage-etude'!$P$4</v>
      </c>
      <c r="G199" s="20" t="s">
        <v>96</v>
      </c>
      <c r="H199" s="20" t="s">
        <v>94</v>
      </c>
      <c r="I199" s="21" t="s">
        <v>28</v>
      </c>
    </row>
    <row r="200" spans="2:9" x14ac:dyDescent="0.2">
      <c r="B200" s="22" t="s">
        <v>89</v>
      </c>
      <c r="C200" s="23" t="s">
        <v>79</v>
      </c>
      <c r="D200" s="23" t="s">
        <v>162</v>
      </c>
      <c r="E200" s="24">
        <f ca="1">CELL("colonne",INDIRECT($F200))</f>
        <v>16</v>
      </c>
      <c r="F200" s="25" t="str">
        <f ca="1">CELL("adresse",'pointage-etude'!P$4)</f>
        <v>'[PA-35306-000C.xlsm]pointage-etude'!$P$4</v>
      </c>
      <c r="G200" s="25" t="s">
        <v>95</v>
      </c>
      <c r="H200" s="25" t="s">
        <v>94</v>
      </c>
      <c r="I200" s="26" t="s">
        <v>28</v>
      </c>
    </row>
    <row r="201" spans="2:9" x14ac:dyDescent="0.2">
      <c r="B201" s="17" t="s">
        <v>89</v>
      </c>
      <c r="C201" s="18" t="s">
        <v>79</v>
      </c>
      <c r="D201" s="18" t="s">
        <v>503</v>
      </c>
      <c r="E201" s="19">
        <f ca="1">CELL("colonne",INDIRECT($F201))</f>
        <v>17</v>
      </c>
      <c r="F201" s="20" t="str">
        <f ca="1">CELL("adresse",'pointage-etude'!$Q$4)</f>
        <v>'[PA-35306-000C.xlsm]pointage-etude'!$Q$4</v>
      </c>
      <c r="G201" s="20" t="s">
        <v>96</v>
      </c>
      <c r="H201" s="20" t="s">
        <v>94</v>
      </c>
      <c r="I201" s="21" t="s">
        <v>506</v>
      </c>
    </row>
    <row r="202" spans="2:9" x14ac:dyDescent="0.2">
      <c r="B202" s="22" t="s">
        <v>89</v>
      </c>
      <c r="C202" s="23" t="s">
        <v>79</v>
      </c>
      <c r="D202" s="23" t="s">
        <v>504</v>
      </c>
      <c r="E202" s="24">
        <f ca="1">CELL("colonne",INDIRECT($F202))</f>
        <v>18</v>
      </c>
      <c r="F202" s="25" t="str">
        <f ca="1">CELL("adresse",'pointage-etude'!$R$4)</f>
        <v>'[PA-35306-000C.xlsm]pointage-etude'!$R$4</v>
      </c>
      <c r="G202" s="25" t="s">
        <v>95</v>
      </c>
      <c r="H202" s="25" t="s">
        <v>94</v>
      </c>
      <c r="I202" s="26" t="s">
        <v>505</v>
      </c>
    </row>
    <row r="203" spans="2:9" x14ac:dyDescent="0.2">
      <c r="B203" s="12" t="s">
        <v>90</v>
      </c>
      <c r="C203" s="13" t="s">
        <v>79</v>
      </c>
      <c r="D203" s="13" t="s">
        <v>303</v>
      </c>
      <c r="E203" s="14" t="str">
        <f ca="1">MID($F203,FIND("$",$F203),999)</f>
        <v>$S$4</v>
      </c>
      <c r="F203" s="15" t="str">
        <f ca="1">CELL("adresse",'pointage-etude'!$S$4)</f>
        <v>'[PA-35306-000C.xlsm]pointage-etude'!$S$4</v>
      </c>
      <c r="G203" s="15" t="s">
        <v>90</v>
      </c>
      <c r="H203" s="15" t="s">
        <v>91</v>
      </c>
      <c r="I203" s="16" t="s">
        <v>28</v>
      </c>
    </row>
    <row r="204" spans="2:9" x14ac:dyDescent="0.2">
      <c r="B204" s="17" t="s">
        <v>88</v>
      </c>
      <c r="C204" s="18" t="s">
        <v>79</v>
      </c>
      <c r="D204" s="18" t="s">
        <v>304</v>
      </c>
      <c r="E204" s="19">
        <f ca="1">CELL("ligne",INDIRECT($F204))</f>
        <v>4</v>
      </c>
      <c r="F204" s="20" t="str">
        <f ca="1">CELL("adresse",'pointage-etude'!$S$4)</f>
        <v>'[PA-35306-000C.xlsm]pointage-etude'!$S$4</v>
      </c>
      <c r="G204" s="20" t="s">
        <v>96</v>
      </c>
      <c r="H204" s="20" t="s">
        <v>94</v>
      </c>
      <c r="I204" s="21" t="s">
        <v>28</v>
      </c>
    </row>
    <row r="205" spans="2:9" x14ac:dyDescent="0.2">
      <c r="B205" s="22" t="s">
        <v>89</v>
      </c>
      <c r="C205" s="23" t="s">
        <v>79</v>
      </c>
      <c r="D205" s="23" t="s">
        <v>305</v>
      </c>
      <c r="E205" s="24">
        <f ca="1">CELL("colonne",INDIRECT($F205))</f>
        <v>19</v>
      </c>
      <c r="F205" s="25" t="str">
        <f ca="1">CELL("adresse",'pointage-etude'!$S$4)</f>
        <v>'[PA-35306-000C.xlsm]pointage-etude'!$S$4</v>
      </c>
      <c r="G205" s="25" t="s">
        <v>95</v>
      </c>
      <c r="H205" s="25" t="s">
        <v>94</v>
      </c>
      <c r="I205" s="26" t="s">
        <v>28</v>
      </c>
    </row>
    <row r="206" spans="2:9" x14ac:dyDescent="0.2">
      <c r="B206" s="12" t="s">
        <v>90</v>
      </c>
      <c r="C206" s="13" t="s">
        <v>79</v>
      </c>
      <c r="D206" s="13" t="s">
        <v>306</v>
      </c>
      <c r="E206" s="14" t="str">
        <f ca="1">MID($F206,FIND("$",$F206),999)</f>
        <v>$T$4</v>
      </c>
      <c r="F206" s="15" t="str">
        <f ca="1">CELL("adresse",'pointage-etude'!$T$4)</f>
        <v>'[PA-35306-000C.xlsm]pointage-etude'!$T$4</v>
      </c>
      <c r="G206" s="15" t="s">
        <v>90</v>
      </c>
      <c r="H206" s="15" t="s">
        <v>91</v>
      </c>
      <c r="I206" s="16" t="s">
        <v>28</v>
      </c>
    </row>
    <row r="207" spans="2:9" x14ac:dyDescent="0.2">
      <c r="B207" s="17" t="s">
        <v>88</v>
      </c>
      <c r="C207" s="18" t="s">
        <v>79</v>
      </c>
      <c r="D207" s="18" t="s">
        <v>307</v>
      </c>
      <c r="E207" s="19">
        <f ca="1">CELL("ligne",INDIRECT($F207))</f>
        <v>4</v>
      </c>
      <c r="F207" s="20" t="str">
        <f ca="1">CELL("adresse",'pointage-etude'!$T$4)</f>
        <v>'[PA-35306-000C.xlsm]pointage-etude'!$T$4</v>
      </c>
      <c r="G207" s="20" t="s">
        <v>96</v>
      </c>
      <c r="H207" s="20" t="s">
        <v>94</v>
      </c>
      <c r="I207" s="21" t="s">
        <v>28</v>
      </c>
    </row>
    <row r="208" spans="2:9" x14ac:dyDescent="0.2">
      <c r="B208" s="22" t="s">
        <v>89</v>
      </c>
      <c r="C208" s="23" t="s">
        <v>79</v>
      </c>
      <c r="D208" s="23" t="s">
        <v>308</v>
      </c>
      <c r="E208" s="24">
        <f ca="1">CELL("colonne",INDIRECT($F208))</f>
        <v>20</v>
      </c>
      <c r="F208" s="25" t="str">
        <f ca="1">CELL("adresse",'pointage-etude'!$T$4)</f>
        <v>'[PA-35306-000C.xlsm]pointage-etude'!$T$4</v>
      </c>
      <c r="G208" s="25" t="s">
        <v>95</v>
      </c>
      <c r="H208" s="25" t="s">
        <v>94</v>
      </c>
      <c r="I208" s="26" t="s">
        <v>28</v>
      </c>
    </row>
    <row r="209" spans="2:9" x14ac:dyDescent="0.2">
      <c r="B209" s="12" t="s">
        <v>90</v>
      </c>
      <c r="C209" s="13" t="s">
        <v>79</v>
      </c>
      <c r="D209" s="13" t="s">
        <v>812</v>
      </c>
      <c r="E209" s="14" t="str">
        <f ca="1">MID($F209,FIND("$",$F209),999)</f>
        <v>$U$4</v>
      </c>
      <c r="F209" s="15" t="str">
        <f ca="1">CELL("adresse",'pointage-etude'!$U$4)</f>
        <v>'[PA-35306-000C.xlsm]pointage-etude'!$U$4</v>
      </c>
      <c r="G209" s="15" t="s">
        <v>90</v>
      </c>
      <c r="H209" s="15" t="s">
        <v>91</v>
      </c>
      <c r="I209" s="16" t="s">
        <v>795</v>
      </c>
    </row>
    <row r="210" spans="2:9" x14ac:dyDescent="0.2">
      <c r="B210" s="17" t="s">
        <v>88</v>
      </c>
      <c r="C210" s="18" t="s">
        <v>79</v>
      </c>
      <c r="D210" s="18" t="s">
        <v>813</v>
      </c>
      <c r="E210" s="19">
        <f ca="1">CELL("ligne",INDIRECT($F210))</f>
        <v>4</v>
      </c>
      <c r="F210" s="20" t="str">
        <f ca="1">CELL("adresse",'pointage-etude'!$U$4)</f>
        <v>'[PA-35306-000C.xlsm]pointage-etude'!$U$4</v>
      </c>
      <c r="G210" s="20" t="s">
        <v>96</v>
      </c>
      <c r="H210" s="20" t="s">
        <v>94</v>
      </c>
      <c r="I210" s="21" t="s">
        <v>795</v>
      </c>
    </row>
    <row r="211" spans="2:9" x14ac:dyDescent="0.2">
      <c r="B211" s="22" t="s">
        <v>89</v>
      </c>
      <c r="C211" s="23" t="s">
        <v>79</v>
      </c>
      <c r="D211" s="23" t="s">
        <v>814</v>
      </c>
      <c r="E211" s="24">
        <f ca="1">CELL("colonne",INDIRECT($F211))</f>
        <v>21</v>
      </c>
      <c r="F211" s="25" t="str">
        <f ca="1">CELL("adresse",'pointage-etude'!$U$4)</f>
        <v>'[PA-35306-000C.xlsm]pointage-etude'!$U$4</v>
      </c>
      <c r="G211" s="25" t="s">
        <v>95</v>
      </c>
      <c r="H211" s="25" t="s">
        <v>94</v>
      </c>
      <c r="I211" s="26" t="s">
        <v>795</v>
      </c>
    </row>
    <row r="212" spans="2:9" x14ac:dyDescent="0.2">
      <c r="B212" s="12" t="s">
        <v>90</v>
      </c>
      <c r="C212" s="13" t="s">
        <v>79</v>
      </c>
      <c r="D212" s="13" t="s">
        <v>820</v>
      </c>
      <c r="E212" s="14" t="str">
        <f ca="1">MID($F212,FIND("$",$F212),999)</f>
        <v>$V$4</v>
      </c>
      <c r="F212" s="15" t="str">
        <f ca="1">CELL("adresse",'pointage-etude'!$V$4)</f>
        <v>'[PA-35306-000C.xlsm]pointage-etude'!$V$4</v>
      </c>
      <c r="G212" s="15" t="s">
        <v>90</v>
      </c>
      <c r="H212" s="15" t="s">
        <v>91</v>
      </c>
      <c r="I212" s="16" t="s">
        <v>823</v>
      </c>
    </row>
    <row r="213" spans="2:9" x14ac:dyDescent="0.2">
      <c r="B213" s="17" t="s">
        <v>88</v>
      </c>
      <c r="C213" s="18" t="s">
        <v>79</v>
      </c>
      <c r="D213" s="18" t="s">
        <v>821</v>
      </c>
      <c r="E213" s="19">
        <f ca="1">CELL("ligne",INDIRECT($F213))</f>
        <v>4</v>
      </c>
      <c r="F213" s="20" t="str">
        <f ca="1">CELL("adresse",'pointage-etude'!$V$4)</f>
        <v>'[PA-35306-000C.xlsm]pointage-etude'!$V$4</v>
      </c>
      <c r="G213" s="20" t="s">
        <v>96</v>
      </c>
      <c r="H213" s="20" t="s">
        <v>94</v>
      </c>
      <c r="I213" s="21" t="s">
        <v>823</v>
      </c>
    </row>
    <row r="214" spans="2:9" x14ac:dyDescent="0.2">
      <c r="B214" s="22" t="s">
        <v>89</v>
      </c>
      <c r="C214" s="23" t="s">
        <v>79</v>
      </c>
      <c r="D214" s="23" t="s">
        <v>822</v>
      </c>
      <c r="E214" s="24">
        <f ca="1">CELL("colonne",INDIRECT($F214))</f>
        <v>22</v>
      </c>
      <c r="F214" s="25" t="str">
        <f ca="1">CELL("adresse",'pointage-etude'!$V$4)</f>
        <v>'[PA-35306-000C.xlsm]pointage-etude'!$V$4</v>
      </c>
      <c r="G214" s="25" t="s">
        <v>95</v>
      </c>
      <c r="H214" s="25" t="s">
        <v>94</v>
      </c>
      <c r="I214" s="26" t="s">
        <v>823</v>
      </c>
    </row>
    <row r="215" spans="2:9" x14ac:dyDescent="0.2">
      <c r="B215" s="12" t="s">
        <v>90</v>
      </c>
      <c r="C215" s="13" t="s">
        <v>79</v>
      </c>
      <c r="D215" s="13" t="s">
        <v>586</v>
      </c>
      <c r="E215" s="14" t="str">
        <f t="shared" ref="E215" ca="1" si="2">MID($F215,FIND("$",$F215),999)</f>
        <v>$W$4</v>
      </c>
      <c r="F215" s="15" t="str">
        <f ca="1">CELL("adresse",'pointage-etude'!$W$4)</f>
        <v>'[PA-35306-000C.xlsm]pointage-etude'!$W$4</v>
      </c>
      <c r="G215" s="15" t="s">
        <v>90</v>
      </c>
      <c r="H215" s="15" t="s">
        <v>91</v>
      </c>
      <c r="I215" s="16" t="s">
        <v>32</v>
      </c>
    </row>
    <row r="216" spans="2:9" x14ac:dyDescent="0.2">
      <c r="B216" s="17" t="s">
        <v>88</v>
      </c>
      <c r="C216" s="18" t="s">
        <v>79</v>
      </c>
      <c r="D216" s="18" t="s">
        <v>581</v>
      </c>
      <c r="E216" s="19">
        <f t="shared" ref="E216" ca="1" si="3">CELL("ligne",INDIRECT($F216))</f>
        <v>4</v>
      </c>
      <c r="F216" s="20" t="str">
        <f ca="1">CELL("adresse",'pointage-etude'!$W$4)</f>
        <v>'[PA-35306-000C.xlsm]pointage-etude'!$W$4</v>
      </c>
      <c r="G216" s="20" t="s">
        <v>96</v>
      </c>
      <c r="H216" s="20" t="s">
        <v>94</v>
      </c>
      <c r="I216" s="21" t="s">
        <v>32</v>
      </c>
    </row>
    <row r="217" spans="2:9" x14ac:dyDescent="0.2">
      <c r="B217" s="22" t="s">
        <v>89</v>
      </c>
      <c r="C217" s="23" t="s">
        <v>79</v>
      </c>
      <c r="D217" s="23" t="s">
        <v>582</v>
      </c>
      <c r="E217" s="24">
        <f t="shared" ref="E217" ca="1" si="4">CELL("colonne",INDIRECT($F217))</f>
        <v>23</v>
      </c>
      <c r="F217" s="25" t="str">
        <f ca="1">CELL("adresse",'pointage-etude'!$W$4)</f>
        <v>'[PA-35306-000C.xlsm]pointage-etude'!$W$4</v>
      </c>
      <c r="G217" s="25" t="s">
        <v>95</v>
      </c>
      <c r="H217" s="25" t="s">
        <v>94</v>
      </c>
      <c r="I217" s="26" t="s">
        <v>32</v>
      </c>
    </row>
    <row r="218" spans="2:9" x14ac:dyDescent="0.2">
      <c r="B218" s="12" t="s">
        <v>90</v>
      </c>
      <c r="C218" s="13" t="s">
        <v>79</v>
      </c>
      <c r="D218" s="13" t="s">
        <v>583</v>
      </c>
      <c r="E218" s="14" t="str">
        <f t="shared" ref="E218" ca="1" si="5">MID($F218,FIND("$",$F218),999)</f>
        <v>$X$4</v>
      </c>
      <c r="F218" s="15" t="str">
        <f ca="1">CELL("adresse",'pointage-etude'!$X$4)</f>
        <v>'[PA-35306-000C.xlsm]pointage-etude'!$X$4</v>
      </c>
      <c r="G218" s="15" t="s">
        <v>90</v>
      </c>
      <c r="H218" s="15" t="s">
        <v>91</v>
      </c>
      <c r="I218" s="16" t="s">
        <v>33</v>
      </c>
    </row>
    <row r="219" spans="2:9" x14ac:dyDescent="0.2">
      <c r="B219" s="17" t="s">
        <v>88</v>
      </c>
      <c r="C219" s="18" t="s">
        <v>79</v>
      </c>
      <c r="D219" s="18" t="s">
        <v>584</v>
      </c>
      <c r="E219" s="19">
        <f t="shared" ref="E219" ca="1" si="6">CELL("ligne",INDIRECT($F219))</f>
        <v>4</v>
      </c>
      <c r="F219" s="20" t="str">
        <f ca="1">CELL("adresse",'pointage-etude'!$X$4)</f>
        <v>'[PA-35306-000C.xlsm]pointage-etude'!$X$4</v>
      </c>
      <c r="G219" s="20" t="s">
        <v>96</v>
      </c>
      <c r="H219" s="20" t="s">
        <v>94</v>
      </c>
      <c r="I219" s="21" t="s">
        <v>33</v>
      </c>
    </row>
    <row r="220" spans="2:9" x14ac:dyDescent="0.2">
      <c r="B220" s="22" t="s">
        <v>89</v>
      </c>
      <c r="C220" s="23" t="s">
        <v>79</v>
      </c>
      <c r="D220" s="23" t="s">
        <v>585</v>
      </c>
      <c r="E220" s="24">
        <f t="shared" ref="E220" ca="1" si="7">CELL("colonne",INDIRECT($F220))</f>
        <v>24</v>
      </c>
      <c r="F220" s="25" t="str">
        <f ca="1">CELL("adresse",'pointage-etude'!$X$4)</f>
        <v>'[PA-35306-000C.xlsm]pointage-etude'!$X$4</v>
      </c>
      <c r="G220" s="25" t="s">
        <v>95</v>
      </c>
      <c r="H220" s="25" t="s">
        <v>94</v>
      </c>
      <c r="I220" s="26" t="s">
        <v>33</v>
      </c>
    </row>
    <row r="221" spans="2:9" x14ac:dyDescent="0.2">
      <c r="B221" s="12" t="s">
        <v>90</v>
      </c>
      <c r="C221" s="13" t="s">
        <v>79</v>
      </c>
      <c r="D221" s="13" t="s">
        <v>508</v>
      </c>
      <c r="E221" s="14" t="str">
        <f ca="1">MID($F221,FIND("$",$F221),999)</f>
        <v>$Y$4</v>
      </c>
      <c r="F221" s="15" t="str">
        <f ca="1">CELL("adresse",'pointage-etude'!$Y$4)</f>
        <v>'[PA-35306-000C.xlsm]pointage-etude'!$Y$4</v>
      </c>
      <c r="G221" s="15" t="s">
        <v>90</v>
      </c>
      <c r="H221" s="15" t="s">
        <v>91</v>
      </c>
      <c r="I221" s="16" t="s">
        <v>511</v>
      </c>
    </row>
    <row r="222" spans="2:9" x14ac:dyDescent="0.2">
      <c r="B222" s="17" t="s">
        <v>88</v>
      </c>
      <c r="C222" s="18" t="s">
        <v>79</v>
      </c>
      <c r="D222" s="18" t="s">
        <v>509</v>
      </c>
      <c r="E222" s="19">
        <f ca="1">CELL("ligne",INDIRECT($F222))</f>
        <v>4</v>
      </c>
      <c r="F222" s="20" t="str">
        <f ca="1">CELL("adresse",'pointage-etude'!$Y$4)</f>
        <v>'[PA-35306-000C.xlsm]pointage-etude'!$Y$4</v>
      </c>
      <c r="G222" s="20" t="s">
        <v>96</v>
      </c>
      <c r="H222" s="20" t="s">
        <v>94</v>
      </c>
      <c r="I222" s="21" t="s">
        <v>511</v>
      </c>
    </row>
    <row r="223" spans="2:9" x14ac:dyDescent="0.2">
      <c r="B223" s="22" t="s">
        <v>89</v>
      </c>
      <c r="C223" s="23" t="s">
        <v>79</v>
      </c>
      <c r="D223" s="23" t="s">
        <v>510</v>
      </c>
      <c r="E223" s="24">
        <f ca="1">CELL("colonne",INDIRECT($F223))</f>
        <v>25</v>
      </c>
      <c r="F223" s="25" t="str">
        <f ca="1">CELL("adresse",'pointage-etude'!$Y$4)</f>
        <v>'[PA-35306-000C.xlsm]pointage-etude'!$Y$4</v>
      </c>
      <c r="G223" s="25" t="s">
        <v>95</v>
      </c>
      <c r="H223" s="25" t="s">
        <v>94</v>
      </c>
      <c r="I223" s="26" t="s">
        <v>511</v>
      </c>
    </row>
    <row r="224" spans="2:9" x14ac:dyDescent="0.2">
      <c r="B224" s="12" t="s">
        <v>90</v>
      </c>
      <c r="C224" s="13" t="s">
        <v>79</v>
      </c>
      <c r="D224" s="13" t="s">
        <v>832</v>
      </c>
      <c r="E224" s="14" t="str">
        <f ca="1">MID($F224,FIND("$",$F224),999)</f>
        <v>$Z$4</v>
      </c>
      <c r="F224" s="15" t="str">
        <f ca="1">CELL("adresse",'pointage-etude'!$Z$4)</f>
        <v>'[PA-35306-000C.xlsm]pointage-etude'!$Z$4</v>
      </c>
      <c r="G224" s="15" t="s">
        <v>90</v>
      </c>
      <c r="H224" s="15" t="s">
        <v>91</v>
      </c>
      <c r="I224" s="16" t="s">
        <v>825</v>
      </c>
    </row>
    <row r="225" spans="2:9" x14ac:dyDescent="0.2">
      <c r="B225" s="17" t="s">
        <v>88</v>
      </c>
      <c r="C225" s="18" t="s">
        <v>79</v>
      </c>
      <c r="D225" s="18" t="s">
        <v>833</v>
      </c>
      <c r="E225" s="19">
        <f ca="1">CELL("ligne",INDIRECT($F225))</f>
        <v>4</v>
      </c>
      <c r="F225" s="20" t="str">
        <f ca="1">CELL("adresse",'pointage-etude'!$Z$4)</f>
        <v>'[PA-35306-000C.xlsm]pointage-etude'!$Z$4</v>
      </c>
      <c r="G225" s="20" t="s">
        <v>96</v>
      </c>
      <c r="H225" s="20" t="s">
        <v>94</v>
      </c>
      <c r="I225" s="21" t="s">
        <v>825</v>
      </c>
    </row>
    <row r="226" spans="2:9" x14ac:dyDescent="0.2">
      <c r="B226" s="22" t="s">
        <v>89</v>
      </c>
      <c r="C226" s="23" t="s">
        <v>79</v>
      </c>
      <c r="D226" s="23" t="s">
        <v>834</v>
      </c>
      <c r="E226" s="24">
        <f ca="1">CELL("colonne",INDIRECT($F226))</f>
        <v>26</v>
      </c>
      <c r="F226" s="25" t="str">
        <f ca="1">CELL("adresse",'pointage-etude'!$Z$4)</f>
        <v>'[PA-35306-000C.xlsm]pointage-etude'!$Z$4</v>
      </c>
      <c r="G226" s="25" t="s">
        <v>95</v>
      </c>
      <c r="H226" s="25" t="s">
        <v>94</v>
      </c>
      <c r="I226" s="26" t="s">
        <v>825</v>
      </c>
    </row>
    <row r="227" spans="2:9" x14ac:dyDescent="0.2">
      <c r="B227" s="12" t="s">
        <v>90</v>
      </c>
      <c r="C227" s="13" t="s">
        <v>79</v>
      </c>
      <c r="D227" s="13" t="s">
        <v>593</v>
      </c>
      <c r="E227" s="14" t="str">
        <f ca="1">MID($F227,FIND("$",$F227),999)</f>
        <v>$AA$4</v>
      </c>
      <c r="F227" s="15" t="str">
        <f ca="1">CELL("adresse",'pointage-etude'!$AA$4)</f>
        <v>'[PA-35306-000C.xlsm]pointage-etude'!$AA$4</v>
      </c>
      <c r="G227" s="15" t="s">
        <v>90</v>
      </c>
      <c r="H227" s="15" t="s">
        <v>91</v>
      </c>
      <c r="I227" s="16" t="s">
        <v>591</v>
      </c>
    </row>
    <row r="228" spans="2:9" x14ac:dyDescent="0.2">
      <c r="B228" s="17" t="s">
        <v>88</v>
      </c>
      <c r="C228" s="18" t="s">
        <v>79</v>
      </c>
      <c r="D228" s="18" t="s">
        <v>594</v>
      </c>
      <c r="E228" s="19">
        <f ca="1">CELL("ligne",INDIRECT($F228))</f>
        <v>4</v>
      </c>
      <c r="F228" s="20" t="str">
        <f ca="1">CELL("adresse",'pointage-etude'!$AA$4)</f>
        <v>'[PA-35306-000C.xlsm]pointage-etude'!$AA$4</v>
      </c>
      <c r="G228" s="20" t="s">
        <v>96</v>
      </c>
      <c r="H228" s="20" t="s">
        <v>94</v>
      </c>
      <c r="I228" s="21" t="s">
        <v>591</v>
      </c>
    </row>
    <row r="229" spans="2:9" x14ac:dyDescent="0.2">
      <c r="B229" s="22" t="s">
        <v>89</v>
      </c>
      <c r="C229" s="23" t="s">
        <v>79</v>
      </c>
      <c r="D229" s="23" t="s">
        <v>595</v>
      </c>
      <c r="E229" s="24">
        <f ca="1">CELL("colonne",INDIRECT($F229))</f>
        <v>27</v>
      </c>
      <c r="F229" s="25" t="str">
        <f ca="1">CELL("adresse",'pointage-etude'!$AA$4)</f>
        <v>'[PA-35306-000C.xlsm]pointage-etude'!$AA$4</v>
      </c>
      <c r="G229" s="25" t="s">
        <v>95</v>
      </c>
      <c r="H229" s="25" t="s">
        <v>94</v>
      </c>
      <c r="I229" s="26" t="s">
        <v>591</v>
      </c>
    </row>
    <row r="230" spans="2:9" x14ac:dyDescent="0.2">
      <c r="B230" s="12" t="s">
        <v>90</v>
      </c>
      <c r="C230" s="13" t="s">
        <v>79</v>
      </c>
      <c r="D230" s="13" t="s">
        <v>596</v>
      </c>
      <c r="E230" s="14" t="str">
        <f ca="1">MID($F230,FIND("$",$F230),999)</f>
        <v>$AB$4</v>
      </c>
      <c r="F230" s="15" t="str">
        <f ca="1">CELL("adresse",'pointage-etude'!$AB$4)</f>
        <v>'[PA-35306-000C.xlsm]pointage-etude'!$AB$4</v>
      </c>
      <c r="G230" s="15" t="s">
        <v>90</v>
      </c>
      <c r="H230" s="15" t="s">
        <v>91</v>
      </c>
      <c r="I230" s="16" t="s">
        <v>592</v>
      </c>
    </row>
    <row r="231" spans="2:9" x14ac:dyDescent="0.2">
      <c r="B231" s="17" t="s">
        <v>88</v>
      </c>
      <c r="C231" s="18" t="s">
        <v>79</v>
      </c>
      <c r="D231" s="18" t="s">
        <v>597</v>
      </c>
      <c r="E231" s="19">
        <f ca="1">CELL("ligne",INDIRECT($F231))</f>
        <v>4</v>
      </c>
      <c r="F231" s="20" t="str">
        <f ca="1">CELL("adresse",'pointage-etude'!$AB$4)</f>
        <v>'[PA-35306-000C.xlsm]pointage-etude'!$AB$4</v>
      </c>
      <c r="G231" s="20" t="s">
        <v>96</v>
      </c>
      <c r="H231" s="20" t="s">
        <v>94</v>
      </c>
      <c r="I231" s="21" t="s">
        <v>592</v>
      </c>
    </row>
    <row r="232" spans="2:9" x14ac:dyDescent="0.2">
      <c r="B232" s="22" t="s">
        <v>89</v>
      </c>
      <c r="C232" s="23" t="s">
        <v>79</v>
      </c>
      <c r="D232" s="23" t="s">
        <v>598</v>
      </c>
      <c r="E232" s="24">
        <f ca="1">CELL("colonne",INDIRECT($F232))</f>
        <v>28</v>
      </c>
      <c r="F232" s="25" t="str">
        <f ca="1">CELL("adresse",'pointage-etude'!$AB$4)</f>
        <v>'[PA-35306-000C.xlsm]pointage-etude'!$AB$4</v>
      </c>
      <c r="G232" s="25" t="s">
        <v>95</v>
      </c>
      <c r="H232" s="25" t="s">
        <v>94</v>
      </c>
      <c r="I232" s="26" t="s">
        <v>592</v>
      </c>
    </row>
    <row r="233" spans="2:9" x14ac:dyDescent="0.2">
      <c r="B233" s="12" t="s">
        <v>90</v>
      </c>
      <c r="C233" s="13" t="s">
        <v>79</v>
      </c>
      <c r="D233" s="13" t="s">
        <v>642</v>
      </c>
      <c r="E233" s="14" t="str">
        <f ca="1">MID($F233,FIND("$",$F233),999)</f>
        <v>$AC$4</v>
      </c>
      <c r="F233" s="15" t="str">
        <f ca="1">CELL("adresse",'pointage-etude'!$AC$4)</f>
        <v>'[PA-35306-000C.xlsm]pointage-etude'!$AC$4</v>
      </c>
      <c r="G233" s="15" t="s">
        <v>90</v>
      </c>
      <c r="H233" s="15" t="s">
        <v>91</v>
      </c>
      <c r="I233" s="16" t="s">
        <v>641</v>
      </c>
    </row>
    <row r="234" spans="2:9" x14ac:dyDescent="0.2">
      <c r="B234" s="17" t="s">
        <v>88</v>
      </c>
      <c r="C234" s="18" t="s">
        <v>79</v>
      </c>
      <c r="D234" s="18" t="s">
        <v>643</v>
      </c>
      <c r="E234" s="19">
        <f ca="1">CELL("ligne",INDIRECT($F234))</f>
        <v>4</v>
      </c>
      <c r="F234" s="20" t="str">
        <f ca="1">CELL("adresse",'pointage-etude'!$AC$4)</f>
        <v>'[PA-35306-000C.xlsm]pointage-etude'!$AC$4</v>
      </c>
      <c r="G234" s="20" t="s">
        <v>96</v>
      </c>
      <c r="H234" s="20" t="s">
        <v>94</v>
      </c>
      <c r="I234" s="21" t="s">
        <v>641</v>
      </c>
    </row>
    <row r="235" spans="2:9" x14ac:dyDescent="0.2">
      <c r="B235" s="22" t="s">
        <v>89</v>
      </c>
      <c r="C235" s="23" t="s">
        <v>79</v>
      </c>
      <c r="D235" s="23" t="s">
        <v>644</v>
      </c>
      <c r="E235" s="24">
        <f ca="1">CELL("colonne",INDIRECT($F235))</f>
        <v>29</v>
      </c>
      <c r="F235" s="25" t="str">
        <f ca="1">CELL("adresse",'pointage-etude'!$AC$4)</f>
        <v>'[PA-35306-000C.xlsm]pointage-etude'!$AC$4</v>
      </c>
      <c r="G235" s="25" t="s">
        <v>95</v>
      </c>
      <c r="H235" s="25" t="s">
        <v>94</v>
      </c>
      <c r="I235" s="26" t="s">
        <v>641</v>
      </c>
    </row>
    <row r="236" spans="2:9" x14ac:dyDescent="0.2">
      <c r="B236" s="12" t="s">
        <v>90</v>
      </c>
      <c r="C236" s="13" t="s">
        <v>79</v>
      </c>
      <c r="D236" s="13" t="s">
        <v>760</v>
      </c>
      <c r="E236" s="14" t="str">
        <f ca="1">MID($F236,FIND("$",$F236),999)</f>
        <v>$AD$4</v>
      </c>
      <c r="F236" s="15" t="str">
        <f ca="1">CELL("adresse",'pointage-etude'!$AD$4)</f>
        <v>'[PA-35306-000C.xlsm]pointage-etude'!$AD$4</v>
      </c>
      <c r="G236" s="15" t="s">
        <v>90</v>
      </c>
      <c r="H236" s="15" t="s">
        <v>91</v>
      </c>
      <c r="I236" s="16" t="s">
        <v>34</v>
      </c>
    </row>
    <row r="237" spans="2:9" x14ac:dyDescent="0.2">
      <c r="B237" s="17" t="s">
        <v>88</v>
      </c>
      <c r="C237" s="18" t="s">
        <v>79</v>
      </c>
      <c r="D237" s="18" t="s">
        <v>761</v>
      </c>
      <c r="E237" s="19">
        <f ca="1">CELL("ligne",INDIRECT($F237))</f>
        <v>4</v>
      </c>
      <c r="F237" s="20" t="str">
        <f ca="1">CELL("adresse",'pointage-etude'!$AD$4)</f>
        <v>'[PA-35306-000C.xlsm]pointage-etude'!$AD$4</v>
      </c>
      <c r="G237" s="20" t="s">
        <v>96</v>
      </c>
      <c r="H237" s="20" t="s">
        <v>94</v>
      </c>
      <c r="I237" s="21" t="s">
        <v>34</v>
      </c>
    </row>
    <row r="238" spans="2:9" x14ac:dyDescent="0.2">
      <c r="B238" s="22" t="s">
        <v>89</v>
      </c>
      <c r="C238" s="23" t="s">
        <v>79</v>
      </c>
      <c r="D238" s="23" t="s">
        <v>762</v>
      </c>
      <c r="E238" s="24">
        <f ca="1">CELL("colonne",INDIRECT($F238))</f>
        <v>30</v>
      </c>
      <c r="F238" s="25" t="str">
        <f ca="1">CELL("adresse",'pointage-etude'!$AD$4)</f>
        <v>'[PA-35306-000C.xlsm]pointage-etude'!$AD$4</v>
      </c>
      <c r="G238" s="25" t="s">
        <v>95</v>
      </c>
      <c r="H238" s="25" t="s">
        <v>94</v>
      </c>
      <c r="I238" s="26" t="s">
        <v>34</v>
      </c>
    </row>
    <row r="239" spans="2:9" x14ac:dyDescent="0.2">
      <c r="B239" s="12" t="s">
        <v>90</v>
      </c>
      <c r="C239" s="13" t="s">
        <v>79</v>
      </c>
      <c r="D239" s="13" t="s">
        <v>816</v>
      </c>
      <c r="E239" s="14" t="str">
        <f ca="1">MID($F239,FIND("$",$F239),999)</f>
        <v>$AE$4</v>
      </c>
      <c r="F239" s="15" t="str">
        <f ca="1">CELL("adresse",'pointage-etude'!$AE$4)</f>
        <v>'[PA-35306-000C.xlsm]pointage-etude'!$AE$4</v>
      </c>
      <c r="G239" s="15" t="s">
        <v>90</v>
      </c>
      <c r="H239" s="15" t="s">
        <v>91</v>
      </c>
      <c r="I239" s="16" t="s">
        <v>35</v>
      </c>
    </row>
    <row r="240" spans="2:9" x14ac:dyDescent="0.2">
      <c r="B240" s="17" t="s">
        <v>88</v>
      </c>
      <c r="C240" s="18" t="s">
        <v>79</v>
      </c>
      <c r="D240" s="18" t="s">
        <v>817</v>
      </c>
      <c r="E240" s="19">
        <f ca="1">CELL("ligne",INDIRECT($F240))</f>
        <v>4</v>
      </c>
      <c r="F240" s="20" t="str">
        <f ca="1">CELL("adresse",'pointage-etude'!$AE$4)</f>
        <v>'[PA-35306-000C.xlsm]pointage-etude'!$AE$4</v>
      </c>
      <c r="G240" s="20" t="s">
        <v>96</v>
      </c>
      <c r="H240" s="20" t="s">
        <v>94</v>
      </c>
      <c r="I240" s="21" t="s">
        <v>35</v>
      </c>
    </row>
    <row r="241" spans="2:9" x14ac:dyDescent="0.2">
      <c r="B241" s="22" t="s">
        <v>89</v>
      </c>
      <c r="C241" s="23" t="s">
        <v>79</v>
      </c>
      <c r="D241" s="23" t="s">
        <v>818</v>
      </c>
      <c r="E241" s="24">
        <f ca="1">CELL("colonne",INDIRECT($F241))</f>
        <v>31</v>
      </c>
      <c r="F241" s="25" t="str">
        <f ca="1">CELL("adresse",'pointage-etude'!$AE$4)</f>
        <v>'[PA-35306-000C.xlsm]pointage-etude'!$AE$4</v>
      </c>
      <c r="G241" s="25" t="s">
        <v>95</v>
      </c>
      <c r="H241" s="25" t="s">
        <v>94</v>
      </c>
      <c r="I241" s="26" t="s">
        <v>35</v>
      </c>
    </row>
    <row r="242" spans="2:9" x14ac:dyDescent="0.2">
      <c r="B242" s="28"/>
      <c r="C242" s="29"/>
      <c r="D242" s="29"/>
      <c r="E242" s="30"/>
      <c r="F242" s="31"/>
      <c r="G242" s="32"/>
      <c r="H242" s="32"/>
      <c r="I242" s="33"/>
    </row>
    <row r="243" spans="2:9" x14ac:dyDescent="0.2">
      <c r="B243" s="12" t="s">
        <v>90</v>
      </c>
      <c r="C243" s="13" t="s">
        <v>80</v>
      </c>
      <c r="D243" s="13" t="s">
        <v>163</v>
      </c>
      <c r="E243" s="14" t="str">
        <f ca="1">MID($F243,FIND("$",$F243),999)</f>
        <v>$A$4</v>
      </c>
      <c r="F243" s="15" t="str">
        <f ca="1">CELL("adresse",'pointage-etude-PRE'!A$4)</f>
        <v>'[PA-35306-000C.xlsm]pointage-etude-PRE'!$A$4</v>
      </c>
      <c r="G243" s="15" t="s">
        <v>90</v>
      </c>
      <c r="H243" s="15" t="s">
        <v>91</v>
      </c>
      <c r="I243" s="16" t="s">
        <v>101</v>
      </c>
    </row>
    <row r="244" spans="2:9" x14ac:dyDescent="0.2">
      <c r="B244" s="17" t="s">
        <v>88</v>
      </c>
      <c r="C244" s="18" t="s">
        <v>80</v>
      </c>
      <c r="D244" s="18" t="s">
        <v>164</v>
      </c>
      <c r="E244" s="19">
        <f ca="1">CELL("ligne",INDIRECT($F244))</f>
        <v>4</v>
      </c>
      <c r="F244" s="20" t="str">
        <f ca="1">CELL("adresse",'pointage-etude-PRE'!A$4)</f>
        <v>'[PA-35306-000C.xlsm]pointage-etude-PRE'!$A$4</v>
      </c>
      <c r="G244" s="20" t="s">
        <v>96</v>
      </c>
      <c r="H244" s="20" t="s">
        <v>94</v>
      </c>
      <c r="I244" s="21" t="s">
        <v>101</v>
      </c>
    </row>
    <row r="245" spans="2:9" x14ac:dyDescent="0.2">
      <c r="B245" s="22" t="s">
        <v>89</v>
      </c>
      <c r="C245" s="23" t="s">
        <v>80</v>
      </c>
      <c r="D245" s="23" t="s">
        <v>241</v>
      </c>
      <c r="E245" s="24">
        <f ca="1">CELL("colonne",INDIRECT($F245))</f>
        <v>1</v>
      </c>
      <c r="F245" s="25" t="str">
        <f ca="1">CELL("adresse",'pointage-etude-PRE'!A$4)</f>
        <v>'[PA-35306-000C.xlsm]pointage-etude-PRE'!$A$4</v>
      </c>
      <c r="G245" s="25" t="s">
        <v>95</v>
      </c>
      <c r="H245" s="25" t="s">
        <v>94</v>
      </c>
      <c r="I245" s="26" t="s">
        <v>101</v>
      </c>
    </row>
    <row r="246" spans="2:9" x14ac:dyDescent="0.2">
      <c r="B246" s="12" t="s">
        <v>90</v>
      </c>
      <c r="C246" s="13" t="s">
        <v>80</v>
      </c>
      <c r="D246" s="13" t="s">
        <v>198</v>
      </c>
      <c r="E246" s="14" t="str">
        <f ca="1">MID($F246,FIND("$",$F246),999)</f>
        <v>$B$4</v>
      </c>
      <c r="F246" s="15" t="str">
        <f ca="1">CELL("adresse",'pointage-etude-PRE'!B4)</f>
        <v>'[PA-35306-000C.xlsm]pointage-etude-PRE'!$B$4</v>
      </c>
      <c r="G246" s="15" t="s">
        <v>90</v>
      </c>
      <c r="H246" s="15" t="s">
        <v>91</v>
      </c>
      <c r="I246" s="16" t="s">
        <v>3</v>
      </c>
    </row>
    <row r="247" spans="2:9" x14ac:dyDescent="0.2">
      <c r="B247" s="17" t="s">
        <v>88</v>
      </c>
      <c r="C247" s="18" t="s">
        <v>80</v>
      </c>
      <c r="D247" s="18" t="s">
        <v>199</v>
      </c>
      <c r="E247" s="19" t="e">
        <f ca="1">CELL("ligne",INDIRECT($F247))</f>
        <v>#REF!</v>
      </c>
      <c r="F247" s="20" t="e">
        <f ca="1">CELL("adresse",'pointage-etude-PRE'!#REF!)</f>
        <v>#REF!</v>
      </c>
      <c r="G247" s="20" t="s">
        <v>96</v>
      </c>
      <c r="H247" s="20" t="s">
        <v>94</v>
      </c>
      <c r="I247" s="21" t="s">
        <v>3</v>
      </c>
    </row>
    <row r="248" spans="2:9" x14ac:dyDescent="0.2">
      <c r="B248" s="22" t="s">
        <v>89</v>
      </c>
      <c r="C248" s="23" t="s">
        <v>80</v>
      </c>
      <c r="D248" s="23" t="s">
        <v>200</v>
      </c>
      <c r="E248" s="24" t="e">
        <f ca="1">CELL("colonne",INDIRECT($F248))</f>
        <v>#REF!</v>
      </c>
      <c r="F248" s="25" t="e">
        <f ca="1">CELL("adresse",'pointage-etude-PRE'!#REF!)</f>
        <v>#REF!</v>
      </c>
      <c r="G248" s="25" t="s">
        <v>95</v>
      </c>
      <c r="H248" s="25" t="s">
        <v>94</v>
      </c>
      <c r="I248" s="26" t="s">
        <v>3</v>
      </c>
    </row>
    <row r="249" spans="2:9" x14ac:dyDescent="0.2">
      <c r="B249" s="12" t="s">
        <v>90</v>
      </c>
      <c r="C249" s="13" t="s">
        <v>80</v>
      </c>
      <c r="D249" s="13" t="s">
        <v>201</v>
      </c>
      <c r="E249" s="14" t="str">
        <f ca="1">MID($F249,FIND("$",$F249),999)</f>
        <v>$C$4</v>
      </c>
      <c r="F249" s="15" t="str">
        <f ca="1">CELL("adresse",'pointage-etude-PRE'!C$4)</f>
        <v>'[PA-35306-000C.xlsm]pointage-etude-PRE'!$C$4</v>
      </c>
      <c r="G249" s="15" t="s">
        <v>90</v>
      </c>
      <c r="H249" s="15" t="s">
        <v>91</v>
      </c>
      <c r="I249" s="16" t="s">
        <v>5</v>
      </c>
    </row>
    <row r="250" spans="2:9" x14ac:dyDescent="0.2">
      <c r="B250" s="17" t="s">
        <v>88</v>
      </c>
      <c r="C250" s="18" t="s">
        <v>80</v>
      </c>
      <c r="D250" s="18" t="s">
        <v>202</v>
      </c>
      <c r="E250" s="19">
        <f ca="1">CELL("ligne",INDIRECT($F250))</f>
        <v>4</v>
      </c>
      <c r="F250" s="20" t="str">
        <f ca="1">CELL("adresse",'pointage-etude-PRE'!C$4)</f>
        <v>'[PA-35306-000C.xlsm]pointage-etude-PRE'!$C$4</v>
      </c>
      <c r="G250" s="20" t="s">
        <v>96</v>
      </c>
      <c r="H250" s="20" t="s">
        <v>94</v>
      </c>
      <c r="I250" s="21" t="s">
        <v>5</v>
      </c>
    </row>
    <row r="251" spans="2:9" x14ac:dyDescent="0.2">
      <c r="B251" s="22" t="s">
        <v>89</v>
      </c>
      <c r="C251" s="23" t="s">
        <v>80</v>
      </c>
      <c r="D251" s="23" t="s">
        <v>203</v>
      </c>
      <c r="E251" s="24">
        <f ca="1">CELL("colonne",INDIRECT($F251))</f>
        <v>3</v>
      </c>
      <c r="F251" s="25" t="str">
        <f ca="1">CELL("adresse",'pointage-etude-PRE'!C$4)</f>
        <v>'[PA-35306-000C.xlsm]pointage-etude-PRE'!$C$4</v>
      </c>
      <c r="G251" s="25" t="s">
        <v>95</v>
      </c>
      <c r="H251" s="25" t="s">
        <v>94</v>
      </c>
      <c r="I251" s="26" t="s">
        <v>5</v>
      </c>
    </row>
    <row r="252" spans="2:9" x14ac:dyDescent="0.2">
      <c r="B252" s="12" t="s">
        <v>90</v>
      </c>
      <c r="C252" s="13" t="s">
        <v>80</v>
      </c>
      <c r="D252" s="13" t="s">
        <v>204</v>
      </c>
      <c r="E252" s="14" t="str">
        <f ca="1">MID($F252,FIND("$",$F252),999)</f>
        <v>$D$4</v>
      </c>
      <c r="F252" s="15" t="str">
        <f ca="1">CELL("adresse",'pointage-etude-PRE'!D$4)</f>
        <v>'[PA-35306-000C.xlsm]pointage-etude-PRE'!$D$4</v>
      </c>
      <c r="G252" s="15" t="s">
        <v>90</v>
      </c>
      <c r="H252" s="15" t="s">
        <v>91</v>
      </c>
      <c r="I252" s="16" t="s">
        <v>1</v>
      </c>
    </row>
    <row r="253" spans="2:9" x14ac:dyDescent="0.2">
      <c r="B253" s="17" t="s">
        <v>88</v>
      </c>
      <c r="C253" s="18" t="s">
        <v>80</v>
      </c>
      <c r="D253" s="18" t="s">
        <v>205</v>
      </c>
      <c r="E253" s="19">
        <f ca="1">CELL("ligne",INDIRECT($F253))</f>
        <v>4</v>
      </c>
      <c r="F253" s="20" t="str">
        <f ca="1">CELL("adresse",'pointage-etude-PRE'!D$4)</f>
        <v>'[PA-35306-000C.xlsm]pointage-etude-PRE'!$D$4</v>
      </c>
      <c r="G253" s="20" t="s">
        <v>96</v>
      </c>
      <c r="H253" s="20" t="s">
        <v>94</v>
      </c>
      <c r="I253" s="21" t="s">
        <v>1</v>
      </c>
    </row>
    <row r="254" spans="2:9" x14ac:dyDescent="0.2">
      <c r="B254" s="22" t="s">
        <v>89</v>
      </c>
      <c r="C254" s="23" t="s">
        <v>80</v>
      </c>
      <c r="D254" s="23" t="s">
        <v>206</v>
      </c>
      <c r="E254" s="24">
        <f ca="1">CELL("colonne",INDIRECT($F254))</f>
        <v>4</v>
      </c>
      <c r="F254" s="25" t="str">
        <f ca="1">CELL("adresse",'pointage-etude-PRE'!D$4)</f>
        <v>'[PA-35306-000C.xlsm]pointage-etude-PRE'!$D$4</v>
      </c>
      <c r="G254" s="25" t="s">
        <v>95</v>
      </c>
      <c r="H254" s="25" t="s">
        <v>94</v>
      </c>
      <c r="I254" s="26" t="s">
        <v>1</v>
      </c>
    </row>
    <row r="255" spans="2:9" x14ac:dyDescent="0.2">
      <c r="B255" s="12" t="s">
        <v>90</v>
      </c>
      <c r="C255" s="13" t="s">
        <v>80</v>
      </c>
      <c r="D255" s="13" t="s">
        <v>165</v>
      </c>
      <c r="E255" s="14" t="str">
        <f ca="1">MID($F255,FIND("$",$F255),999)</f>
        <v>$E$4</v>
      </c>
      <c r="F255" s="15" t="str">
        <f ca="1">CELL("adresse",'pointage-etude-PRE'!E$4)</f>
        <v>'[PA-35306-000C.xlsm]pointage-etude-PRE'!$E$4</v>
      </c>
      <c r="G255" s="15" t="s">
        <v>90</v>
      </c>
      <c r="H255" s="15" t="s">
        <v>91</v>
      </c>
      <c r="I255" s="16" t="s">
        <v>22</v>
      </c>
    </row>
    <row r="256" spans="2:9" x14ac:dyDescent="0.2">
      <c r="B256" s="17" t="s">
        <v>88</v>
      </c>
      <c r="C256" s="18" t="s">
        <v>80</v>
      </c>
      <c r="D256" s="18" t="s">
        <v>166</v>
      </c>
      <c r="E256" s="19">
        <f ca="1">CELL("ligne",INDIRECT($F256))</f>
        <v>4</v>
      </c>
      <c r="F256" s="20" t="str">
        <f ca="1">CELL("adresse",'pointage-etude-PRE'!E$4)</f>
        <v>'[PA-35306-000C.xlsm]pointage-etude-PRE'!$E$4</v>
      </c>
      <c r="G256" s="20" t="s">
        <v>96</v>
      </c>
      <c r="H256" s="20" t="s">
        <v>94</v>
      </c>
      <c r="I256" s="21" t="s">
        <v>22</v>
      </c>
    </row>
    <row r="257" spans="2:9" x14ac:dyDescent="0.2">
      <c r="B257" s="22" t="s">
        <v>89</v>
      </c>
      <c r="C257" s="23" t="s">
        <v>80</v>
      </c>
      <c r="D257" s="23" t="s">
        <v>167</v>
      </c>
      <c r="E257" s="24">
        <f ca="1">CELL("colonne",INDIRECT($F257))</f>
        <v>5</v>
      </c>
      <c r="F257" s="25" t="str">
        <f ca="1">CELL("adresse",'pointage-etude-PRE'!E$4)</f>
        <v>'[PA-35306-000C.xlsm]pointage-etude-PRE'!$E$4</v>
      </c>
      <c r="G257" s="25" t="s">
        <v>95</v>
      </c>
      <c r="H257" s="25" t="s">
        <v>94</v>
      </c>
      <c r="I257" s="26" t="s">
        <v>22</v>
      </c>
    </row>
    <row r="258" spans="2:9" x14ac:dyDescent="0.2">
      <c r="B258" s="12" t="s">
        <v>90</v>
      </c>
      <c r="C258" s="13" t="s">
        <v>80</v>
      </c>
      <c r="D258" s="13" t="s">
        <v>168</v>
      </c>
      <c r="E258" s="14" t="str">
        <f ca="1">MID($F258,FIND("$",$F258),999)</f>
        <v>$G$4</v>
      </c>
      <c r="F258" s="15" t="str">
        <f ca="1">CELL("adresse",'pointage-etude-PRE'!G$4)</f>
        <v>'[PA-35306-000C.xlsm]pointage-etude-PRE'!$G$4</v>
      </c>
      <c r="G258" s="15" t="s">
        <v>90</v>
      </c>
      <c r="H258" s="15" t="s">
        <v>91</v>
      </c>
      <c r="I258" s="16" t="s">
        <v>23</v>
      </c>
    </row>
    <row r="259" spans="2:9" x14ac:dyDescent="0.2">
      <c r="B259" s="17" t="s">
        <v>88</v>
      </c>
      <c r="C259" s="18" t="s">
        <v>80</v>
      </c>
      <c r="D259" s="18" t="s">
        <v>169</v>
      </c>
      <c r="E259" s="19">
        <f ca="1">CELL("ligne",INDIRECT($F259))</f>
        <v>4</v>
      </c>
      <c r="F259" s="20" t="str">
        <f ca="1">CELL("adresse",'pointage-etude-PRE'!G$4)</f>
        <v>'[PA-35306-000C.xlsm]pointage-etude-PRE'!$G$4</v>
      </c>
      <c r="G259" s="20" t="s">
        <v>96</v>
      </c>
      <c r="H259" s="20" t="s">
        <v>94</v>
      </c>
      <c r="I259" s="21" t="s">
        <v>23</v>
      </c>
    </row>
    <row r="260" spans="2:9" x14ac:dyDescent="0.2">
      <c r="B260" s="22" t="s">
        <v>89</v>
      </c>
      <c r="C260" s="23" t="s">
        <v>80</v>
      </c>
      <c r="D260" s="23" t="s">
        <v>170</v>
      </c>
      <c r="E260" s="24">
        <f ca="1">CELL("colonne",INDIRECT($F260))</f>
        <v>7</v>
      </c>
      <c r="F260" s="25" t="str">
        <f ca="1">CELL("adresse",'pointage-etude-PRE'!G$4)</f>
        <v>'[PA-35306-000C.xlsm]pointage-etude-PRE'!$G$4</v>
      </c>
      <c r="G260" s="25" t="s">
        <v>95</v>
      </c>
      <c r="H260" s="25" t="s">
        <v>94</v>
      </c>
      <c r="I260" s="26" t="s">
        <v>23</v>
      </c>
    </row>
    <row r="261" spans="2:9" x14ac:dyDescent="0.2">
      <c r="B261" s="12" t="s">
        <v>90</v>
      </c>
      <c r="C261" s="13" t="s">
        <v>80</v>
      </c>
      <c r="D261" s="13" t="s">
        <v>174</v>
      </c>
      <c r="E261" s="14" t="str">
        <f ca="1">MID($F261,FIND("$",$F261),999)</f>
        <v>$H$4</v>
      </c>
      <c r="F261" s="15" t="str">
        <f ca="1">CELL("adresse",'pointage-etude-PRE'!H$4)</f>
        <v>'[PA-35306-000C.xlsm]pointage-etude-PRE'!$H$4</v>
      </c>
      <c r="G261" s="15" t="s">
        <v>90</v>
      </c>
      <c r="H261" s="15" t="s">
        <v>91</v>
      </c>
      <c r="I261" s="16" t="s">
        <v>24</v>
      </c>
    </row>
    <row r="262" spans="2:9" x14ac:dyDescent="0.2">
      <c r="B262" s="17" t="s">
        <v>88</v>
      </c>
      <c r="C262" s="18" t="s">
        <v>80</v>
      </c>
      <c r="D262" s="18" t="s">
        <v>175</v>
      </c>
      <c r="E262" s="19">
        <f ca="1">CELL("ligne",INDIRECT($F262))</f>
        <v>4</v>
      </c>
      <c r="F262" s="20" t="str">
        <f ca="1">CELL("adresse",'pointage-etude-PRE'!H$4)</f>
        <v>'[PA-35306-000C.xlsm]pointage-etude-PRE'!$H$4</v>
      </c>
      <c r="G262" s="20" t="s">
        <v>96</v>
      </c>
      <c r="H262" s="20" t="s">
        <v>94</v>
      </c>
      <c r="I262" s="21" t="s">
        <v>24</v>
      </c>
    </row>
    <row r="263" spans="2:9" x14ac:dyDescent="0.2">
      <c r="B263" s="22" t="s">
        <v>89</v>
      </c>
      <c r="C263" s="23" t="s">
        <v>80</v>
      </c>
      <c r="D263" s="23" t="s">
        <v>176</v>
      </c>
      <c r="E263" s="24">
        <f ca="1">CELL("colonne",INDIRECT($F263))</f>
        <v>8</v>
      </c>
      <c r="F263" s="25" t="str">
        <f ca="1">CELL("adresse",'pointage-etude-PRE'!H$4)</f>
        <v>'[PA-35306-000C.xlsm]pointage-etude-PRE'!$H$4</v>
      </c>
      <c r="G263" s="25" t="s">
        <v>95</v>
      </c>
      <c r="H263" s="25" t="s">
        <v>94</v>
      </c>
      <c r="I263" s="26" t="s">
        <v>24</v>
      </c>
    </row>
    <row r="264" spans="2:9" x14ac:dyDescent="0.2">
      <c r="B264" s="12" t="s">
        <v>90</v>
      </c>
      <c r="C264" s="13" t="s">
        <v>80</v>
      </c>
      <c r="D264" s="13" t="s">
        <v>177</v>
      </c>
      <c r="E264" s="14" t="str">
        <f ca="1">MID($F264,FIND("$",$F264),999)</f>
        <v>$I$4</v>
      </c>
      <c r="F264" s="15" t="str">
        <f ca="1">CELL("adresse",'pointage-etude-PRE'!I$4)</f>
        <v>'[PA-35306-000C.xlsm]pointage-etude-PRE'!$I$4</v>
      </c>
      <c r="G264" s="15" t="s">
        <v>90</v>
      </c>
      <c r="H264" s="15" t="s">
        <v>91</v>
      </c>
      <c r="I264" s="16" t="s">
        <v>25</v>
      </c>
    </row>
    <row r="265" spans="2:9" x14ac:dyDescent="0.2">
      <c r="B265" s="17" t="s">
        <v>88</v>
      </c>
      <c r="C265" s="18" t="s">
        <v>80</v>
      </c>
      <c r="D265" s="18" t="s">
        <v>178</v>
      </c>
      <c r="E265" s="19">
        <f ca="1">CELL("ligne",INDIRECT($F265))</f>
        <v>4</v>
      </c>
      <c r="F265" s="20" t="str">
        <f ca="1">CELL("adresse",'pointage-etude-PRE'!I$4)</f>
        <v>'[PA-35306-000C.xlsm]pointage-etude-PRE'!$I$4</v>
      </c>
      <c r="G265" s="20" t="s">
        <v>96</v>
      </c>
      <c r="H265" s="20" t="s">
        <v>94</v>
      </c>
      <c r="I265" s="21" t="s">
        <v>25</v>
      </c>
    </row>
    <row r="266" spans="2:9" x14ac:dyDescent="0.2">
      <c r="B266" s="22" t="s">
        <v>89</v>
      </c>
      <c r="C266" s="23" t="s">
        <v>80</v>
      </c>
      <c r="D266" s="23" t="s">
        <v>179</v>
      </c>
      <c r="E266" s="24">
        <f ca="1">CELL("colonne",INDIRECT($F266))</f>
        <v>9</v>
      </c>
      <c r="F266" s="25" t="str">
        <f ca="1">CELL("adresse",'pointage-etude-PRE'!I$4)</f>
        <v>'[PA-35306-000C.xlsm]pointage-etude-PRE'!$I$4</v>
      </c>
      <c r="G266" s="25" t="s">
        <v>95</v>
      </c>
      <c r="H266" s="25" t="s">
        <v>94</v>
      </c>
      <c r="I266" s="26" t="s">
        <v>25</v>
      </c>
    </row>
    <row r="267" spans="2:9" x14ac:dyDescent="0.2">
      <c r="B267" s="12" t="s">
        <v>90</v>
      </c>
      <c r="C267" s="13" t="s">
        <v>80</v>
      </c>
      <c r="D267" s="13" t="s">
        <v>207</v>
      </c>
      <c r="E267" s="14" t="str">
        <f ca="1">MID($F267,FIND("$",$F267),999)</f>
        <v>$J$4</v>
      </c>
      <c r="F267" s="15" t="str">
        <f ca="1">CELL("adresse",'pointage-etude-PRE'!J$4)</f>
        <v>'[PA-35306-000C.xlsm]pointage-etude-PRE'!$J$4</v>
      </c>
      <c r="G267" s="15" t="s">
        <v>90</v>
      </c>
      <c r="H267" s="15" t="s">
        <v>91</v>
      </c>
      <c r="I267" s="16" t="s">
        <v>26</v>
      </c>
    </row>
    <row r="268" spans="2:9" x14ac:dyDescent="0.2">
      <c r="B268" s="17" t="s">
        <v>88</v>
      </c>
      <c r="C268" s="18" t="s">
        <v>80</v>
      </c>
      <c r="D268" s="18" t="s">
        <v>208</v>
      </c>
      <c r="E268" s="19">
        <f ca="1">CELL("ligne",INDIRECT($F268))</f>
        <v>4</v>
      </c>
      <c r="F268" s="20" t="str">
        <f ca="1">CELL("adresse",'pointage-etude-PRE'!J$4)</f>
        <v>'[PA-35306-000C.xlsm]pointage-etude-PRE'!$J$4</v>
      </c>
      <c r="G268" s="20" t="s">
        <v>96</v>
      </c>
      <c r="H268" s="20" t="s">
        <v>94</v>
      </c>
      <c r="I268" s="21" t="s">
        <v>26</v>
      </c>
    </row>
    <row r="269" spans="2:9" x14ac:dyDescent="0.2">
      <c r="B269" s="22" t="s">
        <v>89</v>
      </c>
      <c r="C269" s="23" t="s">
        <v>80</v>
      </c>
      <c r="D269" s="23" t="s">
        <v>209</v>
      </c>
      <c r="E269" s="24">
        <f ca="1">CELL("colonne",INDIRECT($F269))</f>
        <v>10</v>
      </c>
      <c r="F269" s="25" t="str">
        <f ca="1">CELL("adresse",'pointage-etude-PRE'!J$4)</f>
        <v>'[PA-35306-000C.xlsm]pointage-etude-PRE'!$J$4</v>
      </c>
      <c r="G269" s="25" t="s">
        <v>95</v>
      </c>
      <c r="H269" s="25" t="s">
        <v>94</v>
      </c>
      <c r="I269" s="26" t="s">
        <v>26</v>
      </c>
    </row>
    <row r="270" spans="2:9" x14ac:dyDescent="0.2">
      <c r="B270" s="12" t="s">
        <v>90</v>
      </c>
      <c r="C270" s="13" t="s">
        <v>80</v>
      </c>
      <c r="D270" s="13" t="s">
        <v>180</v>
      </c>
      <c r="E270" s="14" t="str">
        <f ca="1">MID($F270,FIND("$",$F270),999)</f>
        <v>$K$4</v>
      </c>
      <c r="F270" s="15" t="str">
        <f ca="1">CELL("adresse",'pointage-etude-PRE'!K$4)</f>
        <v>'[PA-35306-000C.xlsm]pointage-etude-PRE'!$K$4</v>
      </c>
      <c r="G270" s="15" t="s">
        <v>90</v>
      </c>
      <c r="H270" s="15" t="s">
        <v>91</v>
      </c>
      <c r="I270" s="16" t="s">
        <v>52</v>
      </c>
    </row>
    <row r="271" spans="2:9" x14ac:dyDescent="0.2">
      <c r="B271" s="17" t="s">
        <v>88</v>
      </c>
      <c r="C271" s="18" t="s">
        <v>80</v>
      </c>
      <c r="D271" s="18" t="s">
        <v>181</v>
      </c>
      <c r="E271" s="19">
        <f ca="1">CELL("ligne",INDIRECT($F271))</f>
        <v>4</v>
      </c>
      <c r="F271" s="20" t="str">
        <f ca="1">CELL("adresse",'pointage-etude-PRE'!K$4)</f>
        <v>'[PA-35306-000C.xlsm]pointage-etude-PRE'!$K$4</v>
      </c>
      <c r="G271" s="20" t="s">
        <v>96</v>
      </c>
      <c r="H271" s="20" t="s">
        <v>94</v>
      </c>
      <c r="I271" s="21" t="s">
        <v>52</v>
      </c>
    </row>
    <row r="272" spans="2:9" x14ac:dyDescent="0.2">
      <c r="B272" s="22" t="s">
        <v>89</v>
      </c>
      <c r="C272" s="23" t="s">
        <v>80</v>
      </c>
      <c r="D272" s="23" t="s">
        <v>182</v>
      </c>
      <c r="E272" s="24">
        <f ca="1">CELL("colonne",INDIRECT($F272))</f>
        <v>11</v>
      </c>
      <c r="F272" s="25" t="str">
        <f ca="1">CELL("adresse",'pointage-etude-PRE'!K$4)</f>
        <v>'[PA-35306-000C.xlsm]pointage-etude-PRE'!$K$4</v>
      </c>
      <c r="G272" s="25" t="s">
        <v>95</v>
      </c>
      <c r="H272" s="25" t="s">
        <v>94</v>
      </c>
      <c r="I272" s="26" t="s">
        <v>52</v>
      </c>
    </row>
    <row r="273" spans="2:9" x14ac:dyDescent="0.2">
      <c r="B273" s="12" t="s">
        <v>90</v>
      </c>
      <c r="C273" s="13" t="s">
        <v>80</v>
      </c>
      <c r="D273" s="13" t="s">
        <v>171</v>
      </c>
      <c r="E273" s="14" t="str">
        <f ca="1">MID($F273,FIND("$",$F273),999)</f>
        <v>$L$4</v>
      </c>
      <c r="F273" s="15" t="str">
        <f ca="1">CELL("adresse",'pointage-etude-PRE'!L$4)</f>
        <v>'[PA-35306-000C.xlsm]pointage-etude-PRE'!$L$4</v>
      </c>
      <c r="G273" s="15" t="s">
        <v>90</v>
      </c>
      <c r="H273" s="15" t="s">
        <v>91</v>
      </c>
      <c r="I273" s="16" t="s">
        <v>27</v>
      </c>
    </row>
    <row r="274" spans="2:9" x14ac:dyDescent="0.2">
      <c r="B274" s="17" t="s">
        <v>88</v>
      </c>
      <c r="C274" s="18" t="s">
        <v>80</v>
      </c>
      <c r="D274" s="18" t="s">
        <v>172</v>
      </c>
      <c r="E274" s="19">
        <f ca="1">CELL("ligne",INDIRECT($F274))</f>
        <v>4</v>
      </c>
      <c r="F274" s="20" t="str">
        <f ca="1">CELL("adresse",'pointage-etude-PRE'!L$4)</f>
        <v>'[PA-35306-000C.xlsm]pointage-etude-PRE'!$L$4</v>
      </c>
      <c r="G274" s="20" t="s">
        <v>96</v>
      </c>
      <c r="H274" s="20" t="s">
        <v>94</v>
      </c>
      <c r="I274" s="21" t="s">
        <v>27</v>
      </c>
    </row>
    <row r="275" spans="2:9" x14ac:dyDescent="0.2">
      <c r="B275" s="22" t="s">
        <v>89</v>
      </c>
      <c r="C275" s="23" t="s">
        <v>80</v>
      </c>
      <c r="D275" s="23" t="s">
        <v>173</v>
      </c>
      <c r="E275" s="24">
        <f ca="1">CELL("colonne",INDIRECT($F275))</f>
        <v>12</v>
      </c>
      <c r="F275" s="25" t="str">
        <f ca="1">CELL("adresse",'pointage-etude-PRE'!L$4)</f>
        <v>'[PA-35306-000C.xlsm]pointage-etude-PRE'!$L$4</v>
      </c>
      <c r="G275" s="25" t="s">
        <v>95</v>
      </c>
      <c r="H275" s="25" t="s">
        <v>94</v>
      </c>
      <c r="I275" s="26" t="s">
        <v>27</v>
      </c>
    </row>
    <row r="276" spans="2:9" x14ac:dyDescent="0.2">
      <c r="B276" s="12" t="s">
        <v>90</v>
      </c>
      <c r="C276" s="13" t="s">
        <v>80</v>
      </c>
      <c r="D276" s="13" t="s">
        <v>183</v>
      </c>
      <c r="E276" s="14" t="str">
        <f ca="1">MID($F276,FIND("$",$F276),999)</f>
        <v>$M$4</v>
      </c>
      <c r="F276" s="15" t="str">
        <f ca="1">CELL("adresse",'pointage-etude-PRE'!M$4)</f>
        <v>'[PA-35306-000C.xlsm]pointage-etude-PRE'!$M$4</v>
      </c>
      <c r="G276" s="15" t="s">
        <v>90</v>
      </c>
      <c r="H276" s="15" t="s">
        <v>91</v>
      </c>
      <c r="I276" s="16" t="s">
        <v>58</v>
      </c>
    </row>
    <row r="277" spans="2:9" x14ac:dyDescent="0.2">
      <c r="B277" s="17" t="s">
        <v>88</v>
      </c>
      <c r="C277" s="18" t="s">
        <v>80</v>
      </c>
      <c r="D277" s="18" t="s">
        <v>184</v>
      </c>
      <c r="E277" s="19">
        <f ca="1">CELL("ligne",INDIRECT($F277))</f>
        <v>4</v>
      </c>
      <c r="F277" s="20" t="str">
        <f ca="1">CELL("adresse",'pointage-etude-PRE'!M$4)</f>
        <v>'[PA-35306-000C.xlsm]pointage-etude-PRE'!$M$4</v>
      </c>
      <c r="G277" s="20" t="s">
        <v>96</v>
      </c>
      <c r="H277" s="20" t="s">
        <v>94</v>
      </c>
      <c r="I277" s="21" t="s">
        <v>58</v>
      </c>
    </row>
    <row r="278" spans="2:9" x14ac:dyDescent="0.2">
      <c r="B278" s="22" t="s">
        <v>89</v>
      </c>
      <c r="C278" s="23" t="s">
        <v>80</v>
      </c>
      <c r="D278" s="23" t="s">
        <v>185</v>
      </c>
      <c r="E278" s="24">
        <f ca="1">CELL("colonne",INDIRECT($F278))</f>
        <v>13</v>
      </c>
      <c r="F278" s="25" t="str">
        <f ca="1">CELL("adresse",'pointage-etude-PRE'!M$4)</f>
        <v>'[PA-35306-000C.xlsm]pointage-etude-PRE'!$M$4</v>
      </c>
      <c r="G278" s="25" t="s">
        <v>95</v>
      </c>
      <c r="H278" s="25" t="s">
        <v>94</v>
      </c>
      <c r="I278" s="26" t="s">
        <v>58</v>
      </c>
    </row>
    <row r="279" spans="2:9" x14ac:dyDescent="0.2">
      <c r="B279" s="17" t="s">
        <v>88</v>
      </c>
      <c r="C279" s="18" t="s">
        <v>80</v>
      </c>
      <c r="D279" s="18" t="s">
        <v>606</v>
      </c>
      <c r="E279" s="19">
        <f ca="1">CELL("colonne",INDIRECT($F279))</f>
        <v>14</v>
      </c>
      <c r="F279" s="20" t="str">
        <f ca="1">CELL("adresse",'pointage-etude-PRE'!$N$4)</f>
        <v>'[PA-35306-000C.xlsm]pointage-etude-PRE'!$N$4</v>
      </c>
      <c r="G279" s="20" t="s">
        <v>96</v>
      </c>
      <c r="H279" s="20" t="s">
        <v>94</v>
      </c>
      <c r="I279" s="21" t="s">
        <v>506</v>
      </c>
    </row>
    <row r="280" spans="2:9" x14ac:dyDescent="0.2">
      <c r="B280" s="22" t="s">
        <v>89</v>
      </c>
      <c r="C280" s="23" t="s">
        <v>80</v>
      </c>
      <c r="D280" s="23" t="s">
        <v>607</v>
      </c>
      <c r="E280" s="24">
        <f ca="1">CELL("colonne",INDIRECT($F280))</f>
        <v>15</v>
      </c>
      <c r="F280" s="25" t="str">
        <f ca="1">CELL("adresse",'pointage-etude-PRE'!$O$4)</f>
        <v>'[PA-35306-000C.xlsm]pointage-etude-PRE'!$O$4</v>
      </c>
      <c r="G280" s="25" t="s">
        <v>95</v>
      </c>
      <c r="H280" s="25" t="s">
        <v>94</v>
      </c>
      <c r="I280" s="26" t="s">
        <v>505</v>
      </c>
    </row>
    <row r="281" spans="2:9" x14ac:dyDescent="0.2">
      <c r="B281" s="12" t="s">
        <v>90</v>
      </c>
      <c r="C281" s="13" t="s">
        <v>80</v>
      </c>
      <c r="D281" s="13" t="s">
        <v>608</v>
      </c>
      <c r="E281" s="14" t="str">
        <f ca="1">MID($F281,FIND("$",$F281),999)</f>
        <v>$P$4</v>
      </c>
      <c r="F281" s="15" t="str">
        <f ca="1">CELL("adresse",'pointage-etude-PRE'!$P$4)</f>
        <v>'[PA-35306-000C.xlsm]pointage-etude-PRE'!$P$4</v>
      </c>
      <c r="G281" s="15" t="s">
        <v>90</v>
      </c>
      <c r="H281" s="15" t="s">
        <v>91</v>
      </c>
      <c r="I281" s="16" t="s">
        <v>28</v>
      </c>
    </row>
    <row r="282" spans="2:9" x14ac:dyDescent="0.2">
      <c r="B282" s="17" t="s">
        <v>88</v>
      </c>
      <c r="C282" s="18" t="s">
        <v>80</v>
      </c>
      <c r="D282" s="18" t="s">
        <v>609</v>
      </c>
      <c r="E282" s="19">
        <f ca="1">CELL("ligne",INDIRECT($F282))</f>
        <v>4</v>
      </c>
      <c r="F282" s="20" t="str">
        <f ca="1">CELL("adresse",'pointage-etude-PRE'!$P$4)</f>
        <v>'[PA-35306-000C.xlsm]pointage-etude-PRE'!$P$4</v>
      </c>
      <c r="G282" s="20" t="s">
        <v>96</v>
      </c>
      <c r="H282" s="20" t="s">
        <v>94</v>
      </c>
      <c r="I282" s="21" t="s">
        <v>28</v>
      </c>
    </row>
    <row r="283" spans="2:9" x14ac:dyDescent="0.2">
      <c r="B283" s="22" t="s">
        <v>89</v>
      </c>
      <c r="C283" s="23" t="s">
        <v>80</v>
      </c>
      <c r="D283" s="23" t="s">
        <v>610</v>
      </c>
      <c r="E283" s="24">
        <f ca="1">CELL("colonne",INDIRECT($F283))</f>
        <v>16</v>
      </c>
      <c r="F283" s="25" t="str">
        <f ca="1">CELL("adresse",'pointage-etude-PRE'!$P$4)</f>
        <v>'[PA-35306-000C.xlsm]pointage-etude-PRE'!$P$4</v>
      </c>
      <c r="G283" s="25" t="s">
        <v>95</v>
      </c>
      <c r="H283" s="25" t="s">
        <v>94</v>
      </c>
      <c r="I283" s="26" t="s">
        <v>28</v>
      </c>
    </row>
    <row r="284" spans="2:9" x14ac:dyDescent="0.2">
      <c r="B284" s="12" t="s">
        <v>90</v>
      </c>
      <c r="C284" s="13" t="s">
        <v>80</v>
      </c>
      <c r="D284" s="13" t="s">
        <v>611</v>
      </c>
      <c r="E284" s="14" t="str">
        <f ca="1">MID($F284,FIND("$",$F284),999)</f>
        <v>$Q$4</v>
      </c>
      <c r="F284" s="15" t="str">
        <f ca="1">CELL("adresse",'pointage-etude-PRE'!$Q$4)</f>
        <v>'[PA-35306-000C.xlsm]pointage-etude-PRE'!$Q$4</v>
      </c>
      <c r="G284" s="15" t="s">
        <v>90</v>
      </c>
      <c r="H284" s="15" t="s">
        <v>91</v>
      </c>
      <c r="I284" s="16" t="s">
        <v>28</v>
      </c>
    </row>
    <row r="285" spans="2:9" x14ac:dyDescent="0.2">
      <c r="B285" s="17" t="s">
        <v>88</v>
      </c>
      <c r="C285" s="18" t="s">
        <v>80</v>
      </c>
      <c r="D285" s="18" t="s">
        <v>612</v>
      </c>
      <c r="E285" s="19">
        <f ca="1">CELL("ligne",INDIRECT($F285))</f>
        <v>4</v>
      </c>
      <c r="F285" s="20" t="str">
        <f ca="1">CELL("adresse",'pointage-etude-PRE'!$Q$4)</f>
        <v>'[PA-35306-000C.xlsm]pointage-etude-PRE'!$Q$4</v>
      </c>
      <c r="G285" s="20" t="s">
        <v>96</v>
      </c>
      <c r="H285" s="20" t="s">
        <v>94</v>
      </c>
      <c r="I285" s="21" t="s">
        <v>28</v>
      </c>
    </row>
    <row r="286" spans="2:9" x14ac:dyDescent="0.2">
      <c r="B286" s="22" t="s">
        <v>89</v>
      </c>
      <c r="C286" s="23" t="s">
        <v>80</v>
      </c>
      <c r="D286" s="23" t="s">
        <v>613</v>
      </c>
      <c r="E286" s="24">
        <f ca="1">CELL("colonne",INDIRECT($F286))</f>
        <v>17</v>
      </c>
      <c r="F286" s="25" t="str">
        <f ca="1">CELL("adresse",'pointage-etude-PRE'!$Q$4)</f>
        <v>'[PA-35306-000C.xlsm]pointage-etude-PRE'!$Q$4</v>
      </c>
      <c r="G286" s="25" t="s">
        <v>95</v>
      </c>
      <c r="H286" s="25" t="s">
        <v>94</v>
      </c>
      <c r="I286" s="26" t="s">
        <v>28</v>
      </c>
    </row>
    <row r="287" spans="2:9" x14ac:dyDescent="0.2">
      <c r="B287" s="12" t="s">
        <v>90</v>
      </c>
      <c r="C287" s="13" t="s">
        <v>80</v>
      </c>
      <c r="D287" s="13" t="s">
        <v>614</v>
      </c>
      <c r="E287" s="14" t="str">
        <f t="shared" ref="E287" ca="1" si="8">MID($F287,FIND("$",$F287),999)</f>
        <v>$R$4</v>
      </c>
      <c r="F287" s="15" t="str">
        <f ca="1">CELL("adresse",'pointage-etude-PRE'!$R$4)</f>
        <v>'[PA-35306-000C.xlsm]pointage-etude-PRE'!$R$4</v>
      </c>
      <c r="G287" s="15" t="s">
        <v>90</v>
      </c>
      <c r="H287" s="15" t="s">
        <v>91</v>
      </c>
      <c r="I287" s="16" t="s">
        <v>32</v>
      </c>
    </row>
    <row r="288" spans="2:9" x14ac:dyDescent="0.2">
      <c r="B288" s="17" t="s">
        <v>88</v>
      </c>
      <c r="C288" s="18" t="s">
        <v>80</v>
      </c>
      <c r="D288" s="18" t="s">
        <v>615</v>
      </c>
      <c r="E288" s="19">
        <f t="shared" ref="E288" ca="1" si="9">CELL("ligne",INDIRECT($F288))</f>
        <v>4</v>
      </c>
      <c r="F288" s="20" t="str">
        <f ca="1">CELL("adresse",'pointage-etude-PRE'!$R$4)</f>
        <v>'[PA-35306-000C.xlsm]pointage-etude-PRE'!$R$4</v>
      </c>
      <c r="G288" s="20" t="s">
        <v>96</v>
      </c>
      <c r="H288" s="20" t="s">
        <v>94</v>
      </c>
      <c r="I288" s="21" t="s">
        <v>32</v>
      </c>
    </row>
    <row r="289" spans="2:9" x14ac:dyDescent="0.2">
      <c r="B289" s="22" t="s">
        <v>89</v>
      </c>
      <c r="C289" s="23" t="s">
        <v>80</v>
      </c>
      <c r="D289" s="23" t="s">
        <v>616</v>
      </c>
      <c r="E289" s="24">
        <f t="shared" ref="E289" ca="1" si="10">CELL("colonne",INDIRECT($F289))</f>
        <v>18</v>
      </c>
      <c r="F289" s="25" t="str">
        <f ca="1">CELL("adresse",'pointage-etude-PRE'!$R$4)</f>
        <v>'[PA-35306-000C.xlsm]pointage-etude-PRE'!$R$4</v>
      </c>
      <c r="G289" s="25" t="s">
        <v>95</v>
      </c>
      <c r="H289" s="25" t="s">
        <v>94</v>
      </c>
      <c r="I289" s="26" t="s">
        <v>32</v>
      </c>
    </row>
    <row r="290" spans="2:9" x14ac:dyDescent="0.2">
      <c r="B290" s="12" t="s">
        <v>90</v>
      </c>
      <c r="C290" s="13" t="s">
        <v>80</v>
      </c>
      <c r="D290" s="13" t="s">
        <v>617</v>
      </c>
      <c r="E290" s="14" t="str">
        <f t="shared" ref="E290" ca="1" si="11">MID($F290,FIND("$",$F290),999)</f>
        <v>$S$4</v>
      </c>
      <c r="F290" s="15" t="str">
        <f ca="1">CELL("adresse",'pointage-etude-PRE'!$S$4)</f>
        <v>'[PA-35306-000C.xlsm]pointage-etude-PRE'!$S$4</v>
      </c>
      <c r="G290" s="15" t="s">
        <v>90</v>
      </c>
      <c r="H290" s="15" t="s">
        <v>91</v>
      </c>
      <c r="I290" s="16" t="s">
        <v>33</v>
      </c>
    </row>
    <row r="291" spans="2:9" x14ac:dyDescent="0.2">
      <c r="B291" s="17" t="s">
        <v>88</v>
      </c>
      <c r="C291" s="18" t="s">
        <v>80</v>
      </c>
      <c r="D291" s="18" t="s">
        <v>618</v>
      </c>
      <c r="E291" s="19">
        <f t="shared" ref="E291" ca="1" si="12">CELL("ligne",INDIRECT($F291))</f>
        <v>4</v>
      </c>
      <c r="F291" s="20" t="str">
        <f ca="1">CELL("adresse",'pointage-etude-PRE'!$S$4)</f>
        <v>'[PA-35306-000C.xlsm]pointage-etude-PRE'!$S$4</v>
      </c>
      <c r="G291" s="20" t="s">
        <v>96</v>
      </c>
      <c r="H291" s="20" t="s">
        <v>94</v>
      </c>
      <c r="I291" s="21" t="s">
        <v>33</v>
      </c>
    </row>
    <row r="292" spans="2:9" x14ac:dyDescent="0.2">
      <c r="B292" s="22" t="s">
        <v>89</v>
      </c>
      <c r="C292" s="23" t="s">
        <v>80</v>
      </c>
      <c r="D292" s="23" t="s">
        <v>619</v>
      </c>
      <c r="E292" s="24">
        <f t="shared" ref="E292" ca="1" si="13">CELL("colonne",INDIRECT($F292))</f>
        <v>19</v>
      </c>
      <c r="F292" s="25" t="str">
        <f ca="1">CELL("adresse",'pointage-etude-PRE'!$S$4)</f>
        <v>'[PA-35306-000C.xlsm]pointage-etude-PRE'!$S$4</v>
      </c>
      <c r="G292" s="25" t="s">
        <v>95</v>
      </c>
      <c r="H292" s="25" t="s">
        <v>94</v>
      </c>
      <c r="I292" s="26" t="s">
        <v>33</v>
      </c>
    </row>
    <row r="293" spans="2:9" x14ac:dyDescent="0.2">
      <c r="B293" s="12" t="s">
        <v>90</v>
      </c>
      <c r="C293" s="13" t="s">
        <v>80</v>
      </c>
      <c r="D293" s="13" t="s">
        <v>620</v>
      </c>
      <c r="E293" s="14" t="str">
        <f ca="1">MID($F293,FIND("$",$F293),999)</f>
        <v>$T$4</v>
      </c>
      <c r="F293" s="15" t="str">
        <f ca="1">CELL("adresse",'pointage-etude-PRE'!$T$4)</f>
        <v>'[PA-35306-000C.xlsm]pointage-etude-PRE'!$T$4</v>
      </c>
      <c r="G293" s="15" t="s">
        <v>90</v>
      </c>
      <c r="H293" s="15" t="s">
        <v>91</v>
      </c>
      <c r="I293" s="16" t="s">
        <v>511</v>
      </c>
    </row>
    <row r="294" spans="2:9" x14ac:dyDescent="0.2">
      <c r="B294" s="17" t="s">
        <v>88</v>
      </c>
      <c r="C294" s="18" t="s">
        <v>80</v>
      </c>
      <c r="D294" s="18" t="s">
        <v>621</v>
      </c>
      <c r="E294" s="19">
        <f ca="1">CELL("ligne",INDIRECT($F294))</f>
        <v>4</v>
      </c>
      <c r="F294" s="20" t="str">
        <f ca="1">CELL("adresse",'pointage-etude-PRE'!$T$4)</f>
        <v>'[PA-35306-000C.xlsm]pointage-etude-PRE'!$T$4</v>
      </c>
      <c r="G294" s="20" t="s">
        <v>96</v>
      </c>
      <c r="H294" s="20" t="s">
        <v>94</v>
      </c>
      <c r="I294" s="21" t="s">
        <v>511</v>
      </c>
    </row>
    <row r="295" spans="2:9" x14ac:dyDescent="0.2">
      <c r="B295" s="22" t="s">
        <v>89</v>
      </c>
      <c r="C295" s="23" t="s">
        <v>80</v>
      </c>
      <c r="D295" s="23" t="s">
        <v>622</v>
      </c>
      <c r="E295" s="24">
        <f ca="1">CELL("colonne",INDIRECT($F295))</f>
        <v>20</v>
      </c>
      <c r="F295" s="25" t="str">
        <f ca="1">CELL("adresse",'pointage-etude-PRE'!$T$4)</f>
        <v>'[PA-35306-000C.xlsm]pointage-etude-PRE'!$T$4</v>
      </c>
      <c r="G295" s="25" t="s">
        <v>95</v>
      </c>
      <c r="H295" s="25" t="s">
        <v>94</v>
      </c>
      <c r="I295" s="26" t="s">
        <v>511</v>
      </c>
    </row>
    <row r="296" spans="2:9" x14ac:dyDescent="0.2">
      <c r="B296" s="12" t="s">
        <v>90</v>
      </c>
      <c r="C296" s="13" t="s">
        <v>80</v>
      </c>
      <c r="D296" s="13" t="s">
        <v>645</v>
      </c>
      <c r="E296" s="14" t="str">
        <f ca="1">MID($F296,FIND("$",$F296),999)</f>
        <v>$U$4</v>
      </c>
      <c r="F296" s="15" t="str">
        <f ca="1">CELL("adresse",'pointage-etude-PRE'!$U$4)</f>
        <v>'[PA-35306-000C.xlsm]pointage-etude-PRE'!$U$4</v>
      </c>
      <c r="G296" s="15" t="s">
        <v>90</v>
      </c>
      <c r="H296" s="15" t="s">
        <v>91</v>
      </c>
      <c r="I296" s="16" t="s">
        <v>640</v>
      </c>
    </row>
    <row r="297" spans="2:9" x14ac:dyDescent="0.2">
      <c r="B297" s="17" t="s">
        <v>88</v>
      </c>
      <c r="C297" s="18" t="s">
        <v>80</v>
      </c>
      <c r="D297" s="18" t="s">
        <v>646</v>
      </c>
      <c r="E297" s="19">
        <f ca="1">CELL("ligne",INDIRECT($F297))</f>
        <v>4</v>
      </c>
      <c r="F297" s="20" t="str">
        <f ca="1">CELL("adresse",'pointage-etude-PRE'!$U$4)</f>
        <v>'[PA-35306-000C.xlsm]pointage-etude-PRE'!$U$4</v>
      </c>
      <c r="G297" s="20" t="s">
        <v>96</v>
      </c>
      <c r="H297" s="20" t="s">
        <v>94</v>
      </c>
      <c r="I297" s="21" t="s">
        <v>640</v>
      </c>
    </row>
    <row r="298" spans="2:9" x14ac:dyDescent="0.2">
      <c r="B298" s="22" t="s">
        <v>89</v>
      </c>
      <c r="C298" s="23" t="s">
        <v>80</v>
      </c>
      <c r="D298" s="23" t="s">
        <v>647</v>
      </c>
      <c r="E298" s="24">
        <f ca="1">CELL("colonne",INDIRECT($F298))</f>
        <v>21</v>
      </c>
      <c r="F298" s="25" t="str">
        <f ca="1">CELL("adresse",'pointage-etude-PRE'!$U$4)</f>
        <v>'[PA-35306-000C.xlsm]pointage-etude-PRE'!$U$4</v>
      </c>
      <c r="G298" s="25" t="s">
        <v>95</v>
      </c>
      <c r="H298" s="25" t="s">
        <v>94</v>
      </c>
      <c r="I298" s="26" t="s">
        <v>640</v>
      </c>
    </row>
    <row r="299" spans="2:9" x14ac:dyDescent="0.2">
      <c r="B299" s="12" t="s">
        <v>90</v>
      </c>
      <c r="C299" s="13" t="s">
        <v>80</v>
      </c>
      <c r="D299" s="13" t="s">
        <v>763</v>
      </c>
      <c r="E299" s="14" t="str">
        <f ca="1">MID($F299,FIND("$",$F299),999)</f>
        <v>$V$4</v>
      </c>
      <c r="F299" s="15" t="str">
        <f ca="1">CELL("adresse",'pointage-etude-PRE'!$V$4)</f>
        <v>'[PA-35306-000C.xlsm]pointage-etude-PRE'!$V$4</v>
      </c>
      <c r="G299" s="15" t="s">
        <v>90</v>
      </c>
      <c r="H299" s="15" t="s">
        <v>91</v>
      </c>
      <c r="I299" s="16" t="s">
        <v>34</v>
      </c>
    </row>
    <row r="300" spans="2:9" x14ac:dyDescent="0.2">
      <c r="B300" s="17" t="s">
        <v>88</v>
      </c>
      <c r="C300" s="18" t="s">
        <v>80</v>
      </c>
      <c r="D300" s="18" t="s">
        <v>764</v>
      </c>
      <c r="E300" s="19">
        <f ca="1">CELL("ligne",INDIRECT($F300))</f>
        <v>4</v>
      </c>
      <c r="F300" s="20" t="str">
        <f ca="1">CELL("adresse",'pointage-etude-PRE'!$V$4)</f>
        <v>'[PA-35306-000C.xlsm]pointage-etude-PRE'!$V$4</v>
      </c>
      <c r="G300" s="20" t="s">
        <v>96</v>
      </c>
      <c r="H300" s="20" t="s">
        <v>94</v>
      </c>
      <c r="I300" s="21" t="s">
        <v>34</v>
      </c>
    </row>
    <row r="301" spans="2:9" x14ac:dyDescent="0.2">
      <c r="B301" s="22" t="s">
        <v>89</v>
      </c>
      <c r="C301" s="23" t="s">
        <v>80</v>
      </c>
      <c r="D301" s="23" t="s">
        <v>765</v>
      </c>
      <c r="E301" s="24">
        <f ca="1">CELL("colonne",INDIRECT($F301))</f>
        <v>22</v>
      </c>
      <c r="F301" s="25" t="str">
        <f ca="1">CELL("adresse",'pointage-etude-PRE'!$V$4)</f>
        <v>'[PA-35306-000C.xlsm]pointage-etude-PRE'!$V$4</v>
      </c>
      <c r="G301" s="25" t="s">
        <v>95</v>
      </c>
      <c r="H301" s="25" t="s">
        <v>94</v>
      </c>
      <c r="I301" s="26" t="s">
        <v>34</v>
      </c>
    </row>
    <row r="302" spans="2:9" x14ac:dyDescent="0.2">
      <c r="B302" s="302"/>
      <c r="C302" s="302"/>
      <c r="D302" s="302"/>
      <c r="E302" s="302"/>
      <c r="F302" s="302"/>
      <c r="G302" s="302"/>
      <c r="H302" s="302"/>
      <c r="I302" s="302"/>
    </row>
    <row r="303" spans="2:9" x14ac:dyDescent="0.2">
      <c r="B303" s="57" t="s">
        <v>90</v>
      </c>
      <c r="C303" s="58" t="s">
        <v>237</v>
      </c>
      <c r="D303" s="58" t="s">
        <v>238</v>
      </c>
      <c r="E303" s="59" t="e">
        <f ca="1">MID($F303,FIND("$",$F303),999)</f>
        <v>#REF!</v>
      </c>
      <c r="F303" s="60" t="e">
        <f ca="1">CELL("adresse",'positionnement-etude'!#REF!)</f>
        <v>#REF!</v>
      </c>
      <c r="G303" s="60" t="s">
        <v>90</v>
      </c>
      <c r="H303" s="60" t="s">
        <v>91</v>
      </c>
      <c r="I303" s="61" t="s">
        <v>37</v>
      </c>
    </row>
    <row r="304" spans="2:9" x14ac:dyDescent="0.2">
      <c r="B304" s="62" t="s">
        <v>88</v>
      </c>
      <c r="C304" s="63" t="s">
        <v>237</v>
      </c>
      <c r="D304" s="63" t="s">
        <v>239</v>
      </c>
      <c r="E304" s="64" t="e">
        <f ca="1">CELL("ligne",INDIRECT($F304))</f>
        <v>#REF!</v>
      </c>
      <c r="F304" s="65" t="e">
        <f ca="1">CELL("adresse",'positionnement-etude'!#REF!)</f>
        <v>#REF!</v>
      </c>
      <c r="G304" s="65" t="s">
        <v>96</v>
      </c>
      <c r="H304" s="65" t="s">
        <v>94</v>
      </c>
      <c r="I304" s="66" t="s">
        <v>37</v>
      </c>
    </row>
    <row r="305" spans="2:10" x14ac:dyDescent="0.2">
      <c r="B305" s="67" t="s">
        <v>89</v>
      </c>
      <c r="C305" s="68" t="s">
        <v>237</v>
      </c>
      <c r="D305" s="68" t="s">
        <v>240</v>
      </c>
      <c r="E305" s="69" t="e">
        <f ca="1">CELL("colonne",INDIRECT($F305))</f>
        <v>#REF!</v>
      </c>
      <c r="F305" s="70" t="e">
        <f ca="1">CELL("adresse",'positionnement-etude'!#REF!)</f>
        <v>#REF!</v>
      </c>
      <c r="G305" s="70" t="s">
        <v>95</v>
      </c>
      <c r="H305" s="70" t="s">
        <v>94</v>
      </c>
      <c r="I305" s="71" t="s">
        <v>37</v>
      </c>
    </row>
    <row r="306" spans="2:10" x14ac:dyDescent="0.2">
      <c r="B306" s="12" t="s">
        <v>90</v>
      </c>
      <c r="C306" s="13" t="s">
        <v>237</v>
      </c>
      <c r="D306" s="13" t="s">
        <v>242</v>
      </c>
      <c r="E306" s="14" t="str">
        <f ca="1">MID($F306,FIND("$",$F306),999)</f>
        <v>$A$4</v>
      </c>
      <c r="F306" s="15" t="str">
        <f ca="1">CELL("adresse",'positionnement-etude'!$A$4)</f>
        <v>'[PA-35306-000C.xlsm]positionnement-etude'!$A$4</v>
      </c>
      <c r="G306" s="15" t="s">
        <v>90</v>
      </c>
      <c r="H306" s="15" t="s">
        <v>91</v>
      </c>
      <c r="I306" s="16" t="s">
        <v>101</v>
      </c>
    </row>
    <row r="307" spans="2:10" x14ac:dyDescent="0.2">
      <c r="B307" s="17" t="s">
        <v>88</v>
      </c>
      <c r="C307" s="18" t="s">
        <v>237</v>
      </c>
      <c r="D307" s="18" t="s">
        <v>243</v>
      </c>
      <c r="E307" s="19">
        <f ca="1">CELL("ligne",INDIRECT($F307))</f>
        <v>4</v>
      </c>
      <c r="F307" s="20" t="str">
        <f ca="1">CELL("adresse",'positionnement-etude'!$A$4)</f>
        <v>'[PA-35306-000C.xlsm]positionnement-etude'!$A$4</v>
      </c>
      <c r="G307" s="20" t="s">
        <v>96</v>
      </c>
      <c r="H307" s="20" t="s">
        <v>94</v>
      </c>
      <c r="I307" s="21" t="s">
        <v>101</v>
      </c>
    </row>
    <row r="308" spans="2:10" x14ac:dyDescent="0.2">
      <c r="B308" s="22" t="s">
        <v>89</v>
      </c>
      <c r="C308" s="23" t="s">
        <v>237</v>
      </c>
      <c r="D308" s="23" t="s">
        <v>244</v>
      </c>
      <c r="E308" s="24">
        <f ca="1">CELL("colonne",INDIRECT($F308))</f>
        <v>1</v>
      </c>
      <c r="F308" s="25" t="str">
        <f ca="1">CELL("adresse",'positionnement-etude'!$A$4)</f>
        <v>'[PA-35306-000C.xlsm]positionnement-etude'!$A$4</v>
      </c>
      <c r="G308" s="25" t="s">
        <v>95</v>
      </c>
      <c r="H308" s="25" t="s">
        <v>94</v>
      </c>
      <c r="I308" s="26" t="s">
        <v>101</v>
      </c>
    </row>
    <row r="309" spans="2:10" x14ac:dyDescent="0.2">
      <c r="B309" s="12" t="s">
        <v>90</v>
      </c>
      <c r="C309" s="13" t="s">
        <v>237</v>
      </c>
      <c r="D309" s="13" t="s">
        <v>245</v>
      </c>
      <c r="E309" s="14" t="str">
        <f ca="1">MID($F309,FIND("$",$F309),999)</f>
        <v>$B$4</v>
      </c>
      <c r="F309" s="15" t="str">
        <f ca="1">CELL("adresse",'positionnement-etude'!$B$4)</f>
        <v>'[PA-35306-000C.xlsm]positionnement-etude'!$B$4</v>
      </c>
      <c r="G309" s="15" t="s">
        <v>90</v>
      </c>
      <c r="H309" s="15" t="s">
        <v>91</v>
      </c>
      <c r="I309" s="16" t="s">
        <v>3</v>
      </c>
    </row>
    <row r="310" spans="2:10" x14ac:dyDescent="0.2">
      <c r="B310" s="17" t="s">
        <v>88</v>
      </c>
      <c r="C310" s="18" t="s">
        <v>237</v>
      </c>
      <c r="D310" s="18" t="s">
        <v>246</v>
      </c>
      <c r="E310" s="19">
        <f ca="1">CELL("ligne",INDIRECT($F310))</f>
        <v>4</v>
      </c>
      <c r="F310" s="20" t="str">
        <f ca="1">CELL("adresse",'positionnement-etude'!$B$4)</f>
        <v>'[PA-35306-000C.xlsm]positionnement-etude'!$B$4</v>
      </c>
      <c r="G310" s="20" t="s">
        <v>96</v>
      </c>
      <c r="H310" s="20" t="s">
        <v>94</v>
      </c>
      <c r="I310" s="21" t="s">
        <v>3</v>
      </c>
    </row>
    <row r="311" spans="2:10" x14ac:dyDescent="0.2">
      <c r="B311" s="22" t="s">
        <v>89</v>
      </c>
      <c r="C311" s="23" t="s">
        <v>237</v>
      </c>
      <c r="D311" s="23" t="s">
        <v>247</v>
      </c>
      <c r="E311" s="24">
        <f ca="1">CELL("colonne",INDIRECT($F311))</f>
        <v>2</v>
      </c>
      <c r="F311" s="25" t="str">
        <f ca="1">CELL("adresse",'positionnement-etude'!$B$4)</f>
        <v>'[PA-35306-000C.xlsm]positionnement-etude'!$B$4</v>
      </c>
      <c r="G311" s="25" t="s">
        <v>95</v>
      </c>
      <c r="H311" s="25" t="s">
        <v>94</v>
      </c>
      <c r="I311" s="26" t="s">
        <v>3</v>
      </c>
    </row>
    <row r="312" spans="2:10" x14ac:dyDescent="0.2">
      <c r="B312" s="12" t="s">
        <v>90</v>
      </c>
      <c r="C312" s="13" t="s">
        <v>237</v>
      </c>
      <c r="D312" s="13" t="s">
        <v>248</v>
      </c>
      <c r="E312" s="14" t="str">
        <f ca="1">MID($F312,FIND("$",$F312),999)</f>
        <v>$C$4</v>
      </c>
      <c r="F312" s="15" t="str">
        <f ca="1">CELL("adresse",'positionnement-etude'!$C$4)</f>
        <v>'[PA-35306-000C.xlsm]positionnement-etude'!$C$4</v>
      </c>
      <c r="G312" s="15" t="s">
        <v>90</v>
      </c>
      <c r="H312" s="15" t="s">
        <v>91</v>
      </c>
      <c r="I312" s="16" t="s">
        <v>5</v>
      </c>
    </row>
    <row r="313" spans="2:10" x14ac:dyDescent="0.2">
      <c r="B313" s="17" t="s">
        <v>88</v>
      </c>
      <c r="C313" s="18" t="s">
        <v>237</v>
      </c>
      <c r="D313" s="18" t="s">
        <v>249</v>
      </c>
      <c r="E313" s="19">
        <f ca="1">CELL("ligne",INDIRECT($F313))</f>
        <v>4</v>
      </c>
      <c r="F313" s="20" t="str">
        <f ca="1">CELL("adresse",'positionnement-etude'!$C$4)</f>
        <v>'[PA-35306-000C.xlsm]positionnement-etude'!$C$4</v>
      </c>
      <c r="G313" s="20" t="s">
        <v>96</v>
      </c>
      <c r="H313" s="20" t="s">
        <v>94</v>
      </c>
      <c r="I313" s="21" t="s">
        <v>5</v>
      </c>
    </row>
    <row r="314" spans="2:10" x14ac:dyDescent="0.2">
      <c r="B314" s="22" t="s">
        <v>89</v>
      </c>
      <c r="C314" s="23" t="s">
        <v>237</v>
      </c>
      <c r="D314" s="23" t="s">
        <v>250</v>
      </c>
      <c r="E314" s="24">
        <f ca="1">CELL("colonne",INDIRECT($F314))</f>
        <v>3</v>
      </c>
      <c r="F314" s="25" t="str">
        <f ca="1">CELL("adresse",'positionnement-etude'!$C$4)</f>
        <v>'[PA-35306-000C.xlsm]positionnement-etude'!$C$4</v>
      </c>
      <c r="G314" s="25" t="s">
        <v>95</v>
      </c>
      <c r="H314" s="25" t="s">
        <v>94</v>
      </c>
      <c r="I314" s="26" t="s">
        <v>5</v>
      </c>
    </row>
    <row r="315" spans="2:10" x14ac:dyDescent="0.2">
      <c r="B315" s="12" t="s">
        <v>90</v>
      </c>
      <c r="C315" s="13" t="s">
        <v>237</v>
      </c>
      <c r="D315" s="13" t="s">
        <v>253</v>
      </c>
      <c r="E315" s="14" t="str">
        <f ca="1">MID($F315,FIND("$",$F315),999)</f>
        <v>$D$4</v>
      </c>
      <c r="F315" s="15" t="str">
        <f ca="1">CELL("adresse",'positionnement-etude'!$D$4)</f>
        <v>'[PA-35306-000C.xlsm]positionnement-etude'!$D$4</v>
      </c>
      <c r="G315" s="15" t="s">
        <v>90</v>
      </c>
      <c r="H315" s="15" t="s">
        <v>91</v>
      </c>
      <c r="I315" s="16" t="s">
        <v>1</v>
      </c>
    </row>
    <row r="316" spans="2:10" x14ac:dyDescent="0.2">
      <c r="B316" s="17" t="s">
        <v>88</v>
      </c>
      <c r="C316" s="18" t="s">
        <v>237</v>
      </c>
      <c r="D316" s="18" t="s">
        <v>251</v>
      </c>
      <c r="E316" s="19">
        <f ca="1">CELL("ligne",INDIRECT($F316))</f>
        <v>4</v>
      </c>
      <c r="F316" s="20" t="str">
        <f ca="1">CELL("adresse",'positionnement-etude'!$D$4)</f>
        <v>'[PA-35306-000C.xlsm]positionnement-etude'!$D$4</v>
      </c>
      <c r="G316" s="20" t="s">
        <v>96</v>
      </c>
      <c r="H316" s="20" t="s">
        <v>94</v>
      </c>
      <c r="I316" s="21" t="s">
        <v>1</v>
      </c>
    </row>
    <row r="317" spans="2:10" x14ac:dyDescent="0.2">
      <c r="B317" s="22" t="s">
        <v>89</v>
      </c>
      <c r="C317" s="23" t="s">
        <v>237</v>
      </c>
      <c r="D317" s="23" t="s">
        <v>252</v>
      </c>
      <c r="E317" s="24">
        <f ca="1">CELL("colonne",INDIRECT($F317))</f>
        <v>4</v>
      </c>
      <c r="F317" s="25" t="str">
        <f ca="1">CELL("adresse",'positionnement-etude'!$D$4)</f>
        <v>'[PA-35306-000C.xlsm]positionnement-etude'!$D$4</v>
      </c>
      <c r="G317" s="25" t="s">
        <v>95</v>
      </c>
      <c r="H317" s="25" t="s">
        <v>94</v>
      </c>
      <c r="I317" s="26" t="s">
        <v>1</v>
      </c>
    </row>
    <row r="318" spans="2:10" x14ac:dyDescent="0.2">
      <c r="B318" s="12" t="s">
        <v>90</v>
      </c>
      <c r="C318" s="13" t="s">
        <v>237</v>
      </c>
      <c r="D318" s="13" t="s">
        <v>254</v>
      </c>
      <c r="E318" s="14" t="str">
        <f ca="1">MID($F318,FIND("$",$F318),999)</f>
        <v>$E$4</v>
      </c>
      <c r="F318" s="15" t="str">
        <f ca="1">CELL("adresse",'positionnement-etude'!$E$4)</f>
        <v>'[PA-35306-000C.xlsm]positionnement-etude'!$E$4</v>
      </c>
      <c r="G318" s="15" t="s">
        <v>90</v>
      </c>
      <c r="H318" s="15" t="s">
        <v>91</v>
      </c>
      <c r="I318" s="16" t="s">
        <v>22</v>
      </c>
    </row>
    <row r="319" spans="2:10" x14ac:dyDescent="0.2">
      <c r="B319" s="17" t="s">
        <v>88</v>
      </c>
      <c r="C319" s="18" t="s">
        <v>237</v>
      </c>
      <c r="D319" s="18" t="s">
        <v>255</v>
      </c>
      <c r="E319" s="19">
        <f ca="1">CELL("ligne",INDIRECT($F319))</f>
        <v>4</v>
      </c>
      <c r="F319" s="20" t="str">
        <f ca="1">CELL("adresse",'positionnement-etude'!$E$4)</f>
        <v>'[PA-35306-000C.xlsm]positionnement-etude'!$E$4</v>
      </c>
      <c r="G319" s="20" t="s">
        <v>96</v>
      </c>
      <c r="H319" s="20" t="s">
        <v>94</v>
      </c>
      <c r="I319" s="21" t="s">
        <v>22</v>
      </c>
      <c r="J319" s="45"/>
    </row>
    <row r="320" spans="2:10" x14ac:dyDescent="0.2">
      <c r="B320" s="22" t="s">
        <v>89</v>
      </c>
      <c r="C320" s="23" t="s">
        <v>237</v>
      </c>
      <c r="D320" s="23" t="s">
        <v>256</v>
      </c>
      <c r="E320" s="24">
        <f ca="1">CELL("colonne",INDIRECT($F320))</f>
        <v>5</v>
      </c>
      <c r="F320" s="25" t="str">
        <f ca="1">CELL("adresse",'positionnement-etude'!$E$4)</f>
        <v>'[PA-35306-000C.xlsm]positionnement-etude'!$E$4</v>
      </c>
      <c r="G320" s="25" t="s">
        <v>95</v>
      </c>
      <c r="H320" s="25" t="s">
        <v>94</v>
      </c>
      <c r="I320" s="26" t="s">
        <v>22</v>
      </c>
      <c r="J320" s="45"/>
    </row>
    <row r="321" spans="2:10" x14ac:dyDescent="0.2">
      <c r="B321" s="12" t="s">
        <v>90</v>
      </c>
      <c r="C321" s="13" t="s">
        <v>237</v>
      </c>
      <c r="D321" s="13" t="s">
        <v>745</v>
      </c>
      <c r="E321" s="14" t="str">
        <f ca="1">MID($F321,FIND("$",$F321),999)</f>
        <v>$F$4</v>
      </c>
      <c r="F321" s="15" t="str">
        <f ca="1">CELL("adresse",'positionnement-etude'!$F$4)</f>
        <v>'[PA-35306-000C.xlsm]positionnement-etude'!$F$4</v>
      </c>
      <c r="G321" s="15" t="s">
        <v>90</v>
      </c>
      <c r="H321" s="15" t="s">
        <v>91</v>
      </c>
      <c r="I321" s="16" t="s">
        <v>748</v>
      </c>
      <c r="J321" s="45"/>
    </row>
    <row r="322" spans="2:10" x14ac:dyDescent="0.2">
      <c r="B322" s="17" t="s">
        <v>88</v>
      </c>
      <c r="C322" s="18" t="s">
        <v>237</v>
      </c>
      <c r="D322" s="18" t="s">
        <v>746</v>
      </c>
      <c r="E322" s="19">
        <f ca="1">CELL("ligne",INDIRECT($F322))</f>
        <v>4</v>
      </c>
      <c r="F322" s="20" t="str">
        <f ca="1">CELL("adresse",'positionnement-etude'!$F$4)</f>
        <v>'[PA-35306-000C.xlsm]positionnement-etude'!$F$4</v>
      </c>
      <c r="G322" s="20" t="s">
        <v>96</v>
      </c>
      <c r="H322" s="20" t="s">
        <v>94</v>
      </c>
      <c r="I322" s="21" t="s">
        <v>748</v>
      </c>
      <c r="J322" s="45"/>
    </row>
    <row r="323" spans="2:10" x14ac:dyDescent="0.2">
      <c r="B323" s="22" t="s">
        <v>89</v>
      </c>
      <c r="C323" s="23" t="s">
        <v>237</v>
      </c>
      <c r="D323" s="23" t="s">
        <v>747</v>
      </c>
      <c r="E323" s="24">
        <f ca="1">CELL("colonne",INDIRECT($F323))</f>
        <v>6</v>
      </c>
      <c r="F323" s="25" t="str">
        <f ca="1">CELL("adresse",'positionnement-etude'!$F$4)</f>
        <v>'[PA-35306-000C.xlsm]positionnement-etude'!$F$4</v>
      </c>
      <c r="G323" s="25" t="s">
        <v>95</v>
      </c>
      <c r="H323" s="25" t="s">
        <v>94</v>
      </c>
      <c r="I323" s="26" t="s">
        <v>748</v>
      </c>
      <c r="J323" s="45"/>
    </row>
    <row r="324" spans="2:10" x14ac:dyDescent="0.2">
      <c r="B324" s="17" t="s">
        <v>90</v>
      </c>
      <c r="C324" s="18" t="s">
        <v>237</v>
      </c>
      <c r="D324" s="18" t="s">
        <v>809</v>
      </c>
      <c r="E324" s="14" t="str">
        <f ca="1">MID($F324,FIND("$",$F324),999)</f>
        <v>$G$4</v>
      </c>
      <c r="F324" s="15" t="str">
        <f ca="1">CELL("adresse",'positionnement-etude'!$G$4)</f>
        <v>'[PA-35306-000C.xlsm]positionnement-etude'!$G$4</v>
      </c>
      <c r="G324" s="20" t="s">
        <v>90</v>
      </c>
      <c r="H324" s="20" t="s">
        <v>91</v>
      </c>
      <c r="I324" s="21" t="s">
        <v>808</v>
      </c>
      <c r="J324" s="45"/>
    </row>
    <row r="325" spans="2:10" x14ac:dyDescent="0.2">
      <c r="B325" s="17" t="s">
        <v>88</v>
      </c>
      <c r="C325" s="18" t="s">
        <v>237</v>
      </c>
      <c r="D325" s="18" t="s">
        <v>810</v>
      </c>
      <c r="E325" s="19">
        <f ca="1">CELL("ligne",INDIRECT($F325))</f>
        <v>4</v>
      </c>
      <c r="F325" s="20" t="str">
        <f ca="1">CELL("adresse",'positionnement-etude'!$G$4)</f>
        <v>'[PA-35306-000C.xlsm]positionnement-etude'!$G$4</v>
      </c>
      <c r="G325" s="20" t="s">
        <v>96</v>
      </c>
      <c r="H325" s="20" t="s">
        <v>94</v>
      </c>
      <c r="I325" s="21" t="s">
        <v>808</v>
      </c>
      <c r="J325" s="45"/>
    </row>
    <row r="326" spans="2:10" x14ac:dyDescent="0.2">
      <c r="B326" s="17" t="s">
        <v>89</v>
      </c>
      <c r="C326" s="18" t="s">
        <v>237</v>
      </c>
      <c r="D326" s="18" t="s">
        <v>811</v>
      </c>
      <c r="E326" s="24">
        <f ca="1">CELL("colonne",INDIRECT($F326))</f>
        <v>7</v>
      </c>
      <c r="F326" s="25" t="str">
        <f ca="1">CELL("adresse",'positionnement-etude'!$G$4)</f>
        <v>'[PA-35306-000C.xlsm]positionnement-etude'!$G$4</v>
      </c>
      <c r="G326" s="20" t="s">
        <v>95</v>
      </c>
      <c r="H326" s="20" t="s">
        <v>94</v>
      </c>
      <c r="I326" s="21" t="s">
        <v>808</v>
      </c>
      <c r="J326" s="45"/>
    </row>
    <row r="327" spans="2:10" x14ac:dyDescent="0.2">
      <c r="B327" s="12" t="s">
        <v>90</v>
      </c>
      <c r="C327" s="13" t="s">
        <v>237</v>
      </c>
      <c r="D327" s="13" t="s">
        <v>842</v>
      </c>
      <c r="E327" s="14" t="str">
        <f ca="1">MID($F327,FIND("$",$F327),999)</f>
        <v>$H$4</v>
      </c>
      <c r="F327" s="15" t="str">
        <f ca="1">CELL("adresse",'positionnement-etude'!$H$4)</f>
        <v>'[PA-35306-000C.xlsm]positionnement-etude'!$H$4</v>
      </c>
      <c r="G327" s="15" t="s">
        <v>90</v>
      </c>
      <c r="H327" s="15" t="s">
        <v>91</v>
      </c>
      <c r="I327" s="16" t="s">
        <v>845</v>
      </c>
      <c r="J327" s="45"/>
    </row>
    <row r="328" spans="2:10" x14ac:dyDescent="0.2">
      <c r="B328" s="17" t="s">
        <v>88</v>
      </c>
      <c r="C328" s="18" t="s">
        <v>237</v>
      </c>
      <c r="D328" s="18" t="s">
        <v>843</v>
      </c>
      <c r="E328" s="19">
        <f ca="1">CELL("ligne",INDIRECT($F328))</f>
        <v>4</v>
      </c>
      <c r="F328" s="20" t="str">
        <f ca="1">CELL("adresse",'positionnement-etude'!$H$4)</f>
        <v>'[PA-35306-000C.xlsm]positionnement-etude'!$H$4</v>
      </c>
      <c r="G328" s="20" t="s">
        <v>96</v>
      </c>
      <c r="H328" s="20" t="s">
        <v>94</v>
      </c>
      <c r="I328" s="21" t="s">
        <v>845</v>
      </c>
      <c r="J328" s="45"/>
    </row>
    <row r="329" spans="2:10" x14ac:dyDescent="0.2">
      <c r="B329" s="22" t="s">
        <v>89</v>
      </c>
      <c r="C329" s="23" t="s">
        <v>237</v>
      </c>
      <c r="D329" s="23" t="s">
        <v>844</v>
      </c>
      <c r="E329" s="24">
        <f ca="1">CELL("colonne",INDIRECT($F329))</f>
        <v>8</v>
      </c>
      <c r="F329" s="25" t="str">
        <f ca="1">CELL("adresse",'positionnement-etude'!$H$4)</f>
        <v>'[PA-35306-000C.xlsm]positionnement-etude'!$H$4</v>
      </c>
      <c r="G329" s="25" t="s">
        <v>95</v>
      </c>
      <c r="H329" s="25" t="s">
        <v>94</v>
      </c>
      <c r="I329" s="26" t="s">
        <v>845</v>
      </c>
      <c r="J329" s="45"/>
    </row>
    <row r="330" spans="2:10" x14ac:dyDescent="0.2">
      <c r="B330" s="12" t="s">
        <v>90</v>
      </c>
      <c r="C330" s="13" t="s">
        <v>237</v>
      </c>
      <c r="D330" s="13" t="s">
        <v>257</v>
      </c>
      <c r="E330" s="14" t="str">
        <f ca="1">MID($F330,FIND("$",$F330),999)</f>
        <v>$I$4</v>
      </c>
      <c r="F330" s="15" t="str">
        <f ca="1">CELL("adresse",'positionnement-etude'!$I$4)</f>
        <v>'[PA-35306-000C.xlsm]positionnement-etude'!$I$4</v>
      </c>
      <c r="G330" s="15" t="s">
        <v>90</v>
      </c>
      <c r="H330" s="15" t="s">
        <v>91</v>
      </c>
      <c r="I330" s="16" t="s">
        <v>23</v>
      </c>
      <c r="J330" s="45"/>
    </row>
    <row r="331" spans="2:10" x14ac:dyDescent="0.2">
      <c r="B331" s="17" t="s">
        <v>88</v>
      </c>
      <c r="C331" s="18" t="s">
        <v>237</v>
      </c>
      <c r="D331" s="18" t="s">
        <v>258</v>
      </c>
      <c r="E331" s="19">
        <f ca="1">CELL("ligne",INDIRECT($F331))</f>
        <v>4</v>
      </c>
      <c r="F331" s="20" t="str">
        <f ca="1">CELL("adresse",'positionnement-etude'!$I$4)</f>
        <v>'[PA-35306-000C.xlsm]positionnement-etude'!$I$4</v>
      </c>
      <c r="G331" s="20" t="s">
        <v>96</v>
      </c>
      <c r="H331" s="20" t="s">
        <v>94</v>
      </c>
      <c r="I331" s="21" t="s">
        <v>23</v>
      </c>
      <c r="J331" s="45"/>
    </row>
    <row r="332" spans="2:10" x14ac:dyDescent="0.2">
      <c r="B332" s="22" t="s">
        <v>89</v>
      </c>
      <c r="C332" s="23" t="s">
        <v>237</v>
      </c>
      <c r="D332" s="23" t="s">
        <v>259</v>
      </c>
      <c r="E332" s="24">
        <f ca="1">CELL("colonne",INDIRECT($F332))</f>
        <v>9</v>
      </c>
      <c r="F332" s="25" t="str">
        <f ca="1">CELL("adresse",'positionnement-etude'!$I$4)</f>
        <v>'[PA-35306-000C.xlsm]positionnement-etude'!$I$4</v>
      </c>
      <c r="G332" s="25" t="s">
        <v>95</v>
      </c>
      <c r="H332" s="25" t="s">
        <v>94</v>
      </c>
      <c r="I332" s="26" t="s">
        <v>23</v>
      </c>
      <c r="J332" s="45"/>
    </row>
    <row r="333" spans="2:10" x14ac:dyDescent="0.2">
      <c r="B333" s="12" t="s">
        <v>90</v>
      </c>
      <c r="C333" s="13" t="s">
        <v>237</v>
      </c>
      <c r="D333" s="13" t="s">
        <v>377</v>
      </c>
      <c r="E333" s="14" t="str">
        <f ca="1">MID($F333,FIND("$",$F333),999)</f>
        <v>$J$4</v>
      </c>
      <c r="F333" s="15" t="str">
        <f ca="1">CELL("adresse",'positionnement-etude'!$J$4)</f>
        <v>'[PA-35306-000C.xlsm]positionnement-etude'!$J$4</v>
      </c>
      <c r="G333" s="15" t="s">
        <v>90</v>
      </c>
      <c r="H333" s="15" t="s">
        <v>91</v>
      </c>
      <c r="I333" s="16" t="s">
        <v>24</v>
      </c>
      <c r="J333" s="45"/>
    </row>
    <row r="334" spans="2:10" x14ac:dyDescent="0.2">
      <c r="B334" s="17" t="s">
        <v>88</v>
      </c>
      <c r="C334" s="18" t="s">
        <v>237</v>
      </c>
      <c r="D334" s="18" t="s">
        <v>378</v>
      </c>
      <c r="E334" s="19">
        <f ca="1">CELL("ligne",INDIRECT($F334))</f>
        <v>4</v>
      </c>
      <c r="F334" s="20" t="str">
        <f ca="1">CELL("adresse",'positionnement-etude'!$J$4)</f>
        <v>'[PA-35306-000C.xlsm]positionnement-etude'!$J$4</v>
      </c>
      <c r="G334" s="20" t="s">
        <v>96</v>
      </c>
      <c r="H334" s="20" t="s">
        <v>94</v>
      </c>
      <c r="I334" s="21" t="s">
        <v>24</v>
      </c>
    </row>
    <row r="335" spans="2:10" x14ac:dyDescent="0.2">
      <c r="B335" s="22" t="s">
        <v>89</v>
      </c>
      <c r="C335" s="23" t="s">
        <v>237</v>
      </c>
      <c r="D335" s="23" t="s">
        <v>379</v>
      </c>
      <c r="E335" s="24">
        <f ca="1">CELL("colonne",INDIRECT($F335))</f>
        <v>10</v>
      </c>
      <c r="F335" s="25" t="str">
        <f ca="1">CELL("adresse",'positionnement-etude'!$J$4)</f>
        <v>'[PA-35306-000C.xlsm]positionnement-etude'!$J$4</v>
      </c>
      <c r="G335" s="25" t="s">
        <v>95</v>
      </c>
      <c r="H335" s="25" t="s">
        <v>94</v>
      </c>
      <c r="I335" s="26" t="s">
        <v>24</v>
      </c>
    </row>
    <row r="336" spans="2:10" x14ac:dyDescent="0.2">
      <c r="B336" s="12" t="s">
        <v>90</v>
      </c>
      <c r="C336" s="13" t="s">
        <v>237</v>
      </c>
      <c r="D336" s="13" t="s">
        <v>263</v>
      </c>
      <c r="E336" s="14" t="str">
        <f ca="1">MID($F336,FIND("$",$F336),999)</f>
        <v>$K$4</v>
      </c>
      <c r="F336" s="15" t="str">
        <f ca="1">CELL("adresse",'positionnement-etude'!$K$4)</f>
        <v>'[PA-35306-000C.xlsm]positionnement-etude'!$K$4</v>
      </c>
      <c r="G336" s="15" t="s">
        <v>90</v>
      </c>
      <c r="H336" s="15" t="s">
        <v>91</v>
      </c>
      <c r="I336" s="16" t="s">
        <v>25</v>
      </c>
    </row>
    <row r="337" spans="2:9" x14ac:dyDescent="0.2">
      <c r="B337" s="17" t="s">
        <v>88</v>
      </c>
      <c r="C337" s="18" t="s">
        <v>237</v>
      </c>
      <c r="D337" s="18" t="s">
        <v>264</v>
      </c>
      <c r="E337" s="19">
        <f ca="1">CELL("ligne",INDIRECT($F337))</f>
        <v>4</v>
      </c>
      <c r="F337" s="20" t="str">
        <f ca="1">CELL("adresse",'positionnement-etude'!$K$4)</f>
        <v>'[PA-35306-000C.xlsm]positionnement-etude'!$K$4</v>
      </c>
      <c r="G337" s="20" t="s">
        <v>96</v>
      </c>
      <c r="H337" s="20" t="s">
        <v>94</v>
      </c>
      <c r="I337" s="21" t="s">
        <v>25</v>
      </c>
    </row>
    <row r="338" spans="2:9" x14ac:dyDescent="0.2">
      <c r="B338" s="22" t="s">
        <v>89</v>
      </c>
      <c r="C338" s="23" t="s">
        <v>237</v>
      </c>
      <c r="D338" s="23" t="s">
        <v>265</v>
      </c>
      <c r="E338" s="24">
        <f ca="1">CELL("colonne",INDIRECT($F338))</f>
        <v>11</v>
      </c>
      <c r="F338" s="25" t="str">
        <f ca="1">CELL("adresse",'positionnement-etude'!$K$4)</f>
        <v>'[PA-35306-000C.xlsm]positionnement-etude'!$K$4</v>
      </c>
      <c r="G338" s="25" t="s">
        <v>95</v>
      </c>
      <c r="H338" s="25" t="s">
        <v>94</v>
      </c>
      <c r="I338" s="26" t="s">
        <v>25</v>
      </c>
    </row>
    <row r="339" spans="2:9" x14ac:dyDescent="0.2">
      <c r="B339" s="12" t="s">
        <v>90</v>
      </c>
      <c r="C339" s="13" t="s">
        <v>237</v>
      </c>
      <c r="D339" s="13" t="s">
        <v>266</v>
      </c>
      <c r="E339" s="14" t="str">
        <f ca="1">MID($F339,FIND("$",$F339),999)</f>
        <v>$L$4</v>
      </c>
      <c r="F339" s="15" t="str">
        <f ca="1">CELL("adresse",'positionnement-etude'!$L$4)</f>
        <v>'[PA-35306-000C.xlsm]positionnement-etude'!$L$4</v>
      </c>
      <c r="G339" s="15" t="s">
        <v>90</v>
      </c>
      <c r="H339" s="15" t="s">
        <v>91</v>
      </c>
      <c r="I339" s="16" t="s">
        <v>26</v>
      </c>
    </row>
    <row r="340" spans="2:9" x14ac:dyDescent="0.2">
      <c r="B340" s="17" t="s">
        <v>88</v>
      </c>
      <c r="C340" s="18" t="s">
        <v>237</v>
      </c>
      <c r="D340" s="18" t="s">
        <v>267</v>
      </c>
      <c r="E340" s="19">
        <f ca="1">CELL("ligne",INDIRECT($F340))</f>
        <v>4</v>
      </c>
      <c r="F340" s="20" t="str">
        <f ca="1">CELL("adresse",'positionnement-etude'!$L$4)</f>
        <v>'[PA-35306-000C.xlsm]positionnement-etude'!$L$4</v>
      </c>
      <c r="G340" s="20" t="s">
        <v>96</v>
      </c>
      <c r="H340" s="20" t="s">
        <v>94</v>
      </c>
      <c r="I340" s="21" t="s">
        <v>26</v>
      </c>
    </row>
    <row r="341" spans="2:9" x14ac:dyDescent="0.2">
      <c r="B341" s="22" t="s">
        <v>89</v>
      </c>
      <c r="C341" s="23" t="s">
        <v>237</v>
      </c>
      <c r="D341" s="23" t="s">
        <v>268</v>
      </c>
      <c r="E341" s="24">
        <f ca="1">CELL("colonne",INDIRECT($F341))</f>
        <v>12</v>
      </c>
      <c r="F341" s="25" t="str">
        <f ca="1">CELL("adresse",'positionnement-etude'!$L$4)</f>
        <v>'[PA-35306-000C.xlsm]positionnement-etude'!$L$4</v>
      </c>
      <c r="G341" s="25" t="s">
        <v>95</v>
      </c>
      <c r="H341" s="25" t="s">
        <v>94</v>
      </c>
      <c r="I341" s="26" t="s">
        <v>26</v>
      </c>
    </row>
    <row r="342" spans="2:9" x14ac:dyDescent="0.2">
      <c r="B342" s="12" t="s">
        <v>90</v>
      </c>
      <c r="C342" s="13" t="s">
        <v>237</v>
      </c>
      <c r="D342" s="13" t="s">
        <v>269</v>
      </c>
      <c r="E342" s="14" t="str">
        <f ca="1">MID($F342,FIND("$",$F342),999)</f>
        <v>$M$4</v>
      </c>
      <c r="F342" s="15" t="str">
        <f ca="1">CELL("adresse",'positionnement-etude'!$M$4)</f>
        <v>'[PA-35306-000C.xlsm]positionnement-etude'!$M$4</v>
      </c>
      <c r="G342" s="15" t="s">
        <v>90</v>
      </c>
      <c r="H342" s="15" t="s">
        <v>91</v>
      </c>
      <c r="I342" s="16" t="s">
        <v>52</v>
      </c>
    </row>
    <row r="343" spans="2:9" x14ac:dyDescent="0.2">
      <c r="B343" s="17" t="s">
        <v>88</v>
      </c>
      <c r="C343" s="18" t="s">
        <v>237</v>
      </c>
      <c r="D343" s="18" t="s">
        <v>270</v>
      </c>
      <c r="E343" s="19">
        <f ca="1">CELL("ligne",INDIRECT($F343))</f>
        <v>4</v>
      </c>
      <c r="F343" s="20" t="str">
        <f ca="1">CELL("adresse",'positionnement-etude'!$M$4)</f>
        <v>'[PA-35306-000C.xlsm]positionnement-etude'!$M$4</v>
      </c>
      <c r="G343" s="20" t="s">
        <v>96</v>
      </c>
      <c r="H343" s="20" t="s">
        <v>94</v>
      </c>
      <c r="I343" s="21" t="s">
        <v>52</v>
      </c>
    </row>
    <row r="344" spans="2:9" x14ac:dyDescent="0.2">
      <c r="B344" s="22" t="s">
        <v>89</v>
      </c>
      <c r="C344" s="23" t="s">
        <v>237</v>
      </c>
      <c r="D344" s="23" t="s">
        <v>271</v>
      </c>
      <c r="E344" s="24">
        <f ca="1">CELL("colonne",INDIRECT($F344))</f>
        <v>13</v>
      </c>
      <c r="F344" s="25" t="str">
        <f ca="1">CELL("adresse",'positionnement-etude'!$M$4)</f>
        <v>'[PA-35306-000C.xlsm]positionnement-etude'!$M$4</v>
      </c>
      <c r="G344" s="25" t="s">
        <v>95</v>
      </c>
      <c r="H344" s="25" t="s">
        <v>94</v>
      </c>
      <c r="I344" s="26" t="s">
        <v>52</v>
      </c>
    </row>
    <row r="345" spans="2:9" x14ac:dyDescent="0.2">
      <c r="B345" s="12" t="s">
        <v>90</v>
      </c>
      <c r="C345" s="13" t="s">
        <v>237</v>
      </c>
      <c r="D345" s="13" t="s">
        <v>272</v>
      </c>
      <c r="E345" s="14" t="str">
        <f ca="1">MID($F345,FIND("$",$F345),999)</f>
        <v>$N$4</v>
      </c>
      <c r="F345" s="15" t="str">
        <f ca="1">CELL("adresse",'positionnement-etude'!$N$4)</f>
        <v>'[PA-35306-000C.xlsm]positionnement-etude'!$N$4</v>
      </c>
      <c r="G345" s="15" t="s">
        <v>90</v>
      </c>
      <c r="H345" s="15" t="s">
        <v>91</v>
      </c>
      <c r="I345" s="16" t="s">
        <v>294</v>
      </c>
    </row>
    <row r="346" spans="2:9" x14ac:dyDescent="0.2">
      <c r="B346" s="17" t="s">
        <v>88</v>
      </c>
      <c r="C346" s="18" t="s">
        <v>237</v>
      </c>
      <c r="D346" s="18" t="s">
        <v>273</v>
      </c>
      <c r="E346" s="19">
        <f ca="1">CELL("ligne",INDIRECT($F346))</f>
        <v>4</v>
      </c>
      <c r="F346" s="20" t="str">
        <f ca="1">CELL("adresse",'positionnement-etude'!$N$4)</f>
        <v>'[PA-35306-000C.xlsm]positionnement-etude'!$N$4</v>
      </c>
      <c r="G346" s="20" t="s">
        <v>96</v>
      </c>
      <c r="H346" s="20" t="s">
        <v>94</v>
      </c>
      <c r="I346" s="21" t="s">
        <v>294</v>
      </c>
    </row>
    <row r="347" spans="2:9" x14ac:dyDescent="0.2">
      <c r="B347" s="22" t="s">
        <v>89</v>
      </c>
      <c r="C347" s="23" t="s">
        <v>237</v>
      </c>
      <c r="D347" s="23" t="s">
        <v>274</v>
      </c>
      <c r="E347" s="24">
        <f ca="1">CELL("colonne",INDIRECT($F347))</f>
        <v>14</v>
      </c>
      <c r="F347" s="25" t="str">
        <f ca="1">CELL("adresse",'positionnement-etude'!$N$4)</f>
        <v>'[PA-35306-000C.xlsm]positionnement-etude'!$N$4</v>
      </c>
      <c r="G347" s="25" t="s">
        <v>95</v>
      </c>
      <c r="H347" s="25" t="s">
        <v>94</v>
      </c>
      <c r="I347" s="26" t="s">
        <v>294</v>
      </c>
    </row>
    <row r="348" spans="2:9" x14ac:dyDescent="0.2">
      <c r="B348" s="12" t="s">
        <v>90</v>
      </c>
      <c r="C348" s="13" t="s">
        <v>237</v>
      </c>
      <c r="D348" s="13" t="s">
        <v>518</v>
      </c>
      <c r="E348" s="14" t="str">
        <f ca="1">MID($F348,FIND("$",$F348),999)</f>
        <v>$O$4</v>
      </c>
      <c r="F348" s="15" t="str">
        <f ca="1">CELL("adresse",'positionnement-etude'!$O$4)</f>
        <v>'[PA-35306-000C.xlsm]positionnement-etude'!$O$4</v>
      </c>
      <c r="G348" s="15" t="s">
        <v>90</v>
      </c>
      <c r="H348" s="15" t="s">
        <v>91</v>
      </c>
      <c r="I348" s="16" t="s">
        <v>521</v>
      </c>
    </row>
    <row r="349" spans="2:9" x14ac:dyDescent="0.2">
      <c r="B349" s="17" t="s">
        <v>88</v>
      </c>
      <c r="C349" s="18" t="s">
        <v>237</v>
      </c>
      <c r="D349" s="18" t="s">
        <v>519</v>
      </c>
      <c r="E349" s="19">
        <f ca="1">CELL("ligne",INDIRECT($F349))</f>
        <v>4</v>
      </c>
      <c r="F349" s="20" t="str">
        <f ca="1">CELL("adresse",'positionnement-etude'!$O$4)</f>
        <v>'[PA-35306-000C.xlsm]positionnement-etude'!$O$4</v>
      </c>
      <c r="G349" s="20" t="s">
        <v>96</v>
      </c>
      <c r="H349" s="20" t="s">
        <v>94</v>
      </c>
      <c r="I349" s="21" t="s">
        <v>521</v>
      </c>
    </row>
    <row r="350" spans="2:9" x14ac:dyDescent="0.2">
      <c r="B350" s="22" t="s">
        <v>89</v>
      </c>
      <c r="C350" s="23" t="s">
        <v>237</v>
      </c>
      <c r="D350" s="23" t="s">
        <v>520</v>
      </c>
      <c r="E350" s="24">
        <f ca="1">CELL("colonne",INDIRECT($F350))</f>
        <v>15</v>
      </c>
      <c r="F350" s="25" t="str">
        <f ca="1">CELL("adresse",'positionnement-etude'!$O$4)</f>
        <v>'[PA-35306-000C.xlsm]positionnement-etude'!$O$4</v>
      </c>
      <c r="G350" s="25" t="s">
        <v>95</v>
      </c>
      <c r="H350" s="25" t="s">
        <v>94</v>
      </c>
      <c r="I350" s="26" t="s">
        <v>521</v>
      </c>
    </row>
    <row r="351" spans="2:9" x14ac:dyDescent="0.2">
      <c r="B351" s="12" t="s">
        <v>90</v>
      </c>
      <c r="C351" s="13" t="s">
        <v>237</v>
      </c>
      <c r="D351" s="13" t="s">
        <v>775</v>
      </c>
      <c r="E351" s="14" t="str">
        <f ca="1">MID($F351,FIND("$",$F351),999)</f>
        <v>$Q$4</v>
      </c>
      <c r="F351" s="15" t="str">
        <f ca="1">CELL("adresse",'positionnement-etude'!$Q$4)</f>
        <v>'[PA-35306-000C.xlsm]positionnement-etude'!$Q$4</v>
      </c>
      <c r="G351" s="15" t="s">
        <v>90</v>
      </c>
      <c r="H351" s="15" t="s">
        <v>91</v>
      </c>
      <c r="I351" s="16" t="s">
        <v>521</v>
      </c>
    </row>
    <row r="352" spans="2:9" x14ac:dyDescent="0.2">
      <c r="B352" s="17" t="s">
        <v>88</v>
      </c>
      <c r="C352" s="18" t="s">
        <v>237</v>
      </c>
      <c r="D352" s="18" t="s">
        <v>778</v>
      </c>
      <c r="E352" s="19">
        <f ca="1">CELL("ligne",INDIRECT($F352))</f>
        <v>4</v>
      </c>
      <c r="F352" s="20" t="str">
        <f ca="1">CELL("adresse",'positionnement-etude'!$Q$4)</f>
        <v>'[PA-35306-000C.xlsm]positionnement-etude'!$Q$4</v>
      </c>
      <c r="G352" s="20" t="s">
        <v>96</v>
      </c>
      <c r="H352" s="20" t="s">
        <v>94</v>
      </c>
      <c r="I352" s="21" t="s">
        <v>521</v>
      </c>
    </row>
    <row r="353" spans="2:9" x14ac:dyDescent="0.2">
      <c r="B353" s="22" t="s">
        <v>89</v>
      </c>
      <c r="C353" s="23" t="s">
        <v>237</v>
      </c>
      <c r="D353" s="23" t="s">
        <v>779</v>
      </c>
      <c r="E353" s="24">
        <f ca="1">CELL("colonne",INDIRECT($F353))</f>
        <v>17</v>
      </c>
      <c r="F353" s="25" t="str">
        <f ca="1">CELL("adresse",'positionnement-etude'!$Q$4)</f>
        <v>'[PA-35306-000C.xlsm]positionnement-etude'!$Q$4</v>
      </c>
      <c r="G353" s="25" t="s">
        <v>95</v>
      </c>
      <c r="H353" s="25" t="s">
        <v>94</v>
      </c>
      <c r="I353" s="26" t="s">
        <v>521</v>
      </c>
    </row>
    <row r="354" spans="2:9" x14ac:dyDescent="0.2">
      <c r="B354" s="12" t="s">
        <v>90</v>
      </c>
      <c r="C354" s="13" t="s">
        <v>237</v>
      </c>
      <c r="D354" s="13" t="s">
        <v>835</v>
      </c>
      <c r="E354" s="14" t="str">
        <f ca="1">MID($F354,FIND("$",$F354),999)</f>
        <v>$R$4</v>
      </c>
      <c r="F354" s="15" t="str">
        <f ca="1">CELL("adresse",'positionnement-etude'!$R$4)</f>
        <v>'[PA-35306-000C.xlsm]positionnement-etude'!$R$4</v>
      </c>
      <c r="G354" s="15" t="s">
        <v>90</v>
      </c>
      <c r="H354" s="15" t="s">
        <v>91</v>
      </c>
      <c r="I354" s="16" t="s">
        <v>825</v>
      </c>
    </row>
    <row r="355" spans="2:9" x14ac:dyDescent="0.2">
      <c r="B355" s="17" t="s">
        <v>88</v>
      </c>
      <c r="C355" s="18" t="s">
        <v>237</v>
      </c>
      <c r="D355" s="18" t="s">
        <v>836</v>
      </c>
      <c r="E355" s="19">
        <f ca="1">CELL("ligne",INDIRECT($F355))</f>
        <v>4</v>
      </c>
      <c r="F355" s="20" t="str">
        <f ca="1">CELL("adresse",'positionnement-etude'!$R$4)</f>
        <v>'[PA-35306-000C.xlsm]positionnement-etude'!$R$4</v>
      </c>
      <c r="G355" s="20" t="s">
        <v>96</v>
      </c>
      <c r="H355" s="20" t="s">
        <v>94</v>
      </c>
      <c r="I355" s="21" t="s">
        <v>825</v>
      </c>
    </row>
    <row r="356" spans="2:9" x14ac:dyDescent="0.2">
      <c r="B356" s="22" t="s">
        <v>89</v>
      </c>
      <c r="C356" s="23" t="s">
        <v>237</v>
      </c>
      <c r="D356" s="23" t="s">
        <v>837</v>
      </c>
      <c r="E356" s="24">
        <f ca="1">CELL("colonne",INDIRECT($F356))</f>
        <v>18</v>
      </c>
      <c r="F356" s="25" t="str">
        <f ca="1">CELL("adresse",'positionnement-etude'!$R$4)</f>
        <v>'[PA-35306-000C.xlsm]positionnement-etude'!$R$4</v>
      </c>
      <c r="G356" s="25" t="s">
        <v>95</v>
      </c>
      <c r="H356" s="25" t="s">
        <v>94</v>
      </c>
      <c r="I356" s="26" t="s">
        <v>825</v>
      </c>
    </row>
    <row r="357" spans="2:9" x14ac:dyDescent="0.2">
      <c r="B357" s="12" t="s">
        <v>90</v>
      </c>
      <c r="C357" s="13" t="s">
        <v>237</v>
      </c>
      <c r="D357" s="13" t="s">
        <v>522</v>
      </c>
      <c r="E357" s="14" t="str">
        <f ca="1">MID($F357,FIND("$",$F357),999)</f>
        <v>$T$4</v>
      </c>
      <c r="F357" s="15" t="str">
        <f ca="1">CELL("adresse",'positionnement-etude'!$T$4)</f>
        <v>'[PA-35306-000C.xlsm]positionnement-etude'!$T$4</v>
      </c>
      <c r="G357" s="15" t="s">
        <v>90</v>
      </c>
      <c r="H357" s="15" t="s">
        <v>91</v>
      </c>
      <c r="I357" s="16" t="s">
        <v>521</v>
      </c>
    </row>
    <row r="358" spans="2:9" x14ac:dyDescent="0.2">
      <c r="B358" s="17" t="s">
        <v>88</v>
      </c>
      <c r="C358" s="18" t="s">
        <v>237</v>
      </c>
      <c r="D358" s="18" t="s">
        <v>523</v>
      </c>
      <c r="E358" s="19">
        <f ca="1">CELL("ligne",INDIRECT($F358))</f>
        <v>4</v>
      </c>
      <c r="F358" s="20" t="str">
        <f ca="1">CELL("adresse",'positionnement-etude'!$T$4)</f>
        <v>'[PA-35306-000C.xlsm]positionnement-etude'!$T$4</v>
      </c>
      <c r="G358" s="20" t="s">
        <v>96</v>
      </c>
      <c r="H358" s="20" t="s">
        <v>94</v>
      </c>
      <c r="I358" s="21" t="s">
        <v>521</v>
      </c>
    </row>
    <row r="359" spans="2:9" x14ac:dyDescent="0.2">
      <c r="B359" s="22" t="s">
        <v>89</v>
      </c>
      <c r="C359" s="23" t="s">
        <v>237</v>
      </c>
      <c r="D359" s="23" t="s">
        <v>524</v>
      </c>
      <c r="E359" s="24">
        <f ca="1">CELL("colonne",INDIRECT($F359))</f>
        <v>20</v>
      </c>
      <c r="F359" s="25" t="str">
        <f ca="1">CELL("adresse",'positionnement-etude'!$T$4)</f>
        <v>'[PA-35306-000C.xlsm]positionnement-etude'!$T$4</v>
      </c>
      <c r="G359" s="25" t="s">
        <v>95</v>
      </c>
      <c r="H359" s="25" t="s">
        <v>94</v>
      </c>
      <c r="I359" s="26" t="s">
        <v>521</v>
      </c>
    </row>
    <row r="360" spans="2:9" x14ac:dyDescent="0.2">
      <c r="B360" s="12" t="s">
        <v>90</v>
      </c>
      <c r="C360" s="13" t="s">
        <v>237</v>
      </c>
      <c r="D360" s="13" t="s">
        <v>525</v>
      </c>
      <c r="E360" s="14" t="str">
        <f ca="1">MID($F360,FIND("$",$F360),999)</f>
        <v>$U$4</v>
      </c>
      <c r="F360" s="15" t="str">
        <f ca="1">CELL("adresse",'positionnement-etude'!$U$4)</f>
        <v>'[PA-35306-000C.xlsm]positionnement-etude'!$U$4</v>
      </c>
      <c r="G360" s="15" t="s">
        <v>90</v>
      </c>
      <c r="H360" s="15" t="s">
        <v>91</v>
      </c>
      <c r="I360" s="16" t="s">
        <v>299</v>
      </c>
    </row>
    <row r="361" spans="2:9" x14ac:dyDescent="0.2">
      <c r="B361" s="17" t="s">
        <v>88</v>
      </c>
      <c r="C361" s="18" t="s">
        <v>237</v>
      </c>
      <c r="D361" s="18" t="s">
        <v>526</v>
      </c>
      <c r="E361" s="19">
        <f ca="1">CELL("ligne",INDIRECT($F361))</f>
        <v>4</v>
      </c>
      <c r="F361" s="20" t="str">
        <f ca="1">CELL("adresse",'positionnement-etude'!$U$4)</f>
        <v>'[PA-35306-000C.xlsm]positionnement-etude'!$U$4</v>
      </c>
      <c r="G361" s="20" t="s">
        <v>96</v>
      </c>
      <c r="H361" s="20" t="s">
        <v>94</v>
      </c>
      <c r="I361" s="21" t="s">
        <v>299</v>
      </c>
    </row>
    <row r="362" spans="2:9" x14ac:dyDescent="0.2">
      <c r="B362" s="22" t="s">
        <v>89</v>
      </c>
      <c r="C362" s="23" t="s">
        <v>237</v>
      </c>
      <c r="D362" s="23" t="s">
        <v>527</v>
      </c>
      <c r="E362" s="24">
        <f ca="1">CELL("colonne",INDIRECT($F362))</f>
        <v>21</v>
      </c>
      <c r="F362" s="25" t="str">
        <f ca="1">CELL("adresse",'positionnement-etude'!$U$4)</f>
        <v>'[PA-35306-000C.xlsm]positionnement-etude'!$U$4</v>
      </c>
      <c r="G362" s="25" t="s">
        <v>95</v>
      </c>
      <c r="H362" s="25" t="s">
        <v>94</v>
      </c>
      <c r="I362" s="26" t="s">
        <v>299</v>
      </c>
    </row>
    <row r="363" spans="2:9" x14ac:dyDescent="0.2">
      <c r="B363" s="12" t="s">
        <v>90</v>
      </c>
      <c r="C363" s="13" t="s">
        <v>237</v>
      </c>
      <c r="D363" s="13" t="s">
        <v>275</v>
      </c>
      <c r="E363" s="14" t="str">
        <f ca="1">MID($F363,FIND("$",$F363),999)</f>
        <v>$P$4</v>
      </c>
      <c r="F363" s="15" t="str">
        <f ca="1">CELL("adresse",'positionnement-etude'!$P$4)</f>
        <v>'[PA-35306-000C.xlsm]positionnement-etude'!$P$4</v>
      </c>
      <c r="G363" s="15" t="s">
        <v>90</v>
      </c>
      <c r="H363" s="15" t="s">
        <v>91</v>
      </c>
      <c r="I363" s="16" t="s">
        <v>295</v>
      </c>
    </row>
    <row r="364" spans="2:9" x14ac:dyDescent="0.2">
      <c r="B364" s="17" t="s">
        <v>88</v>
      </c>
      <c r="C364" s="18" t="s">
        <v>237</v>
      </c>
      <c r="D364" s="18" t="s">
        <v>276</v>
      </c>
      <c r="E364" s="19">
        <f ca="1">CELL("ligne",INDIRECT($F364))</f>
        <v>4</v>
      </c>
      <c r="F364" s="20" t="str">
        <f ca="1">CELL("adresse",'positionnement-etude'!$P$4)</f>
        <v>'[PA-35306-000C.xlsm]positionnement-etude'!$P$4</v>
      </c>
      <c r="G364" s="20" t="s">
        <v>96</v>
      </c>
      <c r="H364" s="20" t="s">
        <v>94</v>
      </c>
      <c r="I364" s="21" t="s">
        <v>295</v>
      </c>
    </row>
    <row r="365" spans="2:9" x14ac:dyDescent="0.2">
      <c r="B365" s="22" t="s">
        <v>89</v>
      </c>
      <c r="C365" s="23" t="s">
        <v>237</v>
      </c>
      <c r="D365" s="23" t="s">
        <v>277</v>
      </c>
      <c r="E365" s="24">
        <f ca="1">CELL("colonne",INDIRECT($F365))</f>
        <v>16</v>
      </c>
      <c r="F365" s="25" t="str">
        <f ca="1">CELL("adresse",'positionnement-etude'!$P$4)</f>
        <v>'[PA-35306-000C.xlsm]positionnement-etude'!$P$4</v>
      </c>
      <c r="G365" s="25" t="s">
        <v>95</v>
      </c>
      <c r="H365" s="25" t="s">
        <v>94</v>
      </c>
      <c r="I365" s="26" t="s">
        <v>295</v>
      </c>
    </row>
    <row r="366" spans="2:9" x14ac:dyDescent="0.2">
      <c r="B366" s="12" t="s">
        <v>90</v>
      </c>
      <c r="C366" s="13" t="s">
        <v>237</v>
      </c>
      <c r="D366" s="13" t="s">
        <v>278</v>
      </c>
      <c r="E366" s="14" t="str">
        <f ca="1">MID($F366,FIND("$",$F366),999)</f>
        <v>$V$4</v>
      </c>
      <c r="F366" s="15" t="str">
        <f ca="1">CELL("adresse",'positionnement-etude'!$V$4)</f>
        <v>'[PA-35306-000C.xlsm]positionnement-etude'!$V$4</v>
      </c>
      <c r="G366" s="15" t="s">
        <v>90</v>
      </c>
      <c r="H366" s="15" t="s">
        <v>91</v>
      </c>
      <c r="I366" s="16" t="s">
        <v>296</v>
      </c>
    </row>
    <row r="367" spans="2:9" x14ac:dyDescent="0.2">
      <c r="B367" s="17" t="s">
        <v>88</v>
      </c>
      <c r="C367" s="18" t="s">
        <v>237</v>
      </c>
      <c r="D367" s="18" t="s">
        <v>279</v>
      </c>
      <c r="E367" s="19">
        <f ca="1">CELL("ligne",INDIRECT($F367))</f>
        <v>4</v>
      </c>
      <c r="F367" s="20" t="str">
        <f ca="1">CELL("adresse",'positionnement-etude'!$V$4)</f>
        <v>'[PA-35306-000C.xlsm]positionnement-etude'!$V$4</v>
      </c>
      <c r="G367" s="20" t="s">
        <v>96</v>
      </c>
      <c r="H367" s="20" t="s">
        <v>94</v>
      </c>
      <c r="I367" s="21" t="s">
        <v>296</v>
      </c>
    </row>
    <row r="368" spans="2:9" x14ac:dyDescent="0.2">
      <c r="B368" s="22" t="s">
        <v>89</v>
      </c>
      <c r="C368" s="23" t="s">
        <v>237</v>
      </c>
      <c r="D368" s="23" t="s">
        <v>280</v>
      </c>
      <c r="E368" s="24">
        <f ca="1">CELL("colonne",INDIRECT($F368))</f>
        <v>22</v>
      </c>
      <c r="F368" s="25" t="str">
        <f ca="1">CELL("adresse",'positionnement-etude'!$V$4)</f>
        <v>'[PA-35306-000C.xlsm]positionnement-etude'!$V$4</v>
      </c>
      <c r="G368" s="25" t="s">
        <v>95</v>
      </c>
      <c r="H368" s="25" t="s">
        <v>94</v>
      </c>
      <c r="I368" s="26" t="s">
        <v>296</v>
      </c>
    </row>
    <row r="369" spans="2:9" x14ac:dyDescent="0.2">
      <c r="B369" s="12" t="s">
        <v>90</v>
      </c>
      <c r="C369" s="13" t="s">
        <v>237</v>
      </c>
      <c r="D369" s="13" t="s">
        <v>281</v>
      </c>
      <c r="E369" s="14" t="str">
        <f ca="1">MID($F369,FIND("$",$F369),999)</f>
        <v>$S$4</v>
      </c>
      <c r="F369" s="15" t="str">
        <f ca="1">CELL("adresse",'positionnement-etude'!$S$4)</f>
        <v>'[PA-35306-000C.xlsm]positionnement-etude'!$S$4</v>
      </c>
      <c r="G369" s="15" t="s">
        <v>90</v>
      </c>
      <c r="H369" s="15" t="s">
        <v>91</v>
      </c>
      <c r="I369" s="16" t="s">
        <v>297</v>
      </c>
    </row>
    <row r="370" spans="2:9" x14ac:dyDescent="0.2">
      <c r="B370" s="17" t="s">
        <v>88</v>
      </c>
      <c r="C370" s="18" t="s">
        <v>237</v>
      </c>
      <c r="D370" s="18" t="s">
        <v>282</v>
      </c>
      <c r="E370" s="19">
        <f ca="1">CELL("ligne",INDIRECT($F370))</f>
        <v>4</v>
      </c>
      <c r="F370" s="20" t="str">
        <f ca="1">CELL("adresse",'positionnement-etude'!$S$4)</f>
        <v>'[PA-35306-000C.xlsm]positionnement-etude'!$S$4</v>
      </c>
      <c r="G370" s="20" t="s">
        <v>96</v>
      </c>
      <c r="H370" s="20" t="s">
        <v>94</v>
      </c>
      <c r="I370" s="21" t="s">
        <v>297</v>
      </c>
    </row>
    <row r="371" spans="2:9" x14ac:dyDescent="0.2">
      <c r="B371" s="22" t="s">
        <v>89</v>
      </c>
      <c r="C371" s="23" t="s">
        <v>237</v>
      </c>
      <c r="D371" s="23" t="s">
        <v>283</v>
      </c>
      <c r="E371" s="24">
        <f ca="1">CELL("colonne",INDIRECT($F371))</f>
        <v>19</v>
      </c>
      <c r="F371" s="25" t="str">
        <f ca="1">CELL("adresse",'positionnement-etude'!$S$4)</f>
        <v>'[PA-35306-000C.xlsm]positionnement-etude'!$S$4</v>
      </c>
      <c r="G371" s="25" t="s">
        <v>95</v>
      </c>
      <c r="H371" s="25" t="s">
        <v>94</v>
      </c>
      <c r="I371" s="26" t="s">
        <v>297</v>
      </c>
    </row>
    <row r="372" spans="2:9" x14ac:dyDescent="0.2">
      <c r="B372" s="12" t="s">
        <v>90</v>
      </c>
      <c r="C372" s="13" t="s">
        <v>237</v>
      </c>
      <c r="D372" s="13" t="s">
        <v>284</v>
      </c>
      <c r="E372" s="14" t="str">
        <f ca="1">MID($F372,FIND("$",$F372),999)</f>
        <v>$W$4</v>
      </c>
      <c r="F372" s="15" t="str">
        <f ca="1">CELL("adresse",'positionnement-etude'!$W$4)</f>
        <v>'[PA-35306-000C.xlsm]positionnement-etude'!$W$4</v>
      </c>
      <c r="G372" s="15" t="s">
        <v>90</v>
      </c>
      <c r="H372" s="15" t="s">
        <v>91</v>
      </c>
      <c r="I372" s="16" t="s">
        <v>298</v>
      </c>
    </row>
    <row r="373" spans="2:9" x14ac:dyDescent="0.2">
      <c r="B373" s="17" t="s">
        <v>88</v>
      </c>
      <c r="C373" s="18" t="s">
        <v>237</v>
      </c>
      <c r="D373" s="18" t="s">
        <v>285</v>
      </c>
      <c r="E373" s="19">
        <f ca="1">CELL("ligne",INDIRECT($F373))</f>
        <v>4</v>
      </c>
      <c r="F373" s="20" t="str">
        <f ca="1">CELL("adresse",'positionnement-etude'!$W$4)</f>
        <v>'[PA-35306-000C.xlsm]positionnement-etude'!$W$4</v>
      </c>
      <c r="G373" s="20" t="s">
        <v>96</v>
      </c>
      <c r="H373" s="20" t="s">
        <v>94</v>
      </c>
      <c r="I373" s="21" t="s">
        <v>298</v>
      </c>
    </row>
    <row r="374" spans="2:9" x14ac:dyDescent="0.2">
      <c r="B374" s="22" t="s">
        <v>89</v>
      </c>
      <c r="C374" s="23" t="s">
        <v>237</v>
      </c>
      <c r="D374" s="23" t="s">
        <v>286</v>
      </c>
      <c r="E374" s="24">
        <f ca="1">CELL("colonne",INDIRECT($F374))</f>
        <v>23</v>
      </c>
      <c r="F374" s="25" t="str">
        <f ca="1">CELL("adresse",'positionnement-etude'!$W$4)</f>
        <v>'[PA-35306-000C.xlsm]positionnement-etude'!$W$4</v>
      </c>
      <c r="G374" s="25" t="s">
        <v>95</v>
      </c>
      <c r="H374" s="25" t="s">
        <v>94</v>
      </c>
      <c r="I374" s="26" t="s">
        <v>298</v>
      </c>
    </row>
    <row r="375" spans="2:9" x14ac:dyDescent="0.2">
      <c r="B375" s="12" t="s">
        <v>90</v>
      </c>
      <c r="C375" s="13" t="s">
        <v>237</v>
      </c>
      <c r="D375" s="13" t="s">
        <v>649</v>
      </c>
      <c r="E375" s="14" t="str">
        <f ca="1">MID($F375,FIND("$",$F375),999)</f>
        <v>$X$4</v>
      </c>
      <c r="F375" s="15" t="str">
        <f ca="1">CELL("adresse",'positionnement-etude'!$X$4)</f>
        <v>'[PA-35306-000C.xlsm]positionnement-etude'!$X$4</v>
      </c>
      <c r="G375" s="15" t="s">
        <v>90</v>
      </c>
      <c r="H375" s="15" t="s">
        <v>91</v>
      </c>
      <c r="I375" s="16" t="s">
        <v>641</v>
      </c>
    </row>
    <row r="376" spans="2:9" x14ac:dyDescent="0.2">
      <c r="B376" s="17" t="s">
        <v>88</v>
      </c>
      <c r="C376" s="18" t="s">
        <v>237</v>
      </c>
      <c r="D376" s="18" t="s">
        <v>650</v>
      </c>
      <c r="E376" s="19">
        <f ca="1">CELL("ligne",INDIRECT($F376))</f>
        <v>4</v>
      </c>
      <c r="F376" s="20" t="str">
        <f ca="1">CELL("adresse",'positionnement-etude'!$X$4)</f>
        <v>'[PA-35306-000C.xlsm]positionnement-etude'!$X$4</v>
      </c>
      <c r="G376" s="20" t="s">
        <v>96</v>
      </c>
      <c r="H376" s="20" t="s">
        <v>94</v>
      </c>
      <c r="I376" s="21" t="s">
        <v>641</v>
      </c>
    </row>
    <row r="377" spans="2:9" x14ac:dyDescent="0.2">
      <c r="B377" s="22" t="s">
        <v>89</v>
      </c>
      <c r="C377" s="23" t="s">
        <v>237</v>
      </c>
      <c r="D377" s="23" t="s">
        <v>648</v>
      </c>
      <c r="E377" s="24">
        <f ca="1">CELL("colonne",INDIRECT($F377))</f>
        <v>24</v>
      </c>
      <c r="F377" s="25" t="str">
        <f ca="1">CELL("adresse",'positionnement-etude'!$X$4)</f>
        <v>'[PA-35306-000C.xlsm]positionnement-etude'!$X$4</v>
      </c>
      <c r="G377" s="25" t="s">
        <v>95</v>
      </c>
      <c r="H377" s="25" t="s">
        <v>94</v>
      </c>
      <c r="I377" s="26" t="s">
        <v>641</v>
      </c>
    </row>
    <row r="378" spans="2:9" x14ac:dyDescent="0.2">
      <c r="B378" s="12" t="s">
        <v>90</v>
      </c>
      <c r="C378" s="13" t="s">
        <v>237</v>
      </c>
      <c r="D378" s="13" t="s">
        <v>287</v>
      </c>
      <c r="E378" s="14" t="e">
        <f ca="1">MID($F378,FIND("$",$F378),999)</f>
        <v>#REF!</v>
      </c>
      <c r="F378" s="15" t="e">
        <f ca="1">CELL("adresse",'positionnement-etude'!#REF!)</f>
        <v>#REF!</v>
      </c>
      <c r="G378" s="15" t="s">
        <v>90</v>
      </c>
      <c r="H378" s="15" t="s">
        <v>91</v>
      </c>
      <c r="I378" s="16" t="s">
        <v>300</v>
      </c>
    </row>
    <row r="379" spans="2:9" x14ac:dyDescent="0.2">
      <c r="B379" s="17" t="s">
        <v>88</v>
      </c>
      <c r="C379" s="18" t="s">
        <v>237</v>
      </c>
      <c r="D379" s="18" t="s">
        <v>288</v>
      </c>
      <c r="E379" s="19" t="e">
        <f ca="1">CELL("ligne",INDIRECT($F379))</f>
        <v>#REF!</v>
      </c>
      <c r="F379" s="20" t="e">
        <f ca="1">CELL("adresse",'positionnement-etude'!#REF!)</f>
        <v>#REF!</v>
      </c>
      <c r="G379" s="20" t="s">
        <v>96</v>
      </c>
      <c r="H379" s="20" t="s">
        <v>94</v>
      </c>
      <c r="I379" s="21" t="s">
        <v>300</v>
      </c>
    </row>
    <row r="380" spans="2:9" x14ac:dyDescent="0.2">
      <c r="B380" s="22" t="s">
        <v>89</v>
      </c>
      <c r="C380" s="23" t="s">
        <v>237</v>
      </c>
      <c r="D380" s="23" t="s">
        <v>289</v>
      </c>
      <c r="E380" s="24" t="e">
        <f ca="1">CELL("colonne",INDIRECT($F380))</f>
        <v>#REF!</v>
      </c>
      <c r="F380" s="25" t="e">
        <f ca="1">CELL("adresse",'positionnement-etude'!#REF!)</f>
        <v>#REF!</v>
      </c>
      <c r="G380" s="25" t="s">
        <v>95</v>
      </c>
      <c r="H380" s="25" t="s">
        <v>94</v>
      </c>
      <c r="I380" s="26" t="s">
        <v>300</v>
      </c>
    </row>
    <row r="381" spans="2:9" x14ac:dyDescent="0.2">
      <c r="B381" s="57" t="s">
        <v>90</v>
      </c>
      <c r="C381" s="58" t="s">
        <v>237</v>
      </c>
      <c r="D381" s="58" t="s">
        <v>302</v>
      </c>
      <c r="E381" s="59" t="e">
        <f ca="1">MID($F381,FIND("$",$F381),999)</f>
        <v>#REF!</v>
      </c>
      <c r="F381" s="60" t="e">
        <f ca="1">CELL("adresse",'positionnement-etude'!#REF!)</f>
        <v>#REF!</v>
      </c>
      <c r="G381" s="60" t="s">
        <v>90</v>
      </c>
      <c r="H381" s="60" t="s">
        <v>91</v>
      </c>
      <c r="I381" s="61" t="s">
        <v>35</v>
      </c>
    </row>
    <row r="382" spans="2:9" x14ac:dyDescent="0.2">
      <c r="B382" s="62" t="s">
        <v>88</v>
      </c>
      <c r="C382" s="63" t="s">
        <v>237</v>
      </c>
      <c r="D382" s="63" t="s">
        <v>292</v>
      </c>
      <c r="E382" s="64" t="e">
        <f ca="1">CELL("ligne",INDIRECT($F382))</f>
        <v>#REF!</v>
      </c>
      <c r="F382" s="65" t="e">
        <f ca="1">CELL("adresse",'positionnement-etude'!#REF!)</f>
        <v>#REF!</v>
      </c>
      <c r="G382" s="65" t="s">
        <v>96</v>
      </c>
      <c r="H382" s="65" t="s">
        <v>94</v>
      </c>
      <c r="I382" s="66" t="s">
        <v>35</v>
      </c>
    </row>
    <row r="383" spans="2:9" x14ac:dyDescent="0.2">
      <c r="B383" s="67" t="s">
        <v>89</v>
      </c>
      <c r="C383" s="68" t="s">
        <v>237</v>
      </c>
      <c r="D383" s="68" t="s">
        <v>293</v>
      </c>
      <c r="E383" s="69" t="e">
        <f ca="1">CELL("colonne",INDIRECT($F383))</f>
        <v>#REF!</v>
      </c>
      <c r="F383" s="70" t="e">
        <f ca="1">CELL("adresse",'positionnement-etude'!#REF!)</f>
        <v>#REF!</v>
      </c>
      <c r="G383" s="70" t="s">
        <v>95</v>
      </c>
      <c r="H383" s="70" t="s">
        <v>94</v>
      </c>
      <c r="I383" s="71" t="s">
        <v>35</v>
      </c>
    </row>
    <row r="384" spans="2:9" x14ac:dyDescent="0.2">
      <c r="B384" s="57" t="s">
        <v>90</v>
      </c>
      <c r="C384" s="58" t="s">
        <v>237</v>
      </c>
      <c r="D384" s="58" t="s">
        <v>528</v>
      </c>
      <c r="E384" s="59" t="e">
        <f ca="1">MID($F384,FIND("$",$F384),999)</f>
        <v>#REF!</v>
      </c>
      <c r="F384" s="60" t="e">
        <f ca="1">CELL("adresse",'positionnement-etude'!#REF!)</f>
        <v>#REF!</v>
      </c>
      <c r="G384" s="60" t="s">
        <v>90</v>
      </c>
      <c r="H384" s="60" t="s">
        <v>91</v>
      </c>
      <c r="I384" s="61" t="s">
        <v>531</v>
      </c>
    </row>
    <row r="385" spans="2:9" x14ac:dyDescent="0.2">
      <c r="B385" s="62" t="s">
        <v>88</v>
      </c>
      <c r="C385" s="63" t="s">
        <v>237</v>
      </c>
      <c r="D385" s="63" t="s">
        <v>529</v>
      </c>
      <c r="E385" s="64" t="e">
        <f ca="1">CELL("ligne",INDIRECT($F385))</f>
        <v>#REF!</v>
      </c>
      <c r="F385" s="65" t="e">
        <f ca="1">CELL("adresse",'positionnement-etude'!#REF!)</f>
        <v>#REF!</v>
      </c>
      <c r="G385" s="65" t="s">
        <v>96</v>
      </c>
      <c r="H385" s="65" t="s">
        <v>94</v>
      </c>
      <c r="I385" s="66" t="s">
        <v>531</v>
      </c>
    </row>
    <row r="386" spans="2:9" x14ac:dyDescent="0.2">
      <c r="B386" s="67" t="s">
        <v>89</v>
      </c>
      <c r="C386" s="68" t="s">
        <v>237</v>
      </c>
      <c r="D386" s="68" t="s">
        <v>530</v>
      </c>
      <c r="E386" s="69" t="e">
        <f ca="1">CELL("colonne",INDIRECT($F386))</f>
        <v>#REF!</v>
      </c>
      <c r="F386" s="70" t="e">
        <f ca="1">CELL("adresse",'positionnement-etude'!#REF!)</f>
        <v>#REF!</v>
      </c>
      <c r="G386" s="70" t="s">
        <v>95</v>
      </c>
      <c r="H386" s="70" t="s">
        <v>94</v>
      </c>
      <c r="I386" s="71" t="s">
        <v>531</v>
      </c>
    </row>
    <row r="387" spans="2:9" x14ac:dyDescent="0.2">
      <c r="B387" s="302"/>
      <c r="C387" s="302"/>
      <c r="D387" s="302"/>
      <c r="E387" s="302"/>
      <c r="F387" s="302"/>
      <c r="G387" s="302"/>
      <c r="H387" s="302"/>
      <c r="I387" s="302"/>
    </row>
    <row r="388" spans="2:9" x14ac:dyDescent="0.2">
      <c r="B388" s="12" t="s">
        <v>90</v>
      </c>
      <c r="C388" s="13" t="s">
        <v>237</v>
      </c>
      <c r="D388" s="13" t="s">
        <v>624</v>
      </c>
      <c r="E388" s="14" t="str">
        <f ca="1">MID($F388,FIND("$",$F388),999)</f>
        <v>$S$3</v>
      </c>
      <c r="F388" s="15" t="str">
        <f ca="1">CELL("adresse",'positionnement-etude'!$S$3)</f>
        <v>'[PA-35306-000C.xlsm]positionnement-etude'!$S$3</v>
      </c>
      <c r="G388" s="15" t="s">
        <v>90</v>
      </c>
      <c r="H388" s="15" t="s">
        <v>91</v>
      </c>
      <c r="I388" s="16" t="s">
        <v>633</v>
      </c>
    </row>
    <row r="389" spans="2:9" x14ac:dyDescent="0.2">
      <c r="B389" s="17" t="s">
        <v>88</v>
      </c>
      <c r="C389" s="18" t="s">
        <v>237</v>
      </c>
      <c r="D389" s="18" t="s">
        <v>625</v>
      </c>
      <c r="E389" s="19">
        <f ca="1">CELL("ligne",INDIRECT($F389))</f>
        <v>3</v>
      </c>
      <c r="F389" s="20" t="str">
        <f ca="1">CELL("adresse",'positionnement-etude'!$S$3)</f>
        <v>'[PA-35306-000C.xlsm]positionnement-etude'!$S$3</v>
      </c>
      <c r="G389" s="20" t="s">
        <v>96</v>
      </c>
      <c r="H389" s="20" t="s">
        <v>313</v>
      </c>
      <c r="I389" s="21" t="s">
        <v>633</v>
      </c>
    </row>
    <row r="390" spans="2:9" x14ac:dyDescent="0.2">
      <c r="B390" s="22" t="s">
        <v>89</v>
      </c>
      <c r="C390" s="23" t="s">
        <v>237</v>
      </c>
      <c r="D390" s="23" t="s">
        <v>626</v>
      </c>
      <c r="E390" s="24">
        <f ca="1">CELL("colonne",INDIRECT($F390))</f>
        <v>19</v>
      </c>
      <c r="F390" s="25" t="str">
        <f ca="1">CELL("adresse",'positionnement-etude'!$S$3)</f>
        <v>'[PA-35306-000C.xlsm]positionnement-etude'!$S$3</v>
      </c>
      <c r="G390" s="25" t="s">
        <v>95</v>
      </c>
      <c r="H390" s="25" t="s">
        <v>91</v>
      </c>
      <c r="I390" s="26" t="s">
        <v>633</v>
      </c>
    </row>
    <row r="391" spans="2:9" x14ac:dyDescent="0.2">
      <c r="B391" s="12" t="s">
        <v>90</v>
      </c>
      <c r="C391" s="13" t="s">
        <v>237</v>
      </c>
      <c r="D391" s="13" t="s">
        <v>627</v>
      </c>
      <c r="E391" s="14" t="str">
        <f ca="1">MID($F391,FIND("$",$F391),999)</f>
        <v>$U$3</v>
      </c>
      <c r="F391" s="15" t="str">
        <f ca="1">CELL("adresse",'positionnement-etude'!$U$3)</f>
        <v>'[PA-35306-000C.xlsm]positionnement-etude'!$U$3</v>
      </c>
      <c r="G391" s="15" t="s">
        <v>90</v>
      </c>
      <c r="H391" s="15" t="s">
        <v>91</v>
      </c>
      <c r="I391" s="16" t="s">
        <v>634</v>
      </c>
    </row>
    <row r="392" spans="2:9" x14ac:dyDescent="0.2">
      <c r="B392" s="17" t="s">
        <v>88</v>
      </c>
      <c r="C392" s="18" t="s">
        <v>237</v>
      </c>
      <c r="D392" s="18" t="s">
        <v>628</v>
      </c>
      <c r="E392" s="19">
        <f ca="1">CELL("ligne",INDIRECT($F392))</f>
        <v>3</v>
      </c>
      <c r="F392" s="20" t="str">
        <f ca="1">CELL("adresse",'positionnement-etude'!$U$3)</f>
        <v>'[PA-35306-000C.xlsm]positionnement-etude'!$U$3</v>
      </c>
      <c r="G392" s="20" t="s">
        <v>96</v>
      </c>
      <c r="H392" s="20" t="s">
        <v>313</v>
      </c>
      <c r="I392" s="21" t="s">
        <v>634</v>
      </c>
    </row>
    <row r="393" spans="2:9" x14ac:dyDescent="0.2">
      <c r="B393" s="22" t="s">
        <v>89</v>
      </c>
      <c r="C393" s="23" t="s">
        <v>237</v>
      </c>
      <c r="D393" s="23" t="s">
        <v>629</v>
      </c>
      <c r="E393" s="24">
        <f ca="1">CELL("colonne",INDIRECT($F393))</f>
        <v>21</v>
      </c>
      <c r="F393" s="25" t="str">
        <f ca="1">CELL("adresse",'positionnement-etude'!$U$3)</f>
        <v>'[PA-35306-000C.xlsm]positionnement-etude'!$U$3</v>
      </c>
      <c r="G393" s="25" t="s">
        <v>95</v>
      </c>
      <c r="H393" s="25" t="s">
        <v>91</v>
      </c>
      <c r="I393" s="26" t="s">
        <v>634</v>
      </c>
    </row>
    <row r="394" spans="2:9" x14ac:dyDescent="0.2">
      <c r="B394" s="12" t="s">
        <v>90</v>
      </c>
      <c r="C394" s="13" t="s">
        <v>237</v>
      </c>
      <c r="D394" s="13" t="s">
        <v>632</v>
      </c>
      <c r="E394" s="14" t="str">
        <f ca="1">MID($F394,FIND("$",$F394),999)</f>
        <v>$V$3</v>
      </c>
      <c r="F394" s="15" t="str">
        <f ca="1">CELL("adresse",'positionnement-etude'!$V$3)</f>
        <v>'[PA-35306-000C.xlsm]positionnement-etude'!$V$3</v>
      </c>
      <c r="G394" s="15" t="s">
        <v>90</v>
      </c>
      <c r="H394" s="15" t="s">
        <v>91</v>
      </c>
      <c r="I394" s="16" t="s">
        <v>635</v>
      </c>
    </row>
    <row r="395" spans="2:9" x14ac:dyDescent="0.2">
      <c r="B395" s="17" t="s">
        <v>88</v>
      </c>
      <c r="C395" s="18" t="s">
        <v>237</v>
      </c>
      <c r="D395" s="18" t="s">
        <v>630</v>
      </c>
      <c r="E395" s="19">
        <f ca="1">CELL("ligne",INDIRECT($F395))</f>
        <v>3</v>
      </c>
      <c r="F395" s="20" t="str">
        <f ca="1">CELL("adresse",'positionnement-etude'!$V$3)</f>
        <v>'[PA-35306-000C.xlsm]positionnement-etude'!$V$3</v>
      </c>
      <c r="G395" s="20" t="s">
        <v>96</v>
      </c>
      <c r="H395" s="20" t="s">
        <v>313</v>
      </c>
      <c r="I395" s="21" t="s">
        <v>635</v>
      </c>
    </row>
    <row r="396" spans="2:9" x14ac:dyDescent="0.2">
      <c r="B396" s="22" t="s">
        <v>89</v>
      </c>
      <c r="C396" s="23" t="s">
        <v>237</v>
      </c>
      <c r="D396" s="23" t="s">
        <v>631</v>
      </c>
      <c r="E396" s="24">
        <f ca="1">CELL("colonne",INDIRECT($F396))</f>
        <v>22</v>
      </c>
      <c r="F396" s="25" t="str">
        <f ca="1">CELL("adresse",'positionnement-etude'!$V$3)</f>
        <v>'[PA-35306-000C.xlsm]positionnement-etude'!$V$3</v>
      </c>
      <c r="G396" s="25" t="s">
        <v>95</v>
      </c>
      <c r="H396" s="25" t="s">
        <v>91</v>
      </c>
      <c r="I396" s="26" t="s">
        <v>635</v>
      </c>
    </row>
    <row r="397" spans="2:9" x14ac:dyDescent="0.2">
      <c r="B397" s="110"/>
      <c r="C397" s="110"/>
      <c r="D397" s="110"/>
      <c r="E397" s="110"/>
      <c r="F397" s="110"/>
      <c r="G397" s="110"/>
      <c r="H397" s="110"/>
      <c r="I397" s="110"/>
    </row>
    <row r="398" spans="2:9" x14ac:dyDescent="0.2">
      <c r="B398" s="57" t="s">
        <v>90</v>
      </c>
      <c r="C398" s="58" t="s">
        <v>322</v>
      </c>
      <c r="D398" s="58" t="s">
        <v>323</v>
      </c>
      <c r="E398" s="59" t="e">
        <f ca="1">MID($F398,FIND("$",$F398),999)</f>
        <v>#REF!</v>
      </c>
      <c r="F398" s="60" t="e">
        <f ca="1">CELL("adresse",'positionnement-etude-PRE'!#REF!)</f>
        <v>#REF!</v>
      </c>
      <c r="G398" s="60" t="s">
        <v>90</v>
      </c>
      <c r="H398" s="60" t="s">
        <v>91</v>
      </c>
      <c r="I398" s="61" t="s">
        <v>37</v>
      </c>
    </row>
    <row r="399" spans="2:9" x14ac:dyDescent="0.2">
      <c r="B399" s="62" t="s">
        <v>88</v>
      </c>
      <c r="C399" s="63" t="s">
        <v>322</v>
      </c>
      <c r="D399" s="63" t="s">
        <v>324</v>
      </c>
      <c r="E399" s="64" t="e">
        <f ca="1">CELL("ligne",INDIRECT($F399))</f>
        <v>#REF!</v>
      </c>
      <c r="F399" s="65" t="e">
        <f ca="1">CELL("adresse",'positionnement-etude-PRE'!#REF!)</f>
        <v>#REF!</v>
      </c>
      <c r="G399" s="65" t="s">
        <v>96</v>
      </c>
      <c r="H399" s="65" t="s">
        <v>94</v>
      </c>
      <c r="I399" s="66" t="s">
        <v>37</v>
      </c>
    </row>
    <row r="400" spans="2:9" x14ac:dyDescent="0.2">
      <c r="B400" s="67" t="s">
        <v>89</v>
      </c>
      <c r="C400" s="68" t="s">
        <v>322</v>
      </c>
      <c r="D400" s="68" t="s">
        <v>325</v>
      </c>
      <c r="E400" s="69" t="e">
        <f ca="1">CELL("colonne",INDIRECT($F400))</f>
        <v>#REF!</v>
      </c>
      <c r="F400" s="70" t="e">
        <f ca="1">CELL("adresse",'positionnement-etude-PRE'!#REF!)</f>
        <v>#REF!</v>
      </c>
      <c r="G400" s="70" t="s">
        <v>95</v>
      </c>
      <c r="H400" s="70" t="s">
        <v>94</v>
      </c>
      <c r="I400" s="71" t="s">
        <v>37</v>
      </c>
    </row>
    <row r="401" spans="2:9" x14ac:dyDescent="0.2">
      <c r="B401" s="12" t="s">
        <v>90</v>
      </c>
      <c r="C401" s="13" t="s">
        <v>322</v>
      </c>
      <c r="D401" s="13" t="s">
        <v>326</v>
      </c>
      <c r="E401" s="14" t="str">
        <f ca="1">MID($F401,FIND("$",$F401),999)</f>
        <v>$A$4</v>
      </c>
      <c r="F401" s="15" t="str">
        <f ca="1">CELL("adresse",'positionnement-etude-PRE'!$A$4)</f>
        <v>'[PA-35306-000C.xlsm]positionnement-etude-PRE'!$A$4</v>
      </c>
      <c r="G401" s="15" t="s">
        <v>90</v>
      </c>
      <c r="H401" s="15" t="s">
        <v>91</v>
      </c>
      <c r="I401" s="16" t="s">
        <v>101</v>
      </c>
    </row>
    <row r="402" spans="2:9" x14ac:dyDescent="0.2">
      <c r="B402" s="17" t="s">
        <v>88</v>
      </c>
      <c r="C402" s="18" t="s">
        <v>322</v>
      </c>
      <c r="D402" s="18" t="s">
        <v>327</v>
      </c>
      <c r="E402" s="19">
        <f ca="1">CELL("ligne",INDIRECT($F402))</f>
        <v>4</v>
      </c>
      <c r="F402" s="20" t="str">
        <f ca="1">CELL("adresse",'positionnement-etude-PRE'!$A$4)</f>
        <v>'[PA-35306-000C.xlsm]positionnement-etude-PRE'!$A$4</v>
      </c>
      <c r="G402" s="20" t="s">
        <v>96</v>
      </c>
      <c r="H402" s="20" t="s">
        <v>94</v>
      </c>
      <c r="I402" s="21" t="s">
        <v>101</v>
      </c>
    </row>
    <row r="403" spans="2:9" x14ac:dyDescent="0.2">
      <c r="B403" s="22" t="s">
        <v>89</v>
      </c>
      <c r="C403" s="23" t="s">
        <v>322</v>
      </c>
      <c r="D403" s="23" t="s">
        <v>328</v>
      </c>
      <c r="E403" s="24">
        <f ca="1">CELL("colonne",INDIRECT($F403))</f>
        <v>1</v>
      </c>
      <c r="F403" s="25" t="str">
        <f ca="1">CELL("adresse",'positionnement-etude-PRE'!$A$4)</f>
        <v>'[PA-35306-000C.xlsm]positionnement-etude-PRE'!$A$4</v>
      </c>
      <c r="G403" s="25" t="s">
        <v>95</v>
      </c>
      <c r="H403" s="25" t="s">
        <v>94</v>
      </c>
      <c r="I403" s="26" t="s">
        <v>101</v>
      </c>
    </row>
    <row r="404" spans="2:9" x14ac:dyDescent="0.2">
      <c r="B404" s="12" t="s">
        <v>90</v>
      </c>
      <c r="C404" s="13" t="s">
        <v>322</v>
      </c>
      <c r="D404" s="13" t="s">
        <v>329</v>
      </c>
      <c r="E404" s="14" t="str">
        <f ca="1">MID($F404,FIND("$",$F404),999)</f>
        <v>$B$4</v>
      </c>
      <c r="F404" s="15" t="str">
        <f ca="1">CELL("adresse",'positionnement-etude-PRE'!$B$4)</f>
        <v>'[PA-35306-000C.xlsm]positionnement-etude-PRE'!$B$4</v>
      </c>
      <c r="G404" s="15" t="s">
        <v>90</v>
      </c>
      <c r="H404" s="15" t="s">
        <v>91</v>
      </c>
      <c r="I404" s="16" t="s">
        <v>3</v>
      </c>
    </row>
    <row r="405" spans="2:9" x14ac:dyDescent="0.2">
      <c r="B405" s="17" t="s">
        <v>88</v>
      </c>
      <c r="C405" s="18" t="s">
        <v>322</v>
      </c>
      <c r="D405" s="18" t="s">
        <v>330</v>
      </c>
      <c r="E405" s="19">
        <f ca="1">CELL("ligne",INDIRECT($F405))</f>
        <v>4</v>
      </c>
      <c r="F405" s="20" t="str">
        <f ca="1">CELL("adresse",'positionnement-etude-PRE'!$B$4)</f>
        <v>'[PA-35306-000C.xlsm]positionnement-etude-PRE'!$B$4</v>
      </c>
      <c r="G405" s="20" t="s">
        <v>96</v>
      </c>
      <c r="H405" s="20" t="s">
        <v>94</v>
      </c>
      <c r="I405" s="21" t="s">
        <v>3</v>
      </c>
    </row>
    <row r="406" spans="2:9" x14ac:dyDescent="0.2">
      <c r="B406" s="22" t="s">
        <v>89</v>
      </c>
      <c r="C406" s="23" t="s">
        <v>322</v>
      </c>
      <c r="D406" s="23" t="s">
        <v>331</v>
      </c>
      <c r="E406" s="24">
        <f ca="1">CELL("colonne",INDIRECT($F406))</f>
        <v>2</v>
      </c>
      <c r="F406" s="25" t="str">
        <f ca="1">CELL("adresse",'positionnement-etude-PRE'!$B$4)</f>
        <v>'[PA-35306-000C.xlsm]positionnement-etude-PRE'!$B$4</v>
      </c>
      <c r="G406" s="25" t="s">
        <v>95</v>
      </c>
      <c r="H406" s="25" t="s">
        <v>94</v>
      </c>
      <c r="I406" s="26" t="s">
        <v>3</v>
      </c>
    </row>
    <row r="407" spans="2:9" x14ac:dyDescent="0.2">
      <c r="B407" s="12" t="s">
        <v>90</v>
      </c>
      <c r="C407" s="13" t="s">
        <v>322</v>
      </c>
      <c r="D407" s="13" t="s">
        <v>332</v>
      </c>
      <c r="E407" s="14" t="str">
        <f ca="1">MID(F407,FIND("$",F407),999)</f>
        <v>$C$4</v>
      </c>
      <c r="F407" s="15" t="str">
        <f ca="1">CELL("adresse",'positionnement-etude-PRE'!$C$4)</f>
        <v>'[PA-35306-000C.xlsm]positionnement-etude-PRE'!$C$4</v>
      </c>
      <c r="G407" s="15" t="s">
        <v>90</v>
      </c>
      <c r="H407" s="15" t="s">
        <v>91</v>
      </c>
      <c r="I407" s="16" t="s">
        <v>5</v>
      </c>
    </row>
    <row r="408" spans="2:9" x14ac:dyDescent="0.2">
      <c r="B408" s="17" t="s">
        <v>88</v>
      </c>
      <c r="C408" s="18" t="s">
        <v>322</v>
      </c>
      <c r="D408" s="18" t="s">
        <v>333</v>
      </c>
      <c r="E408" s="19">
        <f ca="1">CELL("ligne",INDIRECT($F408))</f>
        <v>4</v>
      </c>
      <c r="F408" s="20" t="str">
        <f ca="1">CELL("adresse",'positionnement-etude-PRE'!$C$4)</f>
        <v>'[PA-35306-000C.xlsm]positionnement-etude-PRE'!$C$4</v>
      </c>
      <c r="G408" s="20" t="s">
        <v>96</v>
      </c>
      <c r="H408" s="20" t="s">
        <v>94</v>
      </c>
      <c r="I408" s="21" t="s">
        <v>5</v>
      </c>
    </row>
    <row r="409" spans="2:9" x14ac:dyDescent="0.2">
      <c r="B409" s="22" t="s">
        <v>89</v>
      </c>
      <c r="C409" s="23" t="s">
        <v>322</v>
      </c>
      <c r="D409" s="23" t="s">
        <v>334</v>
      </c>
      <c r="E409" s="24">
        <f ca="1">CELL("colonne",INDIRECT($F409))</f>
        <v>3</v>
      </c>
      <c r="F409" s="25" t="str">
        <f ca="1">CELL("adresse",'positionnement-etude-PRE'!$C$4)</f>
        <v>'[PA-35306-000C.xlsm]positionnement-etude-PRE'!$C$4</v>
      </c>
      <c r="G409" s="25" t="s">
        <v>95</v>
      </c>
      <c r="H409" s="25" t="s">
        <v>94</v>
      </c>
      <c r="I409" s="26" t="s">
        <v>5</v>
      </c>
    </row>
    <row r="410" spans="2:9" x14ac:dyDescent="0.2">
      <c r="B410" s="12" t="s">
        <v>90</v>
      </c>
      <c r="C410" s="13" t="s">
        <v>322</v>
      </c>
      <c r="D410" s="13" t="s">
        <v>335</v>
      </c>
      <c r="E410" s="14" t="str">
        <f ca="1">MID(F410,FIND("$",F410),999)</f>
        <v>$D$4</v>
      </c>
      <c r="F410" s="15" t="str">
        <f ca="1">CELL("adresse",'positionnement-etude-PRE'!$D$4)</f>
        <v>'[PA-35306-000C.xlsm]positionnement-etude-PRE'!$D$4</v>
      </c>
      <c r="G410" s="15" t="s">
        <v>90</v>
      </c>
      <c r="H410" s="15" t="s">
        <v>91</v>
      </c>
      <c r="I410" s="16" t="s">
        <v>1</v>
      </c>
    </row>
    <row r="411" spans="2:9" x14ac:dyDescent="0.2">
      <c r="B411" s="17" t="s">
        <v>88</v>
      </c>
      <c r="C411" s="18" t="s">
        <v>322</v>
      </c>
      <c r="D411" s="18" t="s">
        <v>336</v>
      </c>
      <c r="E411" s="19">
        <f ca="1">CELL("ligne",INDIRECT($F411))</f>
        <v>4</v>
      </c>
      <c r="F411" s="20" t="str">
        <f ca="1">CELL("adresse",'positionnement-etude-PRE'!$D$4)</f>
        <v>'[PA-35306-000C.xlsm]positionnement-etude-PRE'!$D$4</v>
      </c>
      <c r="G411" s="20" t="s">
        <v>96</v>
      </c>
      <c r="H411" s="20" t="s">
        <v>94</v>
      </c>
      <c r="I411" s="21" t="s">
        <v>1</v>
      </c>
    </row>
    <row r="412" spans="2:9" x14ac:dyDescent="0.2">
      <c r="B412" s="22" t="s">
        <v>89</v>
      </c>
      <c r="C412" s="23" t="s">
        <v>322</v>
      </c>
      <c r="D412" s="23" t="s">
        <v>337</v>
      </c>
      <c r="E412" s="24">
        <f ca="1">CELL("colonne",INDIRECT($F412))</f>
        <v>4</v>
      </c>
      <c r="F412" s="25" t="str">
        <f ca="1">CELL("adresse",'positionnement-etude-PRE'!$D$4)</f>
        <v>'[PA-35306-000C.xlsm]positionnement-etude-PRE'!$D$4</v>
      </c>
      <c r="G412" s="25" t="s">
        <v>95</v>
      </c>
      <c r="H412" s="25" t="s">
        <v>94</v>
      </c>
      <c r="I412" s="26" t="s">
        <v>1</v>
      </c>
    </row>
    <row r="413" spans="2:9" x14ac:dyDescent="0.2">
      <c r="B413" s="12" t="s">
        <v>90</v>
      </c>
      <c r="C413" s="13" t="s">
        <v>322</v>
      </c>
      <c r="D413" s="13" t="s">
        <v>338</v>
      </c>
      <c r="E413" s="14" t="str">
        <f ca="1">MID(F413,FIND("$",F413),999)</f>
        <v>$E$4</v>
      </c>
      <c r="F413" s="15" t="str">
        <f ca="1">CELL("adresse",'positionnement-etude-PRE'!$E$4)</f>
        <v>'[PA-35306-000C.xlsm]positionnement-etude-PRE'!$E$4</v>
      </c>
      <c r="G413" s="15" t="s">
        <v>90</v>
      </c>
      <c r="H413" s="15" t="s">
        <v>91</v>
      </c>
      <c r="I413" s="16" t="s">
        <v>22</v>
      </c>
    </row>
    <row r="414" spans="2:9" x14ac:dyDescent="0.2">
      <c r="B414" s="17" t="s">
        <v>88</v>
      </c>
      <c r="C414" s="18" t="s">
        <v>322</v>
      </c>
      <c r="D414" s="18" t="s">
        <v>339</v>
      </c>
      <c r="E414" s="19">
        <f ca="1">CELL("ligne",INDIRECT($F414))</f>
        <v>4</v>
      </c>
      <c r="F414" s="20" t="str">
        <f ca="1">CELL("adresse",'positionnement-etude-PRE'!$E$4)</f>
        <v>'[PA-35306-000C.xlsm]positionnement-etude-PRE'!$E$4</v>
      </c>
      <c r="G414" s="20" t="s">
        <v>96</v>
      </c>
      <c r="H414" s="20" t="s">
        <v>94</v>
      </c>
      <c r="I414" s="21" t="s">
        <v>22</v>
      </c>
    </row>
    <row r="415" spans="2:9" x14ac:dyDescent="0.2">
      <c r="B415" s="22" t="s">
        <v>89</v>
      </c>
      <c r="C415" s="23" t="s">
        <v>322</v>
      </c>
      <c r="D415" s="23" t="s">
        <v>340</v>
      </c>
      <c r="E415" s="24">
        <f ca="1">CELL("colonne",INDIRECT($F415))</f>
        <v>5</v>
      </c>
      <c r="F415" s="25" t="str">
        <f ca="1">CELL("adresse",'positionnement-etude-PRE'!$E$4)</f>
        <v>'[PA-35306-000C.xlsm]positionnement-etude-PRE'!$E$4</v>
      </c>
      <c r="G415" s="25" t="s">
        <v>95</v>
      </c>
      <c r="H415" s="25" t="s">
        <v>94</v>
      </c>
      <c r="I415" s="26" t="s">
        <v>22</v>
      </c>
    </row>
    <row r="416" spans="2:9" x14ac:dyDescent="0.2">
      <c r="B416" s="12" t="s">
        <v>90</v>
      </c>
      <c r="C416" s="13" t="s">
        <v>322</v>
      </c>
      <c r="D416" s="13" t="s">
        <v>341</v>
      </c>
      <c r="E416" s="14" t="str">
        <f ca="1">MID(F416,FIND("$",F416),999)</f>
        <v>$G$4</v>
      </c>
      <c r="F416" s="15" t="str">
        <f ca="1">CELL("adresse",'positionnement-etude-PRE'!$G$4)</f>
        <v>'[PA-35306-000C.xlsm]positionnement-etude-PRE'!$G$4</v>
      </c>
      <c r="G416" s="15" t="s">
        <v>90</v>
      </c>
      <c r="H416" s="15" t="s">
        <v>91</v>
      </c>
      <c r="I416" s="16" t="s">
        <v>23</v>
      </c>
    </row>
    <row r="417" spans="2:9" x14ac:dyDescent="0.2">
      <c r="B417" s="17" t="s">
        <v>88</v>
      </c>
      <c r="C417" s="18" t="s">
        <v>322</v>
      </c>
      <c r="D417" s="18" t="s">
        <v>342</v>
      </c>
      <c r="E417" s="19">
        <f ca="1">CELL("ligne",INDIRECT($F417))</f>
        <v>4</v>
      </c>
      <c r="F417" s="20" t="str">
        <f ca="1">CELL("adresse",'positionnement-etude-PRE'!$G$4)</f>
        <v>'[PA-35306-000C.xlsm]positionnement-etude-PRE'!$G$4</v>
      </c>
      <c r="G417" s="20" t="s">
        <v>96</v>
      </c>
      <c r="H417" s="20" t="s">
        <v>94</v>
      </c>
      <c r="I417" s="21" t="s">
        <v>23</v>
      </c>
    </row>
    <row r="418" spans="2:9" x14ac:dyDescent="0.2">
      <c r="B418" s="22" t="s">
        <v>89</v>
      </c>
      <c r="C418" s="23" t="s">
        <v>322</v>
      </c>
      <c r="D418" s="23" t="s">
        <v>343</v>
      </c>
      <c r="E418" s="24">
        <f ca="1">CELL("colonne",INDIRECT($F418))</f>
        <v>7</v>
      </c>
      <c r="F418" s="25" t="str">
        <f ca="1">CELL("adresse",'positionnement-etude-PRE'!$G$4)</f>
        <v>'[PA-35306-000C.xlsm]positionnement-etude-PRE'!$G$4</v>
      </c>
      <c r="G418" s="25" t="s">
        <v>95</v>
      </c>
      <c r="H418" s="25" t="s">
        <v>94</v>
      </c>
      <c r="I418" s="26" t="s">
        <v>23</v>
      </c>
    </row>
    <row r="419" spans="2:9" x14ac:dyDescent="0.2">
      <c r="B419" s="12" t="s">
        <v>90</v>
      </c>
      <c r="C419" s="13" t="s">
        <v>322</v>
      </c>
      <c r="D419" s="13" t="s">
        <v>260</v>
      </c>
      <c r="E419" s="14" t="str">
        <f ca="1">MID(F419,FIND("$",F419),999)</f>
        <v>$H$4</v>
      </c>
      <c r="F419" s="15" t="str">
        <f ca="1">CELL("adresse",'positionnement-etude-PRE'!$H$4)</f>
        <v>'[PA-35306-000C.xlsm]positionnement-etude-PRE'!$H$4</v>
      </c>
      <c r="G419" s="15" t="s">
        <v>90</v>
      </c>
      <c r="H419" s="15" t="s">
        <v>91</v>
      </c>
      <c r="I419" s="16" t="s">
        <v>24</v>
      </c>
    </row>
    <row r="420" spans="2:9" x14ac:dyDescent="0.2">
      <c r="B420" s="17" t="s">
        <v>88</v>
      </c>
      <c r="C420" s="18" t="s">
        <v>322</v>
      </c>
      <c r="D420" s="18" t="s">
        <v>261</v>
      </c>
      <c r="E420" s="19">
        <f ca="1">CELL("ligne",INDIRECT($F420))</f>
        <v>4</v>
      </c>
      <c r="F420" s="20" t="str">
        <f ca="1">CELL("adresse",'positionnement-etude-PRE'!$H$4)</f>
        <v>'[PA-35306-000C.xlsm]positionnement-etude-PRE'!$H$4</v>
      </c>
      <c r="G420" s="20" t="s">
        <v>96</v>
      </c>
      <c r="H420" s="20" t="s">
        <v>94</v>
      </c>
      <c r="I420" s="21" t="s">
        <v>24</v>
      </c>
    </row>
    <row r="421" spans="2:9" x14ac:dyDescent="0.2">
      <c r="B421" s="22" t="s">
        <v>89</v>
      </c>
      <c r="C421" s="23" t="s">
        <v>322</v>
      </c>
      <c r="D421" s="23" t="s">
        <v>262</v>
      </c>
      <c r="E421" s="24">
        <f ca="1">CELL("colonne",INDIRECT($F421))</f>
        <v>8</v>
      </c>
      <c r="F421" s="25" t="str">
        <f ca="1">CELL("adresse",'positionnement-etude-PRE'!$H$4)</f>
        <v>'[PA-35306-000C.xlsm]positionnement-etude-PRE'!$H$4</v>
      </c>
      <c r="G421" s="25" t="s">
        <v>95</v>
      </c>
      <c r="H421" s="25" t="s">
        <v>94</v>
      </c>
      <c r="I421" s="26" t="s">
        <v>24</v>
      </c>
    </row>
    <row r="422" spans="2:9" x14ac:dyDescent="0.2">
      <c r="B422" s="12" t="s">
        <v>90</v>
      </c>
      <c r="C422" s="13" t="s">
        <v>322</v>
      </c>
      <c r="D422" s="13" t="s">
        <v>344</v>
      </c>
      <c r="E422" s="14" t="str">
        <f ca="1">MID(F422,FIND("$",F422),999)</f>
        <v>$I$4</v>
      </c>
      <c r="F422" s="15" t="str">
        <f ca="1">CELL("adresse",'positionnement-etude-PRE'!$I$4)</f>
        <v>'[PA-35306-000C.xlsm]positionnement-etude-PRE'!$I$4</v>
      </c>
      <c r="G422" s="15" t="s">
        <v>90</v>
      </c>
      <c r="H422" s="15" t="s">
        <v>91</v>
      </c>
      <c r="I422" s="16" t="s">
        <v>25</v>
      </c>
    </row>
    <row r="423" spans="2:9" x14ac:dyDescent="0.2">
      <c r="B423" s="17" t="s">
        <v>88</v>
      </c>
      <c r="C423" s="18" t="s">
        <v>322</v>
      </c>
      <c r="D423" s="18" t="s">
        <v>345</v>
      </c>
      <c r="E423" s="19">
        <f ca="1">CELL("ligne",INDIRECT($F423))</f>
        <v>4</v>
      </c>
      <c r="F423" s="20" t="str">
        <f ca="1">CELL("adresse",'positionnement-etude-PRE'!$I$4)</f>
        <v>'[PA-35306-000C.xlsm]positionnement-etude-PRE'!$I$4</v>
      </c>
      <c r="G423" s="20" t="s">
        <v>96</v>
      </c>
      <c r="H423" s="20" t="s">
        <v>94</v>
      </c>
      <c r="I423" s="21" t="s">
        <v>25</v>
      </c>
    </row>
    <row r="424" spans="2:9" x14ac:dyDescent="0.2">
      <c r="B424" s="22" t="s">
        <v>89</v>
      </c>
      <c r="C424" s="23" t="s">
        <v>322</v>
      </c>
      <c r="D424" s="23" t="s">
        <v>346</v>
      </c>
      <c r="E424" s="24">
        <f ca="1">CELL("colonne",INDIRECT($F424))</f>
        <v>9</v>
      </c>
      <c r="F424" s="25" t="str">
        <f ca="1">CELL("adresse",'positionnement-etude-PRE'!$I$4)</f>
        <v>'[PA-35306-000C.xlsm]positionnement-etude-PRE'!$I$4</v>
      </c>
      <c r="G424" s="25" t="s">
        <v>95</v>
      </c>
      <c r="H424" s="25" t="s">
        <v>94</v>
      </c>
      <c r="I424" s="26" t="s">
        <v>25</v>
      </c>
    </row>
    <row r="425" spans="2:9" x14ac:dyDescent="0.2">
      <c r="B425" s="12" t="s">
        <v>90</v>
      </c>
      <c r="C425" s="13" t="s">
        <v>322</v>
      </c>
      <c r="D425" s="13" t="s">
        <v>347</v>
      </c>
      <c r="E425" s="14" t="str">
        <f ca="1">MID(F425,FIND("$",F425),999)</f>
        <v>$J$4</v>
      </c>
      <c r="F425" s="15" t="str">
        <f ca="1">CELL("adresse",'positionnement-etude-PRE'!$J$4)</f>
        <v>'[PA-35306-000C.xlsm]positionnement-etude-PRE'!$J$4</v>
      </c>
      <c r="G425" s="15" t="s">
        <v>90</v>
      </c>
      <c r="H425" s="15" t="s">
        <v>91</v>
      </c>
      <c r="I425" s="16" t="s">
        <v>26</v>
      </c>
    </row>
    <row r="426" spans="2:9" x14ac:dyDescent="0.2">
      <c r="B426" s="17" t="s">
        <v>88</v>
      </c>
      <c r="C426" s="18" t="s">
        <v>322</v>
      </c>
      <c r="D426" s="18" t="s">
        <v>348</v>
      </c>
      <c r="E426" s="19">
        <f ca="1">CELL("ligne",INDIRECT($F426))</f>
        <v>4</v>
      </c>
      <c r="F426" s="20" t="str">
        <f ca="1">CELL("adresse",'positionnement-etude-PRE'!$J$4)</f>
        <v>'[PA-35306-000C.xlsm]positionnement-etude-PRE'!$J$4</v>
      </c>
      <c r="G426" s="20" t="s">
        <v>96</v>
      </c>
      <c r="H426" s="20" t="s">
        <v>94</v>
      </c>
      <c r="I426" s="21" t="s">
        <v>26</v>
      </c>
    </row>
    <row r="427" spans="2:9" x14ac:dyDescent="0.2">
      <c r="B427" s="22" t="s">
        <v>89</v>
      </c>
      <c r="C427" s="23" t="s">
        <v>322</v>
      </c>
      <c r="D427" s="23" t="s">
        <v>349</v>
      </c>
      <c r="E427" s="24">
        <f ca="1">CELL("colonne",INDIRECT($F427))</f>
        <v>10</v>
      </c>
      <c r="F427" s="25" t="str">
        <f ca="1">CELL("adresse",'positionnement-etude-PRE'!$J$4)</f>
        <v>'[PA-35306-000C.xlsm]positionnement-etude-PRE'!$J$4</v>
      </c>
      <c r="G427" s="25" t="s">
        <v>95</v>
      </c>
      <c r="H427" s="25" t="s">
        <v>94</v>
      </c>
      <c r="I427" s="26" t="s">
        <v>26</v>
      </c>
    </row>
    <row r="428" spans="2:9" x14ac:dyDescent="0.2">
      <c r="B428" s="12" t="s">
        <v>90</v>
      </c>
      <c r="C428" s="13" t="s">
        <v>322</v>
      </c>
      <c r="D428" s="13" t="s">
        <v>350</v>
      </c>
      <c r="E428" s="14" t="str">
        <f ca="1">MID(F428,FIND("$",F428),999)</f>
        <v>$K$4</v>
      </c>
      <c r="F428" s="15" t="str">
        <f ca="1">CELL("adresse",'positionnement-etude-PRE'!$K$4)</f>
        <v>'[PA-35306-000C.xlsm]positionnement-etude-PRE'!$K$4</v>
      </c>
      <c r="G428" s="15" t="s">
        <v>90</v>
      </c>
      <c r="H428" s="15" t="s">
        <v>91</v>
      </c>
      <c r="I428" s="16" t="s">
        <v>52</v>
      </c>
    </row>
    <row r="429" spans="2:9" x14ac:dyDescent="0.2">
      <c r="B429" s="17" t="s">
        <v>88</v>
      </c>
      <c r="C429" s="18" t="s">
        <v>322</v>
      </c>
      <c r="D429" s="18" t="s">
        <v>351</v>
      </c>
      <c r="E429" s="19">
        <f ca="1">CELL("ligne",INDIRECT($F429))</f>
        <v>4</v>
      </c>
      <c r="F429" s="20" t="str">
        <f ca="1">CELL("adresse",'positionnement-etude-PRE'!$K$4)</f>
        <v>'[PA-35306-000C.xlsm]positionnement-etude-PRE'!$K$4</v>
      </c>
      <c r="G429" s="20" t="s">
        <v>96</v>
      </c>
      <c r="H429" s="20" t="s">
        <v>94</v>
      </c>
      <c r="I429" s="21" t="s">
        <v>52</v>
      </c>
    </row>
    <row r="430" spans="2:9" x14ac:dyDescent="0.2">
      <c r="B430" s="22" t="s">
        <v>89</v>
      </c>
      <c r="C430" s="23" t="s">
        <v>322</v>
      </c>
      <c r="D430" s="23" t="s">
        <v>352</v>
      </c>
      <c r="E430" s="24">
        <f ca="1">CELL("colonne",INDIRECT($F430))</f>
        <v>11</v>
      </c>
      <c r="F430" s="25" t="str">
        <f ca="1">CELL("adresse",'positionnement-etude-PRE'!$K$4)</f>
        <v>'[PA-35306-000C.xlsm]positionnement-etude-PRE'!$K$4</v>
      </c>
      <c r="G430" s="25" t="s">
        <v>95</v>
      </c>
      <c r="H430" s="25" t="s">
        <v>94</v>
      </c>
      <c r="I430" s="26" t="s">
        <v>52</v>
      </c>
    </row>
    <row r="431" spans="2:9" x14ac:dyDescent="0.2">
      <c r="B431" s="12" t="s">
        <v>90</v>
      </c>
      <c r="C431" s="13" t="s">
        <v>322</v>
      </c>
      <c r="D431" s="13" t="s">
        <v>353</v>
      </c>
      <c r="E431" s="14" t="str">
        <f ca="1">MID(F431,FIND("$",F431),999)</f>
        <v>$L$4</v>
      </c>
      <c r="F431" s="15" t="str">
        <f ca="1">CELL("adresse",'positionnement-etude-PRE'!$L$4)</f>
        <v>'[PA-35306-000C.xlsm]positionnement-etude-PRE'!$L$4</v>
      </c>
      <c r="G431" s="15" t="s">
        <v>90</v>
      </c>
      <c r="H431" s="15" t="s">
        <v>91</v>
      </c>
      <c r="I431" s="16" t="s">
        <v>294</v>
      </c>
    </row>
    <row r="432" spans="2:9" x14ac:dyDescent="0.2">
      <c r="B432" s="17" t="s">
        <v>88</v>
      </c>
      <c r="C432" s="18" t="s">
        <v>322</v>
      </c>
      <c r="D432" s="18" t="s">
        <v>354</v>
      </c>
      <c r="E432" s="19">
        <f ca="1">CELL("ligne",INDIRECT($F432))</f>
        <v>4</v>
      </c>
      <c r="F432" s="20" t="str">
        <f ca="1">CELL("adresse",'positionnement-etude-PRE'!$L$4)</f>
        <v>'[PA-35306-000C.xlsm]positionnement-etude-PRE'!$L$4</v>
      </c>
      <c r="G432" s="20" t="s">
        <v>96</v>
      </c>
      <c r="H432" s="20" t="s">
        <v>94</v>
      </c>
      <c r="I432" s="21" t="s">
        <v>294</v>
      </c>
    </row>
    <row r="433" spans="2:9" x14ac:dyDescent="0.2">
      <c r="B433" s="22" t="s">
        <v>89</v>
      </c>
      <c r="C433" s="23" t="s">
        <v>322</v>
      </c>
      <c r="D433" s="23" t="s">
        <v>355</v>
      </c>
      <c r="E433" s="24">
        <f ca="1">CELL("colonne",INDIRECT($F433))</f>
        <v>12</v>
      </c>
      <c r="F433" s="25" t="str">
        <f ca="1">CELL("adresse",'positionnement-etude-PRE'!$L$4)</f>
        <v>'[PA-35306-000C.xlsm]positionnement-etude-PRE'!$L$4</v>
      </c>
      <c r="G433" s="25" t="s">
        <v>95</v>
      </c>
      <c r="H433" s="25" t="s">
        <v>94</v>
      </c>
      <c r="I433" s="26" t="s">
        <v>294</v>
      </c>
    </row>
    <row r="434" spans="2:9" x14ac:dyDescent="0.2">
      <c r="B434" s="12" t="s">
        <v>90</v>
      </c>
      <c r="C434" s="13" t="s">
        <v>322</v>
      </c>
      <c r="D434" s="13" t="s">
        <v>356</v>
      </c>
      <c r="E434" s="14" t="str">
        <f ca="1">MID($F434,FIND("$",$F434),999)</f>
        <v>$N$4</v>
      </c>
      <c r="F434" s="15" t="str">
        <f ca="1">CELL("adresse",'positionnement-etude-PRE'!$N$4)</f>
        <v>'[PA-35306-000C.xlsm]positionnement-etude-PRE'!$N$4</v>
      </c>
      <c r="G434" s="15" t="s">
        <v>90</v>
      </c>
      <c r="H434" s="15" t="s">
        <v>91</v>
      </c>
      <c r="I434" s="16" t="s">
        <v>295</v>
      </c>
    </row>
    <row r="435" spans="2:9" x14ac:dyDescent="0.2">
      <c r="B435" s="17" t="s">
        <v>88</v>
      </c>
      <c r="C435" s="18" t="s">
        <v>322</v>
      </c>
      <c r="D435" s="18" t="s">
        <v>357</v>
      </c>
      <c r="E435" s="19">
        <f ca="1">CELL("ligne",INDIRECT($F435))</f>
        <v>4</v>
      </c>
      <c r="F435" s="20" t="str">
        <f ca="1">CELL("adresse",'positionnement-etude-PRE'!$N$4)</f>
        <v>'[PA-35306-000C.xlsm]positionnement-etude-PRE'!$N$4</v>
      </c>
      <c r="G435" s="20" t="s">
        <v>96</v>
      </c>
      <c r="H435" s="20" t="s">
        <v>94</v>
      </c>
      <c r="I435" s="21" t="s">
        <v>295</v>
      </c>
    </row>
    <row r="436" spans="2:9" x14ac:dyDescent="0.2">
      <c r="B436" s="22" t="s">
        <v>89</v>
      </c>
      <c r="C436" s="23" t="s">
        <v>322</v>
      </c>
      <c r="D436" s="23" t="s">
        <v>358</v>
      </c>
      <c r="E436" s="24">
        <f ca="1">CELL("colonne",INDIRECT($F436))</f>
        <v>14</v>
      </c>
      <c r="F436" s="25" t="str">
        <f ca="1">CELL("adresse",'positionnement-etude-PRE'!$N$4)</f>
        <v>'[PA-35306-000C.xlsm]positionnement-etude-PRE'!$N$4</v>
      </c>
      <c r="G436" s="25" t="s">
        <v>95</v>
      </c>
      <c r="H436" s="25" t="s">
        <v>94</v>
      </c>
      <c r="I436" s="26" t="s">
        <v>295</v>
      </c>
    </row>
    <row r="437" spans="2:9" x14ac:dyDescent="0.2">
      <c r="B437" s="12" t="s">
        <v>90</v>
      </c>
      <c r="C437" s="13" t="s">
        <v>322</v>
      </c>
      <c r="D437" s="13" t="s">
        <v>776</v>
      </c>
      <c r="E437" s="14" t="str">
        <f ca="1">MID($F437,FIND("$",$F437),999)</f>
        <v>$O$4</v>
      </c>
      <c r="F437" s="15" t="str">
        <f ca="1">CELL("adresse",'positionnement-etude-PRE'!$O$4)</f>
        <v>'[PA-35306-000C.xlsm]positionnement-etude-PRE'!$O$4</v>
      </c>
      <c r="G437" s="15" t="s">
        <v>90</v>
      </c>
      <c r="H437" s="15" t="s">
        <v>91</v>
      </c>
      <c r="I437" s="16" t="s">
        <v>777</v>
      </c>
    </row>
    <row r="438" spans="2:9" x14ac:dyDescent="0.2">
      <c r="B438" s="17" t="s">
        <v>88</v>
      </c>
      <c r="C438" s="18" t="s">
        <v>322</v>
      </c>
      <c r="D438" s="18" t="s">
        <v>780</v>
      </c>
      <c r="E438" s="19">
        <f ca="1">CELL("ligne",INDIRECT($F438))</f>
        <v>4</v>
      </c>
      <c r="F438" s="20" t="str">
        <f ca="1">CELL("adresse",'positionnement-etude-PRE'!$O$4)</f>
        <v>'[PA-35306-000C.xlsm]positionnement-etude-PRE'!$O$4</v>
      </c>
      <c r="G438" s="20" t="s">
        <v>96</v>
      </c>
      <c r="H438" s="20" t="s">
        <v>94</v>
      </c>
      <c r="I438" s="21" t="s">
        <v>777</v>
      </c>
    </row>
    <row r="439" spans="2:9" x14ac:dyDescent="0.2">
      <c r="B439" s="22" t="s">
        <v>89</v>
      </c>
      <c r="C439" s="23" t="s">
        <v>322</v>
      </c>
      <c r="D439" s="23" t="s">
        <v>781</v>
      </c>
      <c r="E439" s="24">
        <f ca="1">CELL("colonne",INDIRECT($F439))</f>
        <v>15</v>
      </c>
      <c r="F439" s="25" t="str">
        <f ca="1">CELL("adresse",'positionnement-etude-PRE'!$O$4)</f>
        <v>'[PA-35306-000C.xlsm]positionnement-etude-PRE'!$O$4</v>
      </c>
      <c r="G439" s="25" t="s">
        <v>95</v>
      </c>
      <c r="H439" s="25" t="s">
        <v>94</v>
      </c>
      <c r="I439" s="26" t="s">
        <v>777</v>
      </c>
    </row>
    <row r="440" spans="2:9" x14ac:dyDescent="0.2">
      <c r="B440" s="12" t="s">
        <v>90</v>
      </c>
      <c r="C440" s="13" t="s">
        <v>322</v>
      </c>
      <c r="D440" s="13" t="s">
        <v>359</v>
      </c>
      <c r="E440" s="14" t="str">
        <f ca="1">MID($F440,FIND("$",$F440),999)</f>
        <v>$P$4</v>
      </c>
      <c r="F440" s="15" t="str">
        <f ca="1">CELL("adresse",'positionnement-etude-PRE'!$P$4)</f>
        <v>'[PA-35306-000C.xlsm]positionnement-etude-PRE'!$P$4</v>
      </c>
      <c r="G440" s="15" t="s">
        <v>90</v>
      </c>
      <c r="H440" s="15" t="s">
        <v>91</v>
      </c>
      <c r="I440" s="16" t="s">
        <v>296</v>
      </c>
    </row>
    <row r="441" spans="2:9" x14ac:dyDescent="0.2">
      <c r="B441" s="17" t="s">
        <v>88</v>
      </c>
      <c r="C441" s="18" t="s">
        <v>322</v>
      </c>
      <c r="D441" s="18" t="s">
        <v>360</v>
      </c>
      <c r="E441" s="19">
        <f ca="1">CELL("ligne",INDIRECT($F441))</f>
        <v>4</v>
      </c>
      <c r="F441" s="20" t="str">
        <f ca="1">CELL("adresse",'positionnement-etude-PRE'!$P$4)</f>
        <v>'[PA-35306-000C.xlsm]positionnement-etude-PRE'!$P$4</v>
      </c>
      <c r="G441" s="20" t="s">
        <v>96</v>
      </c>
      <c r="H441" s="20" t="s">
        <v>94</v>
      </c>
      <c r="I441" s="21" t="s">
        <v>296</v>
      </c>
    </row>
    <row r="442" spans="2:9" x14ac:dyDescent="0.2">
      <c r="B442" s="22" t="s">
        <v>89</v>
      </c>
      <c r="C442" s="23" t="s">
        <v>322</v>
      </c>
      <c r="D442" s="23" t="s">
        <v>361</v>
      </c>
      <c r="E442" s="24">
        <f ca="1">CELL("colonne",INDIRECT($F442))</f>
        <v>16</v>
      </c>
      <c r="F442" s="25" t="str">
        <f ca="1">CELL("adresse",'positionnement-etude-PRE'!$P$4)</f>
        <v>'[PA-35306-000C.xlsm]positionnement-etude-PRE'!$P$4</v>
      </c>
      <c r="G442" s="25" t="s">
        <v>95</v>
      </c>
      <c r="H442" s="25" t="s">
        <v>94</v>
      </c>
      <c r="I442" s="26" t="s">
        <v>296</v>
      </c>
    </row>
    <row r="443" spans="2:9" x14ac:dyDescent="0.2">
      <c r="B443" s="12" t="s">
        <v>90</v>
      </c>
      <c r="C443" s="13" t="s">
        <v>322</v>
      </c>
      <c r="D443" s="13" t="s">
        <v>362</v>
      </c>
      <c r="E443" s="14" t="str">
        <f ca="1">MID($F443,FIND("$",$F443),999)</f>
        <v>$O$4</v>
      </c>
      <c r="F443" s="15" t="str">
        <f ca="1">CELL("adresse",'positionnement-etude-PRE'!$O$4)</f>
        <v>'[PA-35306-000C.xlsm]positionnement-etude-PRE'!$O$4</v>
      </c>
      <c r="G443" s="15" t="s">
        <v>90</v>
      </c>
      <c r="H443" s="15" t="s">
        <v>91</v>
      </c>
      <c r="I443" s="16" t="s">
        <v>297</v>
      </c>
    </row>
    <row r="444" spans="2:9" x14ac:dyDescent="0.2">
      <c r="B444" s="17" t="s">
        <v>88</v>
      </c>
      <c r="C444" s="18" t="s">
        <v>322</v>
      </c>
      <c r="D444" s="18" t="s">
        <v>363</v>
      </c>
      <c r="E444" s="19">
        <f ca="1">CELL("ligne",INDIRECT($F444))</f>
        <v>4</v>
      </c>
      <c r="F444" s="20" t="str">
        <f ca="1">CELL("adresse",'positionnement-etude-PRE'!$O$4)</f>
        <v>'[PA-35306-000C.xlsm]positionnement-etude-PRE'!$O$4</v>
      </c>
      <c r="G444" s="20" t="s">
        <v>96</v>
      </c>
      <c r="H444" s="20" t="s">
        <v>94</v>
      </c>
      <c r="I444" s="21" t="s">
        <v>297</v>
      </c>
    </row>
    <row r="445" spans="2:9" x14ac:dyDescent="0.2">
      <c r="B445" s="22" t="s">
        <v>89</v>
      </c>
      <c r="C445" s="23" t="s">
        <v>322</v>
      </c>
      <c r="D445" s="23" t="s">
        <v>364</v>
      </c>
      <c r="E445" s="24">
        <f ca="1">CELL("colonne",INDIRECT($F445))</f>
        <v>15</v>
      </c>
      <c r="F445" s="25" t="str">
        <f ca="1">CELL("adresse",'positionnement-etude-PRE'!$O$4)</f>
        <v>'[PA-35306-000C.xlsm]positionnement-etude-PRE'!$O$4</v>
      </c>
      <c r="G445" s="25" t="s">
        <v>95</v>
      </c>
      <c r="H445" s="25" t="s">
        <v>94</v>
      </c>
      <c r="I445" s="26" t="s">
        <v>297</v>
      </c>
    </row>
    <row r="446" spans="2:9" x14ac:dyDescent="0.2">
      <c r="B446" s="12" t="s">
        <v>90</v>
      </c>
      <c r="C446" s="13" t="s">
        <v>322</v>
      </c>
      <c r="D446" s="13" t="s">
        <v>365</v>
      </c>
      <c r="E446" s="14" t="str">
        <f ca="1">MID($F446,FIND("$",$F446),999)</f>
        <v>$Q$4</v>
      </c>
      <c r="F446" s="15" t="str">
        <f ca="1">CELL("adresse",'positionnement-etude-PRE'!$Q$4)</f>
        <v>'[PA-35306-000C.xlsm]positionnement-etude-PRE'!$Q$4</v>
      </c>
      <c r="G446" s="15" t="s">
        <v>90</v>
      </c>
      <c r="H446" s="15" t="s">
        <v>91</v>
      </c>
      <c r="I446" s="16" t="s">
        <v>298</v>
      </c>
    </row>
    <row r="447" spans="2:9" x14ac:dyDescent="0.2">
      <c r="B447" s="17" t="s">
        <v>88</v>
      </c>
      <c r="C447" s="18" t="s">
        <v>322</v>
      </c>
      <c r="D447" s="18" t="s">
        <v>366</v>
      </c>
      <c r="E447" s="19">
        <f ca="1">CELL("ligne",INDIRECT($F447))</f>
        <v>4</v>
      </c>
      <c r="F447" s="20" t="str">
        <f ca="1">CELL("adresse",'positionnement-etude-PRE'!$Q$4)</f>
        <v>'[PA-35306-000C.xlsm]positionnement-etude-PRE'!$Q$4</v>
      </c>
      <c r="G447" s="20" t="s">
        <v>96</v>
      </c>
      <c r="H447" s="20" t="s">
        <v>94</v>
      </c>
      <c r="I447" s="21" t="s">
        <v>298</v>
      </c>
    </row>
    <row r="448" spans="2:9" x14ac:dyDescent="0.2">
      <c r="B448" s="22" t="s">
        <v>89</v>
      </c>
      <c r="C448" s="23" t="s">
        <v>322</v>
      </c>
      <c r="D448" s="23" t="s">
        <v>367</v>
      </c>
      <c r="E448" s="24">
        <f ca="1">CELL("colonne",INDIRECT($F448))</f>
        <v>17</v>
      </c>
      <c r="F448" s="25" t="str">
        <f ca="1">CELL("adresse",'positionnement-etude-PRE'!$Q$4)</f>
        <v>'[PA-35306-000C.xlsm]positionnement-etude-PRE'!$Q$4</v>
      </c>
      <c r="G448" s="25" t="s">
        <v>95</v>
      </c>
      <c r="H448" s="25" t="s">
        <v>94</v>
      </c>
      <c r="I448" s="26" t="s">
        <v>298</v>
      </c>
    </row>
    <row r="449" spans="2:9" x14ac:dyDescent="0.2">
      <c r="B449" s="12" t="s">
        <v>90</v>
      </c>
      <c r="C449" s="13" t="s">
        <v>322</v>
      </c>
      <c r="D449" s="13" t="s">
        <v>651</v>
      </c>
      <c r="E449" s="14" t="str">
        <f ca="1">MID($F449,FIND("$",$F449),999)</f>
        <v>$R$4</v>
      </c>
      <c r="F449" s="15" t="str">
        <f ca="1">CELL("adresse",'positionnement-etude-PRE'!$R$4)</f>
        <v>'[PA-35306-000C.xlsm]positionnement-etude-PRE'!$R$4</v>
      </c>
      <c r="G449" s="15" t="s">
        <v>90</v>
      </c>
      <c r="H449" s="15" t="s">
        <v>91</v>
      </c>
      <c r="I449" s="16" t="s">
        <v>640</v>
      </c>
    </row>
    <row r="450" spans="2:9" x14ac:dyDescent="0.2">
      <c r="B450" s="17" t="s">
        <v>88</v>
      </c>
      <c r="C450" s="18" t="s">
        <v>322</v>
      </c>
      <c r="D450" s="18" t="s">
        <v>652</v>
      </c>
      <c r="E450" s="19">
        <f ca="1">CELL("ligne",INDIRECT($F450))</f>
        <v>4</v>
      </c>
      <c r="F450" s="20" t="str">
        <f ca="1">CELL("adresse",'positionnement-etude-PRE'!$R$4)</f>
        <v>'[PA-35306-000C.xlsm]positionnement-etude-PRE'!$R$4</v>
      </c>
      <c r="G450" s="20" t="s">
        <v>96</v>
      </c>
      <c r="H450" s="20" t="s">
        <v>94</v>
      </c>
      <c r="I450" s="16" t="s">
        <v>640</v>
      </c>
    </row>
    <row r="451" spans="2:9" x14ac:dyDescent="0.2">
      <c r="B451" s="22" t="s">
        <v>89</v>
      </c>
      <c r="C451" s="23" t="s">
        <v>322</v>
      </c>
      <c r="D451" s="23" t="s">
        <v>653</v>
      </c>
      <c r="E451" s="24">
        <f ca="1">CELL("colonne",INDIRECT($F451))</f>
        <v>18</v>
      </c>
      <c r="F451" s="25" t="str">
        <f ca="1">CELL("adresse",'positionnement-etude-PRE'!$R$4)</f>
        <v>'[PA-35306-000C.xlsm]positionnement-etude-PRE'!$R$4</v>
      </c>
      <c r="G451" s="25" t="s">
        <v>95</v>
      </c>
      <c r="H451" s="25" t="s">
        <v>94</v>
      </c>
      <c r="I451" s="16" t="s">
        <v>640</v>
      </c>
    </row>
    <row r="452" spans="2:9" x14ac:dyDescent="0.2">
      <c r="B452" s="12" t="s">
        <v>90</v>
      </c>
      <c r="C452" s="13" t="s">
        <v>322</v>
      </c>
      <c r="D452" s="13" t="s">
        <v>368</v>
      </c>
      <c r="E452" s="14" t="str">
        <f ca="1">MID($F452,FIND("$",$F452),999)</f>
        <v>$S$4</v>
      </c>
      <c r="F452" s="15" t="str">
        <f ca="1">CELL("adresse",'positionnement-etude-PRE'!$S$4)</f>
        <v>'[PA-35306-000C.xlsm]positionnement-etude-PRE'!$S$4</v>
      </c>
      <c r="G452" s="15" t="s">
        <v>90</v>
      </c>
      <c r="H452" s="15" t="s">
        <v>91</v>
      </c>
      <c r="I452" s="16" t="s">
        <v>300</v>
      </c>
    </row>
    <row r="453" spans="2:9" x14ac:dyDescent="0.2">
      <c r="B453" s="17" t="s">
        <v>88</v>
      </c>
      <c r="C453" s="18" t="s">
        <v>322</v>
      </c>
      <c r="D453" s="18" t="s">
        <v>369</v>
      </c>
      <c r="E453" s="19">
        <f ca="1">CELL("ligne",INDIRECT($F453))</f>
        <v>4</v>
      </c>
      <c r="F453" s="20" t="str">
        <f ca="1">CELL("adresse",'positionnement-etude-PRE'!$S$4)</f>
        <v>'[PA-35306-000C.xlsm]positionnement-etude-PRE'!$S$4</v>
      </c>
      <c r="G453" s="20" t="s">
        <v>96</v>
      </c>
      <c r="H453" s="20" t="s">
        <v>94</v>
      </c>
      <c r="I453" s="21" t="s">
        <v>300</v>
      </c>
    </row>
    <row r="454" spans="2:9" x14ac:dyDescent="0.2">
      <c r="B454" s="22" t="s">
        <v>89</v>
      </c>
      <c r="C454" s="23" t="s">
        <v>322</v>
      </c>
      <c r="D454" s="23" t="s">
        <v>370</v>
      </c>
      <c r="E454" s="24">
        <f ca="1">CELL("colonne",INDIRECT($F454))</f>
        <v>19</v>
      </c>
      <c r="F454" s="25" t="str">
        <f ca="1">CELL("adresse",'positionnement-etude-PRE'!$S$4)</f>
        <v>'[PA-35306-000C.xlsm]positionnement-etude-PRE'!$S$4</v>
      </c>
      <c r="G454" s="25" t="s">
        <v>95</v>
      </c>
      <c r="H454" s="25" t="s">
        <v>94</v>
      </c>
      <c r="I454" s="26" t="s">
        <v>300</v>
      </c>
    </row>
    <row r="455" spans="2:9" x14ac:dyDescent="0.2">
      <c r="B455" s="12" t="s">
        <v>90</v>
      </c>
      <c r="C455" s="13" t="s">
        <v>322</v>
      </c>
      <c r="D455" s="13" t="s">
        <v>371</v>
      </c>
      <c r="E455" s="14" t="str">
        <f ca="1">MID($F455,FIND("$",$F455),999)</f>
        <v>$T$4</v>
      </c>
      <c r="F455" s="15" t="str">
        <f ca="1">CELL("adresse",'positionnement-etude-PRE'!$T$4)</f>
        <v>'[PA-35306-000C.xlsm]positionnement-etude-PRE'!$T$4</v>
      </c>
      <c r="G455" s="15" t="s">
        <v>90</v>
      </c>
      <c r="H455" s="15" t="s">
        <v>91</v>
      </c>
      <c r="I455" s="16" t="s">
        <v>301</v>
      </c>
    </row>
    <row r="456" spans="2:9" x14ac:dyDescent="0.2">
      <c r="B456" s="17" t="s">
        <v>88</v>
      </c>
      <c r="C456" s="18" t="s">
        <v>322</v>
      </c>
      <c r="D456" s="18" t="s">
        <v>372</v>
      </c>
      <c r="E456" s="19">
        <f ca="1">CELL("ligne",INDIRECT($F456))</f>
        <v>4</v>
      </c>
      <c r="F456" s="20" t="str">
        <f ca="1">CELL("adresse",'positionnement-etude-PRE'!$T$4)</f>
        <v>'[PA-35306-000C.xlsm]positionnement-etude-PRE'!$T$4</v>
      </c>
      <c r="G456" s="20" t="s">
        <v>96</v>
      </c>
      <c r="H456" s="20" t="s">
        <v>94</v>
      </c>
      <c r="I456" s="21" t="s">
        <v>301</v>
      </c>
    </row>
    <row r="457" spans="2:9" x14ac:dyDescent="0.2">
      <c r="B457" s="22" t="s">
        <v>89</v>
      </c>
      <c r="C457" s="23" t="s">
        <v>322</v>
      </c>
      <c r="D457" s="23" t="s">
        <v>373</v>
      </c>
      <c r="E457" s="24">
        <f ca="1">CELL("colonne",INDIRECT($F457))</f>
        <v>20</v>
      </c>
      <c r="F457" s="25" t="str">
        <f ca="1">CELL("adresse",'positionnement-etude-PRE'!$T$4)</f>
        <v>'[PA-35306-000C.xlsm]positionnement-etude-PRE'!$T$4</v>
      </c>
      <c r="G457" s="25" t="s">
        <v>95</v>
      </c>
      <c r="H457" s="25" t="s">
        <v>94</v>
      </c>
      <c r="I457" s="26" t="s">
        <v>301</v>
      </c>
    </row>
    <row r="458" spans="2:9" x14ac:dyDescent="0.2">
      <c r="B458" s="12" t="s">
        <v>90</v>
      </c>
      <c r="C458" s="13" t="s">
        <v>322</v>
      </c>
      <c r="D458" s="13" t="s">
        <v>374</v>
      </c>
      <c r="E458" s="14" t="str">
        <f ca="1">MID($F458,FIND("$",$F458),999)</f>
        <v>$U$4</v>
      </c>
      <c r="F458" s="15" t="str">
        <f ca="1">CELL("adresse",'positionnement-etude-PRE'!$U$4)</f>
        <v>'[PA-35306-000C.xlsm]positionnement-etude-PRE'!$U$4</v>
      </c>
      <c r="G458" s="15" t="s">
        <v>90</v>
      </c>
      <c r="H458" s="15" t="s">
        <v>91</v>
      </c>
      <c r="I458" s="16" t="s">
        <v>35</v>
      </c>
    </row>
    <row r="459" spans="2:9" x14ac:dyDescent="0.2">
      <c r="B459" s="17" t="s">
        <v>88</v>
      </c>
      <c r="C459" s="18" t="s">
        <v>322</v>
      </c>
      <c r="D459" s="18" t="s">
        <v>375</v>
      </c>
      <c r="E459" s="19">
        <f ca="1">CELL("ligne",INDIRECT($F459))</f>
        <v>4</v>
      </c>
      <c r="F459" s="20" t="str">
        <f ca="1">CELL("adresse",'positionnement-etude-PRE'!$U$4)</f>
        <v>'[PA-35306-000C.xlsm]positionnement-etude-PRE'!$U$4</v>
      </c>
      <c r="G459" s="20" t="s">
        <v>96</v>
      </c>
      <c r="H459" s="20" t="s">
        <v>94</v>
      </c>
      <c r="I459" s="21" t="s">
        <v>35</v>
      </c>
    </row>
    <row r="460" spans="2:9" x14ac:dyDescent="0.2">
      <c r="B460" s="22" t="s">
        <v>89</v>
      </c>
      <c r="C460" s="23" t="s">
        <v>322</v>
      </c>
      <c r="D460" s="23" t="s">
        <v>376</v>
      </c>
      <c r="E460" s="24">
        <f ca="1">CELL("colonne",INDIRECT($F460))</f>
        <v>21</v>
      </c>
      <c r="F460" s="25" t="str">
        <f ca="1">CELL("adresse",'positionnement-etude-PRE'!$U$4)</f>
        <v>'[PA-35306-000C.xlsm]positionnement-etude-PRE'!$U$4</v>
      </c>
      <c r="G460" s="25" t="s">
        <v>95</v>
      </c>
      <c r="H460" s="25" t="s">
        <v>94</v>
      </c>
      <c r="I460" s="26" t="s">
        <v>35</v>
      </c>
    </row>
    <row r="461" spans="2:9" x14ac:dyDescent="0.2">
      <c r="B461" s="296"/>
      <c r="C461" s="296"/>
      <c r="D461" s="296"/>
      <c r="E461" s="296"/>
      <c r="F461" s="296"/>
      <c r="G461" s="296"/>
      <c r="H461" s="296"/>
      <c r="I461" s="296"/>
    </row>
    <row r="462" spans="2:9" x14ac:dyDescent="0.2">
      <c r="B462" s="57" t="s">
        <v>90</v>
      </c>
      <c r="C462" s="58" t="s">
        <v>386</v>
      </c>
      <c r="D462" s="58" t="s">
        <v>699</v>
      </c>
      <c r="E462" s="59" t="e">
        <f ca="1">MID($F462,FIND("$",$F462),999)</f>
        <v>#REF!</v>
      </c>
      <c r="F462" s="60" t="e">
        <f ca="1">CELL("adresse",'synoptique-bilan µmodules'!#REF!)</f>
        <v>#REF!</v>
      </c>
      <c r="G462" s="60" t="s">
        <v>90</v>
      </c>
      <c r="H462" s="60" t="s">
        <v>91</v>
      </c>
      <c r="I462" s="61" t="s">
        <v>295</v>
      </c>
    </row>
    <row r="463" spans="2:9" x14ac:dyDescent="0.2">
      <c r="B463" s="62" t="s">
        <v>88</v>
      </c>
      <c r="C463" s="63" t="s">
        <v>386</v>
      </c>
      <c r="D463" s="63" t="s">
        <v>700</v>
      </c>
      <c r="E463" s="64" t="e">
        <f ca="1">CELL("ligne",INDIRECT($F463))</f>
        <v>#REF!</v>
      </c>
      <c r="F463" s="65" t="e">
        <f ca="1">CELL("adresse",'synoptique-bilan µmodules'!#REF!)</f>
        <v>#REF!</v>
      </c>
      <c r="G463" s="65" t="s">
        <v>96</v>
      </c>
      <c r="H463" s="65" t="s">
        <v>94</v>
      </c>
      <c r="I463" s="66" t="s">
        <v>295</v>
      </c>
    </row>
    <row r="464" spans="2:9" x14ac:dyDescent="0.2">
      <c r="B464" s="67" t="s">
        <v>89</v>
      </c>
      <c r="C464" s="68" t="s">
        <v>386</v>
      </c>
      <c r="D464" s="68" t="s">
        <v>701</v>
      </c>
      <c r="E464" s="69" t="e">
        <f ca="1">CELL("colonne",INDIRECT($F464))</f>
        <v>#REF!</v>
      </c>
      <c r="F464" s="70" t="e">
        <f ca="1">CELL("adresse",'synoptique-bilan µmodules'!#REF!)</f>
        <v>#REF!</v>
      </c>
      <c r="G464" s="70" t="s">
        <v>95</v>
      </c>
      <c r="H464" s="70" t="s">
        <v>94</v>
      </c>
      <c r="I464" s="71" t="s">
        <v>295</v>
      </c>
    </row>
    <row r="465" spans="2:9" x14ac:dyDescent="0.2">
      <c r="B465" s="57" t="s">
        <v>90</v>
      </c>
      <c r="C465" s="58" t="s">
        <v>386</v>
      </c>
      <c r="D465" s="58" t="s">
        <v>714</v>
      </c>
      <c r="E465" s="59" t="e">
        <f ca="1">MID($F465,FIND("$",$F465),999)</f>
        <v>#REF!</v>
      </c>
      <c r="F465" s="60" t="e">
        <f ca="1">CELL("adresse",'synoptique-bilan µmodules'!#REF!)</f>
        <v>#REF!</v>
      </c>
      <c r="G465" s="60" t="s">
        <v>90</v>
      </c>
      <c r="H465" s="60" t="s">
        <v>91</v>
      </c>
      <c r="I465" s="61" t="s">
        <v>295</v>
      </c>
    </row>
    <row r="466" spans="2:9" x14ac:dyDescent="0.2">
      <c r="B466" s="62" t="s">
        <v>88</v>
      </c>
      <c r="C466" s="63" t="s">
        <v>386</v>
      </c>
      <c r="D466" s="63" t="s">
        <v>715</v>
      </c>
      <c r="E466" s="64" t="e">
        <f ca="1">CELL("ligne",INDIRECT($F466))</f>
        <v>#REF!</v>
      </c>
      <c r="F466" s="65" t="e">
        <f ca="1">CELL("adresse",'synoptique-bilan µmodules'!#REF!)</f>
        <v>#REF!</v>
      </c>
      <c r="G466" s="65" t="s">
        <v>96</v>
      </c>
      <c r="H466" s="65" t="s">
        <v>94</v>
      </c>
      <c r="I466" s="66" t="s">
        <v>295</v>
      </c>
    </row>
    <row r="467" spans="2:9" x14ac:dyDescent="0.2">
      <c r="B467" s="67" t="s">
        <v>89</v>
      </c>
      <c r="C467" s="68" t="s">
        <v>386</v>
      </c>
      <c r="D467" s="68" t="s">
        <v>716</v>
      </c>
      <c r="E467" s="69" t="e">
        <f ca="1">CELL("colonne",INDIRECT($F467))</f>
        <v>#REF!</v>
      </c>
      <c r="F467" s="70" t="e">
        <f ca="1">CELL("adresse",'synoptique-bilan µmodules'!#REF!)</f>
        <v>#REF!</v>
      </c>
      <c r="G467" s="70" t="s">
        <v>95</v>
      </c>
      <c r="H467" s="70" t="s">
        <v>94</v>
      </c>
      <c r="I467" s="71" t="s">
        <v>295</v>
      </c>
    </row>
    <row r="468" spans="2:9" x14ac:dyDescent="0.2">
      <c r="B468" s="57" t="s">
        <v>90</v>
      </c>
      <c r="C468" s="58" t="s">
        <v>386</v>
      </c>
      <c r="D468" s="58" t="s">
        <v>708</v>
      </c>
      <c r="E468" s="59" t="e">
        <f ca="1">MID($F468,FIND("$",$F468),999)</f>
        <v>#REF!</v>
      </c>
      <c r="F468" s="60" t="e">
        <f ca="1">CELL("adresse",'synoptique-bilan µmodules'!#REF!)</f>
        <v>#REF!</v>
      </c>
      <c r="G468" s="60" t="s">
        <v>90</v>
      </c>
      <c r="H468" s="60" t="s">
        <v>91</v>
      </c>
      <c r="I468" s="61" t="s">
        <v>295</v>
      </c>
    </row>
    <row r="469" spans="2:9" x14ac:dyDescent="0.2">
      <c r="B469" s="62" t="s">
        <v>88</v>
      </c>
      <c r="C469" s="63" t="s">
        <v>386</v>
      </c>
      <c r="D469" s="63" t="s">
        <v>709</v>
      </c>
      <c r="E469" s="64" t="e">
        <f ca="1">CELL("ligne",INDIRECT($F469))</f>
        <v>#REF!</v>
      </c>
      <c r="F469" s="65" t="e">
        <f ca="1">CELL("adresse",'synoptique-bilan µmodules'!#REF!)</f>
        <v>#REF!</v>
      </c>
      <c r="G469" s="65" t="s">
        <v>96</v>
      </c>
      <c r="H469" s="65" t="s">
        <v>94</v>
      </c>
      <c r="I469" s="66" t="s">
        <v>295</v>
      </c>
    </row>
    <row r="470" spans="2:9" x14ac:dyDescent="0.2">
      <c r="B470" s="67" t="s">
        <v>89</v>
      </c>
      <c r="C470" s="68" t="s">
        <v>386</v>
      </c>
      <c r="D470" s="68" t="s">
        <v>710</v>
      </c>
      <c r="E470" s="69" t="e">
        <f ca="1">CELL("colonne",INDIRECT($F470))</f>
        <v>#REF!</v>
      </c>
      <c r="F470" s="70" t="e">
        <f ca="1">CELL("adresse",'synoptique-bilan µmodules'!#REF!)</f>
        <v>#REF!</v>
      </c>
      <c r="G470" s="70" t="s">
        <v>95</v>
      </c>
      <c r="H470" s="70" t="s">
        <v>94</v>
      </c>
      <c r="I470" s="71" t="s">
        <v>295</v>
      </c>
    </row>
    <row r="471" spans="2:9" x14ac:dyDescent="0.2">
      <c r="B471" s="57" t="s">
        <v>90</v>
      </c>
      <c r="C471" s="58" t="s">
        <v>386</v>
      </c>
      <c r="D471" s="58" t="s">
        <v>711</v>
      </c>
      <c r="E471" s="59" t="e">
        <f ca="1">MID($F471,FIND("$",$F471),999)</f>
        <v>#REF!</v>
      </c>
      <c r="F471" s="60" t="e">
        <f ca="1">CELL("adresse",'synoptique-bilan µmodules'!#REF!)</f>
        <v>#REF!</v>
      </c>
      <c r="G471" s="60" t="s">
        <v>90</v>
      </c>
      <c r="H471" s="60" t="s">
        <v>91</v>
      </c>
      <c r="I471" s="61" t="s">
        <v>295</v>
      </c>
    </row>
    <row r="472" spans="2:9" x14ac:dyDescent="0.2">
      <c r="B472" s="62" t="s">
        <v>88</v>
      </c>
      <c r="C472" s="63" t="s">
        <v>386</v>
      </c>
      <c r="D472" s="63" t="s">
        <v>712</v>
      </c>
      <c r="E472" s="64" t="e">
        <f ca="1">CELL("ligne",INDIRECT($F472))</f>
        <v>#REF!</v>
      </c>
      <c r="F472" s="65" t="e">
        <f ca="1">CELL("adresse",'synoptique-bilan µmodules'!#REF!)</f>
        <v>#REF!</v>
      </c>
      <c r="G472" s="65" t="s">
        <v>96</v>
      </c>
      <c r="H472" s="65" t="s">
        <v>94</v>
      </c>
      <c r="I472" s="66" t="s">
        <v>295</v>
      </c>
    </row>
    <row r="473" spans="2:9" x14ac:dyDescent="0.2">
      <c r="B473" s="67" t="s">
        <v>89</v>
      </c>
      <c r="C473" s="68" t="s">
        <v>386</v>
      </c>
      <c r="D473" s="68" t="s">
        <v>713</v>
      </c>
      <c r="E473" s="69" t="e">
        <f ca="1">CELL("colonne",INDIRECT($F473))</f>
        <v>#REF!</v>
      </c>
      <c r="F473" s="70" t="e">
        <f ca="1">CELL("adresse",'synoptique-bilan µmodules'!#REF!)</f>
        <v>#REF!</v>
      </c>
      <c r="G473" s="70" t="s">
        <v>95</v>
      </c>
      <c r="H473" s="70" t="s">
        <v>94</v>
      </c>
      <c r="I473" s="71" t="s">
        <v>295</v>
      </c>
    </row>
    <row r="474" spans="2:9" x14ac:dyDescent="0.2">
      <c r="B474" s="12" t="s">
        <v>90</v>
      </c>
      <c r="C474" s="13" t="s">
        <v>386</v>
      </c>
      <c r="D474" s="13" t="s">
        <v>702</v>
      </c>
      <c r="E474" s="14" t="str">
        <f ca="1">MID($F474,FIND("$",$F474),999)</f>
        <v>$B$11</v>
      </c>
      <c r="F474" s="15" t="str">
        <f ca="1">CELL("adresse",'synoptique-bilan µmodules'!$B$11)</f>
        <v>'[PA-35306-000C.xlsm]synoptique-bilan µmodules'!$B$11</v>
      </c>
      <c r="G474" s="15" t="s">
        <v>90</v>
      </c>
      <c r="H474" s="15" t="s">
        <v>91</v>
      </c>
      <c r="I474" s="16" t="s">
        <v>295</v>
      </c>
    </row>
    <row r="475" spans="2:9" x14ac:dyDescent="0.2">
      <c r="B475" s="17" t="s">
        <v>88</v>
      </c>
      <c r="C475" s="18" t="s">
        <v>386</v>
      </c>
      <c r="D475" s="18" t="s">
        <v>703</v>
      </c>
      <c r="E475" s="19">
        <f ca="1">CELL("ligne",INDIRECT($F475))</f>
        <v>11</v>
      </c>
      <c r="F475" s="20" t="str">
        <f ca="1">CELL("adresse",'synoptique-bilan µmodules'!$B$11)</f>
        <v>'[PA-35306-000C.xlsm]synoptique-bilan µmodules'!$B$11</v>
      </c>
      <c r="G475" s="20" t="s">
        <v>96</v>
      </c>
      <c r="H475" s="20" t="s">
        <v>94</v>
      </c>
      <c r="I475" s="21" t="s">
        <v>295</v>
      </c>
    </row>
    <row r="476" spans="2:9" x14ac:dyDescent="0.2">
      <c r="B476" s="22" t="s">
        <v>89</v>
      </c>
      <c r="C476" s="23" t="s">
        <v>386</v>
      </c>
      <c r="D476" s="23" t="s">
        <v>704</v>
      </c>
      <c r="E476" s="24">
        <f ca="1">CELL("colonne",INDIRECT($F476))</f>
        <v>2</v>
      </c>
      <c r="F476" s="25" t="str">
        <f ca="1">CELL("adresse",'synoptique-bilan µmodules'!$B$11)</f>
        <v>'[PA-35306-000C.xlsm]synoptique-bilan µmodules'!$B$11</v>
      </c>
      <c r="G476" s="25" t="s">
        <v>95</v>
      </c>
      <c r="H476" s="25" t="s">
        <v>94</v>
      </c>
      <c r="I476" s="26" t="s">
        <v>295</v>
      </c>
    </row>
    <row r="477" spans="2:9" x14ac:dyDescent="0.2">
      <c r="B477" s="12" t="s">
        <v>90</v>
      </c>
      <c r="C477" s="13" t="s">
        <v>386</v>
      </c>
      <c r="D477" s="13" t="s">
        <v>705</v>
      </c>
      <c r="E477" s="14" t="str">
        <f ca="1">MID($F477,FIND("$",$F477),999)</f>
        <v>$L$41</v>
      </c>
      <c r="F477" s="15" t="str">
        <f ca="1">CELL("adresse",'synoptique-bilan µmodules'!$L$41)</f>
        <v>'[PA-35306-000C.xlsm]synoptique-bilan µmodules'!$L$41</v>
      </c>
      <c r="G477" s="15" t="s">
        <v>90</v>
      </c>
      <c r="H477" s="15" t="s">
        <v>91</v>
      </c>
      <c r="I477" s="16" t="s">
        <v>295</v>
      </c>
    </row>
    <row r="478" spans="2:9" x14ac:dyDescent="0.2">
      <c r="B478" s="17" t="s">
        <v>88</v>
      </c>
      <c r="C478" s="18" t="s">
        <v>386</v>
      </c>
      <c r="D478" s="18" t="s">
        <v>706</v>
      </c>
      <c r="E478" s="19">
        <f ca="1">CELL("ligne",INDIRECT($F478))</f>
        <v>41</v>
      </c>
      <c r="F478" s="20" t="str">
        <f ca="1">CELL("adresse",'synoptique-bilan µmodules'!$L$41)</f>
        <v>'[PA-35306-000C.xlsm]synoptique-bilan µmodules'!$L$41</v>
      </c>
      <c r="G478" s="20" t="s">
        <v>96</v>
      </c>
      <c r="H478" s="20" t="s">
        <v>94</v>
      </c>
      <c r="I478" s="21" t="s">
        <v>295</v>
      </c>
    </row>
    <row r="479" spans="2:9" x14ac:dyDescent="0.2">
      <c r="B479" s="22" t="s">
        <v>89</v>
      </c>
      <c r="C479" s="23" t="s">
        <v>386</v>
      </c>
      <c r="D479" s="23" t="s">
        <v>707</v>
      </c>
      <c r="E479" s="24">
        <f ca="1">CELL("colonne",INDIRECT($F479))</f>
        <v>12</v>
      </c>
      <c r="F479" s="25" t="str">
        <f ca="1">CELL("adresse",'synoptique-bilan µmodules'!$L$41)</f>
        <v>'[PA-35306-000C.xlsm]synoptique-bilan µmodules'!$L$41</v>
      </c>
      <c r="G479" s="25" t="s">
        <v>95</v>
      </c>
      <c r="H479" s="25" t="s">
        <v>94</v>
      </c>
      <c r="I479" s="26" t="s">
        <v>295</v>
      </c>
    </row>
    <row r="480" spans="2:9" x14ac:dyDescent="0.2">
      <c r="B480" s="12" t="s">
        <v>90</v>
      </c>
      <c r="C480" s="13" t="s">
        <v>386</v>
      </c>
      <c r="D480" s="13" t="s">
        <v>387</v>
      </c>
      <c r="E480" s="14" t="str">
        <f ca="1">MID($F480,FIND("$",$F480),999)</f>
        <v>$G$3</v>
      </c>
      <c r="F480" s="15" t="str">
        <f ca="1">CELL("adresse",'synoptique-bilan µmodules'!$G$3)</f>
        <v>'[PA-35306-000C.xlsm]synoptique-bilan µmodules'!$G$3</v>
      </c>
      <c r="G480" s="15" t="s">
        <v>90</v>
      </c>
      <c r="H480" s="15" t="s">
        <v>91</v>
      </c>
      <c r="I480" s="16" t="s">
        <v>301</v>
      </c>
    </row>
    <row r="481" spans="2:9" x14ac:dyDescent="0.2">
      <c r="B481" s="17" t="s">
        <v>88</v>
      </c>
      <c r="C481" s="18" t="s">
        <v>386</v>
      </c>
      <c r="D481" s="18" t="s">
        <v>290</v>
      </c>
      <c r="E481" s="19">
        <f ca="1">CELL("ligne",INDIRECT($F481))</f>
        <v>3</v>
      </c>
      <c r="F481" s="20" t="str">
        <f ca="1">CELL("adresse",'synoptique-bilan µmodules'!$G$3)</f>
        <v>'[PA-35306-000C.xlsm]synoptique-bilan µmodules'!$G$3</v>
      </c>
      <c r="G481" s="20" t="s">
        <v>96</v>
      </c>
      <c r="H481" s="20" t="s">
        <v>94</v>
      </c>
      <c r="I481" s="21" t="s">
        <v>301</v>
      </c>
    </row>
    <row r="482" spans="2:9" x14ac:dyDescent="0.2">
      <c r="B482" s="22" t="s">
        <v>89</v>
      </c>
      <c r="C482" s="23" t="s">
        <v>386</v>
      </c>
      <c r="D482" s="23" t="s">
        <v>291</v>
      </c>
      <c r="E482" s="24">
        <f ca="1">CELL("colonne",INDIRECT($F482))</f>
        <v>7</v>
      </c>
      <c r="F482" s="25" t="str">
        <f ca="1">CELL("adresse",'synoptique-bilan µmodules'!$G$3)</f>
        <v>'[PA-35306-000C.xlsm]synoptique-bilan µmodules'!$G$3</v>
      </c>
      <c r="G482" s="25" t="s">
        <v>95</v>
      </c>
      <c r="H482" s="25" t="s">
        <v>94</v>
      </c>
      <c r="I482" s="26" t="s">
        <v>301</v>
      </c>
    </row>
    <row r="483" spans="2:9" x14ac:dyDescent="0.2">
      <c r="B483" s="12" t="s">
        <v>90</v>
      </c>
      <c r="C483" s="13" t="s">
        <v>386</v>
      </c>
      <c r="D483" s="13" t="s">
        <v>736</v>
      </c>
      <c r="E483" s="14" t="str">
        <f ca="1">MID($F483,FIND("$",$F483),999)</f>
        <v>$G$4</v>
      </c>
      <c r="F483" s="15" t="str">
        <f ca="1">CELL("adresse",'synoptique-bilan µmodules'!$G$4)</f>
        <v>'[PA-35306-000C.xlsm]synoptique-bilan µmodules'!$G$4</v>
      </c>
      <c r="G483" s="15" t="s">
        <v>90</v>
      </c>
      <c r="H483" s="15" t="s">
        <v>91</v>
      </c>
      <c r="I483" s="16" t="s">
        <v>301</v>
      </c>
    </row>
    <row r="484" spans="2:9" x14ac:dyDescent="0.2">
      <c r="B484" s="17" t="s">
        <v>88</v>
      </c>
      <c r="C484" s="18" t="s">
        <v>386</v>
      </c>
      <c r="D484" s="18" t="s">
        <v>380</v>
      </c>
      <c r="E484" s="19">
        <f ca="1">CELL("ligne",INDIRECT($F484))</f>
        <v>4</v>
      </c>
      <c r="F484" s="20" t="str">
        <f ca="1">CELL("adresse",'synoptique-bilan µmodules'!$G$4)</f>
        <v>'[PA-35306-000C.xlsm]synoptique-bilan µmodules'!$G$4</v>
      </c>
      <c r="G484" s="20" t="s">
        <v>96</v>
      </c>
      <c r="H484" s="20" t="s">
        <v>94</v>
      </c>
      <c r="I484" s="21" t="s">
        <v>301</v>
      </c>
    </row>
    <row r="485" spans="2:9" x14ac:dyDescent="0.2">
      <c r="B485" s="22" t="s">
        <v>89</v>
      </c>
      <c r="C485" s="23" t="s">
        <v>386</v>
      </c>
      <c r="D485" s="23" t="s">
        <v>381</v>
      </c>
      <c r="E485" s="24">
        <f ca="1">CELL("colonne",INDIRECT($F485))</f>
        <v>7</v>
      </c>
      <c r="F485" s="25" t="str">
        <f ca="1">CELL("adresse",'synoptique-bilan µmodules'!$G$4)</f>
        <v>'[PA-35306-000C.xlsm]synoptique-bilan µmodules'!$G$4</v>
      </c>
      <c r="G485" s="25" t="s">
        <v>95</v>
      </c>
      <c r="H485" s="25" t="s">
        <v>94</v>
      </c>
      <c r="I485" s="26" t="s">
        <v>301</v>
      </c>
    </row>
    <row r="486" spans="2:9" x14ac:dyDescent="0.2">
      <c r="B486" s="12" t="s">
        <v>90</v>
      </c>
      <c r="C486" s="13" t="s">
        <v>386</v>
      </c>
      <c r="D486" s="13" t="s">
        <v>718</v>
      </c>
      <c r="E486" s="14" t="str">
        <f ca="1">MID($F486,FIND("$",$F486),999)</f>
        <v>$P$11</v>
      </c>
      <c r="F486" s="15" t="str">
        <f ca="1">CELL("adresse",'synoptique-bilan µmodules'!$P$11)</f>
        <v>'[PA-35306-000C.xlsm]synoptique-bilan µmodules'!$P$11</v>
      </c>
      <c r="G486" s="15" t="s">
        <v>90</v>
      </c>
      <c r="H486" s="15" t="s">
        <v>91</v>
      </c>
      <c r="I486" s="16" t="s">
        <v>301</v>
      </c>
    </row>
    <row r="487" spans="2:9" x14ac:dyDescent="0.2">
      <c r="B487" s="17" t="s">
        <v>88</v>
      </c>
      <c r="C487" s="18" t="s">
        <v>386</v>
      </c>
      <c r="D487" s="18" t="s">
        <v>719</v>
      </c>
      <c r="E487" s="19">
        <f ca="1">CELL("ligne",INDIRECT($F487))</f>
        <v>11</v>
      </c>
      <c r="F487" s="20" t="str">
        <f ca="1">CELL("adresse",'synoptique-bilan µmodules'!$P$11)</f>
        <v>'[PA-35306-000C.xlsm]synoptique-bilan µmodules'!$P$11</v>
      </c>
      <c r="G487" s="20" t="s">
        <v>96</v>
      </c>
      <c r="H487" s="20" t="s">
        <v>94</v>
      </c>
      <c r="I487" s="21" t="s">
        <v>301</v>
      </c>
    </row>
    <row r="488" spans="2:9" x14ac:dyDescent="0.2">
      <c r="B488" s="22" t="s">
        <v>89</v>
      </c>
      <c r="C488" s="23" t="s">
        <v>386</v>
      </c>
      <c r="D488" s="23" t="s">
        <v>720</v>
      </c>
      <c r="E488" s="24">
        <f ca="1">CELL("colonne",INDIRECT($F488))</f>
        <v>16</v>
      </c>
      <c r="F488" s="25" t="str">
        <f ca="1">CELL("adresse",'synoptique-bilan µmodules'!$P$11)</f>
        <v>'[PA-35306-000C.xlsm]synoptique-bilan µmodules'!$P$11</v>
      </c>
      <c r="G488" s="25" t="s">
        <v>95</v>
      </c>
      <c r="H488" s="25" t="s">
        <v>94</v>
      </c>
      <c r="I488" s="26" t="s">
        <v>301</v>
      </c>
    </row>
    <row r="489" spans="2:9" x14ac:dyDescent="0.2">
      <c r="B489" s="12" t="s">
        <v>90</v>
      </c>
      <c r="C489" s="13" t="s">
        <v>386</v>
      </c>
      <c r="D489" s="13" t="s">
        <v>721</v>
      </c>
      <c r="E489" s="14" t="str">
        <f ca="1">MID($F489,FIND("$",$F489),999)</f>
        <v>$P$13</v>
      </c>
      <c r="F489" s="15" t="str">
        <f ca="1">CELL("adresse",'synoptique-bilan µmodules'!$P$13)</f>
        <v>'[PA-35306-000C.xlsm]synoptique-bilan µmodules'!$P$13</v>
      </c>
      <c r="G489" s="15" t="s">
        <v>90</v>
      </c>
      <c r="H489" s="15" t="s">
        <v>91</v>
      </c>
      <c r="I489" s="16" t="s">
        <v>301</v>
      </c>
    </row>
    <row r="490" spans="2:9" x14ac:dyDescent="0.2">
      <c r="B490" s="17" t="s">
        <v>88</v>
      </c>
      <c r="C490" s="18" t="s">
        <v>386</v>
      </c>
      <c r="D490" s="18" t="s">
        <v>722</v>
      </c>
      <c r="E490" s="19">
        <f ca="1">CELL("ligne",INDIRECT($F490))</f>
        <v>13</v>
      </c>
      <c r="F490" s="20" t="str">
        <f ca="1">CELL("adresse",'synoptique-bilan µmodules'!$P$13)</f>
        <v>'[PA-35306-000C.xlsm]synoptique-bilan µmodules'!$P$13</v>
      </c>
      <c r="G490" s="20" t="s">
        <v>96</v>
      </c>
      <c r="H490" s="20" t="s">
        <v>94</v>
      </c>
      <c r="I490" s="21" t="s">
        <v>301</v>
      </c>
    </row>
    <row r="491" spans="2:9" x14ac:dyDescent="0.2">
      <c r="B491" s="22" t="s">
        <v>89</v>
      </c>
      <c r="C491" s="23" t="s">
        <v>386</v>
      </c>
      <c r="D491" s="23" t="s">
        <v>723</v>
      </c>
      <c r="E491" s="24">
        <f ca="1">CELL("colonne",INDIRECT($F491))</f>
        <v>16</v>
      </c>
      <c r="F491" s="25" t="str">
        <f ca="1">CELL("adresse",'synoptique-bilan µmodules'!$P$13)</f>
        <v>'[PA-35306-000C.xlsm]synoptique-bilan µmodules'!$P$13</v>
      </c>
      <c r="G491" s="25" t="s">
        <v>95</v>
      </c>
      <c r="H491" s="25" t="s">
        <v>94</v>
      </c>
      <c r="I491" s="26" t="s">
        <v>301</v>
      </c>
    </row>
    <row r="492" spans="2:9" x14ac:dyDescent="0.2">
      <c r="B492" s="296"/>
      <c r="C492" s="296"/>
      <c r="D492" s="296"/>
      <c r="E492" s="296"/>
      <c r="F492" s="296"/>
      <c r="G492" s="296"/>
      <c r="H492" s="296"/>
      <c r="I492" s="296"/>
    </row>
    <row r="493" spans="2:9" x14ac:dyDescent="0.2">
      <c r="B493" s="12" t="s">
        <v>90</v>
      </c>
      <c r="C493" s="13" t="s">
        <v>392</v>
      </c>
      <c r="D493" s="13" t="s">
        <v>393</v>
      </c>
      <c r="E493" s="14" t="str">
        <f ca="1">MID($F493,FIND("$",$F493),999)</f>
        <v>$A$2</v>
      </c>
      <c r="F493" s="15" t="str">
        <f ca="1">CELL("adresse",'adductabilité des sites'!$A$2)</f>
        <v>'[PA-35306-000C.xlsm]adductabilité des sites'!$A$2</v>
      </c>
      <c r="G493" s="15" t="s">
        <v>90</v>
      </c>
      <c r="H493" s="15" t="s">
        <v>91</v>
      </c>
      <c r="I493" s="16" t="s">
        <v>388</v>
      </c>
    </row>
    <row r="494" spans="2:9" x14ac:dyDescent="0.2">
      <c r="B494" s="17" t="s">
        <v>88</v>
      </c>
      <c r="C494" s="18" t="s">
        <v>392</v>
      </c>
      <c r="D494" s="18" t="s">
        <v>394</v>
      </c>
      <c r="E494" s="19">
        <f ca="1">CELL("ligne",INDIRECT($F494))</f>
        <v>2</v>
      </c>
      <c r="F494" s="20" t="str">
        <f ca="1">CELL("adresse",'adductabilité des sites'!$A$2)</f>
        <v>'[PA-35306-000C.xlsm]adductabilité des sites'!$A$2</v>
      </c>
      <c r="G494" s="20" t="s">
        <v>96</v>
      </c>
      <c r="H494" s="20" t="s">
        <v>94</v>
      </c>
      <c r="I494" s="21" t="s">
        <v>388</v>
      </c>
    </row>
    <row r="495" spans="2:9" x14ac:dyDescent="0.2">
      <c r="B495" s="22" t="s">
        <v>89</v>
      </c>
      <c r="C495" s="23" t="s">
        <v>392</v>
      </c>
      <c r="D495" s="23" t="s">
        <v>395</v>
      </c>
      <c r="E495" s="24">
        <f ca="1">CELL("colonne",INDIRECT($F495))</f>
        <v>1</v>
      </c>
      <c r="F495" s="25" t="str">
        <f ca="1">CELL("adresse",'adductabilité des sites'!$A$2)</f>
        <v>'[PA-35306-000C.xlsm]adductabilité des sites'!$A$2</v>
      </c>
      <c r="G495" s="25" t="s">
        <v>95</v>
      </c>
      <c r="H495" s="25" t="s">
        <v>94</v>
      </c>
      <c r="I495" s="26" t="s">
        <v>388</v>
      </c>
    </row>
    <row r="496" spans="2:9" x14ac:dyDescent="0.2">
      <c r="B496" s="12" t="s">
        <v>90</v>
      </c>
      <c r="C496" s="13" t="s">
        <v>392</v>
      </c>
      <c r="D496" s="13" t="s">
        <v>738</v>
      </c>
      <c r="E496" s="14" t="str">
        <f ca="1">MID($F496,FIND("$",$F496),999)</f>
        <v>$B$2</v>
      </c>
      <c r="F496" s="15" t="str">
        <f ca="1">CELL("adresse",'adductabilité des sites'!$B$2)</f>
        <v>'[PA-35306-000C.xlsm]adductabilité des sites'!$B$2</v>
      </c>
      <c r="G496" s="15" t="s">
        <v>90</v>
      </c>
      <c r="H496" s="15" t="s">
        <v>91</v>
      </c>
      <c r="I496" s="16" t="s">
        <v>737</v>
      </c>
    </row>
    <row r="497" spans="2:9" x14ac:dyDescent="0.2">
      <c r="B497" s="17" t="s">
        <v>88</v>
      </c>
      <c r="C497" s="18" t="s">
        <v>392</v>
      </c>
      <c r="D497" s="18" t="s">
        <v>739</v>
      </c>
      <c r="E497" s="19">
        <f ca="1">CELL("ligne",INDIRECT($F497))</f>
        <v>2</v>
      </c>
      <c r="F497" s="20" t="str">
        <f ca="1">CELL("adresse",'adductabilité des sites'!$B$2)</f>
        <v>'[PA-35306-000C.xlsm]adductabilité des sites'!$B$2</v>
      </c>
      <c r="G497" s="20" t="s">
        <v>96</v>
      </c>
      <c r="H497" s="20" t="s">
        <v>94</v>
      </c>
      <c r="I497" s="21" t="s">
        <v>737</v>
      </c>
    </row>
    <row r="498" spans="2:9" x14ac:dyDescent="0.2">
      <c r="B498" s="22" t="s">
        <v>89</v>
      </c>
      <c r="C498" s="23" t="s">
        <v>392</v>
      </c>
      <c r="D498" s="23" t="s">
        <v>740</v>
      </c>
      <c r="E498" s="24">
        <f ca="1">CELL("colonne",INDIRECT($F498))</f>
        <v>2</v>
      </c>
      <c r="F498" s="25" t="str">
        <f ca="1">CELL("adresse",'adductabilité des sites'!$B$2)</f>
        <v>'[PA-35306-000C.xlsm]adductabilité des sites'!$B$2</v>
      </c>
      <c r="G498" s="25" t="s">
        <v>95</v>
      </c>
      <c r="H498" s="25" t="s">
        <v>94</v>
      </c>
      <c r="I498" s="26" t="s">
        <v>737</v>
      </c>
    </row>
    <row r="499" spans="2:9" x14ac:dyDescent="0.2">
      <c r="B499" s="12" t="s">
        <v>90</v>
      </c>
      <c r="C499" s="13" t="s">
        <v>392</v>
      </c>
      <c r="D499" s="13" t="s">
        <v>385</v>
      </c>
      <c r="E499" s="14" t="str">
        <f ca="1">MID($F499,FIND("$",$F499),999)</f>
        <v>$C$2</v>
      </c>
      <c r="F499" s="15" t="str">
        <f ca="1">CELL("adresse",'adductabilité des sites'!$C$2)</f>
        <v>'[PA-35306-000C.xlsm]adductabilité des sites'!$C$2</v>
      </c>
      <c r="G499" s="15" t="s">
        <v>90</v>
      </c>
      <c r="H499" s="15" t="s">
        <v>91</v>
      </c>
      <c r="I499" s="16" t="s">
        <v>236</v>
      </c>
    </row>
    <row r="500" spans="2:9" x14ac:dyDescent="0.2">
      <c r="B500" s="17" t="s">
        <v>88</v>
      </c>
      <c r="C500" s="18" t="s">
        <v>392</v>
      </c>
      <c r="D500" s="18" t="s">
        <v>396</v>
      </c>
      <c r="E500" s="19">
        <f ca="1">CELL("ligne",INDIRECT($F500))</f>
        <v>2</v>
      </c>
      <c r="F500" s="20" t="str">
        <f ca="1">CELL("adresse",'adductabilité des sites'!$C$2)</f>
        <v>'[PA-35306-000C.xlsm]adductabilité des sites'!$C$2</v>
      </c>
      <c r="G500" s="20" t="s">
        <v>96</v>
      </c>
      <c r="H500" s="20" t="s">
        <v>94</v>
      </c>
      <c r="I500" s="21" t="s">
        <v>236</v>
      </c>
    </row>
    <row r="501" spans="2:9" x14ac:dyDescent="0.2">
      <c r="B501" s="22" t="s">
        <v>89</v>
      </c>
      <c r="C501" s="23" t="s">
        <v>392</v>
      </c>
      <c r="D501" s="23" t="s">
        <v>397</v>
      </c>
      <c r="E501" s="24">
        <f ca="1">CELL("colonne",INDIRECT($F501))</f>
        <v>3</v>
      </c>
      <c r="F501" s="25" t="str">
        <f ca="1">CELL("adresse",'adductabilité des sites'!$C$2)</f>
        <v>'[PA-35306-000C.xlsm]adductabilité des sites'!$C$2</v>
      </c>
      <c r="G501" s="25" t="s">
        <v>95</v>
      </c>
      <c r="H501" s="25" t="s">
        <v>94</v>
      </c>
      <c r="I501" s="26" t="s">
        <v>236</v>
      </c>
    </row>
    <row r="502" spans="2:9" x14ac:dyDescent="0.2">
      <c r="B502" s="12" t="s">
        <v>90</v>
      </c>
      <c r="C502" s="13" t="s">
        <v>392</v>
      </c>
      <c r="D502" s="13" t="s">
        <v>782</v>
      </c>
      <c r="E502" s="14" t="str">
        <f ca="1">MID($F502,FIND("$",$F502),999)</f>
        <v>$D$2</v>
      </c>
      <c r="F502" s="15" t="str">
        <f ca="1">CELL("adresse",'adductabilité des sites'!$D$2)</f>
        <v>'[PA-35306-000C.xlsm]adductabilité des sites'!$D$2</v>
      </c>
      <c r="G502" s="15" t="s">
        <v>90</v>
      </c>
      <c r="H502" s="15" t="s">
        <v>91</v>
      </c>
      <c r="I502" s="16" t="s">
        <v>777</v>
      </c>
    </row>
    <row r="503" spans="2:9" x14ac:dyDescent="0.2">
      <c r="B503" s="17" t="s">
        <v>88</v>
      </c>
      <c r="C503" s="18" t="s">
        <v>392</v>
      </c>
      <c r="D503" s="18" t="s">
        <v>783</v>
      </c>
      <c r="E503" s="19">
        <f ca="1">CELL("ligne",INDIRECT($F503))</f>
        <v>2</v>
      </c>
      <c r="F503" s="20" t="str">
        <f ca="1">CELL("adresse",'adductabilité des sites'!$D$2)</f>
        <v>'[PA-35306-000C.xlsm]adductabilité des sites'!$D$2</v>
      </c>
      <c r="G503" s="20" t="s">
        <v>96</v>
      </c>
      <c r="H503" s="20" t="s">
        <v>94</v>
      </c>
      <c r="I503" s="21" t="s">
        <v>777</v>
      </c>
    </row>
    <row r="504" spans="2:9" x14ac:dyDescent="0.2">
      <c r="B504" s="22" t="s">
        <v>89</v>
      </c>
      <c r="C504" s="23" t="s">
        <v>392</v>
      </c>
      <c r="D504" s="23" t="s">
        <v>784</v>
      </c>
      <c r="E504" s="24">
        <f ca="1">CELL("colonne",INDIRECT($F504))</f>
        <v>4</v>
      </c>
      <c r="F504" s="25" t="str">
        <f ca="1">CELL("adresse",'adductabilité des sites'!$D$2)</f>
        <v>'[PA-35306-000C.xlsm]adductabilité des sites'!$D$2</v>
      </c>
      <c r="G504" s="25" t="s">
        <v>95</v>
      </c>
      <c r="H504" s="25" t="s">
        <v>94</v>
      </c>
      <c r="I504" s="26" t="s">
        <v>777</v>
      </c>
    </row>
    <row r="505" spans="2:9" x14ac:dyDescent="0.2">
      <c r="B505" s="12" t="s">
        <v>90</v>
      </c>
      <c r="C505" s="13" t="s">
        <v>392</v>
      </c>
      <c r="D505" s="13" t="s">
        <v>398</v>
      </c>
      <c r="E505" s="14" t="str">
        <f ca="1">MID($F505,FIND("$",$F505),999)</f>
        <v>$E$2</v>
      </c>
      <c r="F505" s="15" t="str">
        <f ca="1">CELL("adresse",'adductabilité des sites'!$E$2)</f>
        <v>'[PA-35306-000C.xlsm]adductabilité des sites'!$E$2</v>
      </c>
      <c r="G505" s="15" t="s">
        <v>90</v>
      </c>
      <c r="H505" s="15" t="s">
        <v>91</v>
      </c>
      <c r="I505" s="16" t="s">
        <v>389</v>
      </c>
    </row>
    <row r="506" spans="2:9" x14ac:dyDescent="0.2">
      <c r="B506" s="17" t="s">
        <v>88</v>
      </c>
      <c r="C506" s="18" t="s">
        <v>392</v>
      </c>
      <c r="D506" s="18" t="s">
        <v>400</v>
      </c>
      <c r="E506" s="19">
        <f ca="1">CELL("ligne",INDIRECT($F506))</f>
        <v>2</v>
      </c>
      <c r="F506" s="20" t="str">
        <f ca="1">CELL("adresse",'adductabilité des sites'!$E$2)</f>
        <v>'[PA-35306-000C.xlsm]adductabilité des sites'!$E$2</v>
      </c>
      <c r="G506" s="20" t="s">
        <v>96</v>
      </c>
      <c r="H506" s="20" t="s">
        <v>94</v>
      </c>
      <c r="I506" s="21" t="s">
        <v>389</v>
      </c>
    </row>
    <row r="507" spans="2:9" x14ac:dyDescent="0.2">
      <c r="B507" s="22" t="s">
        <v>89</v>
      </c>
      <c r="C507" s="23" t="s">
        <v>392</v>
      </c>
      <c r="D507" s="23" t="s">
        <v>399</v>
      </c>
      <c r="E507" s="24">
        <f ca="1">CELL("colonne",INDIRECT($F507))</f>
        <v>5</v>
      </c>
      <c r="F507" s="25" t="str">
        <f ca="1">CELL("adresse",'adductabilité des sites'!$E$2)</f>
        <v>'[PA-35306-000C.xlsm]adductabilité des sites'!$E$2</v>
      </c>
      <c r="G507" s="25" t="s">
        <v>95</v>
      </c>
      <c r="H507" s="25" t="s">
        <v>94</v>
      </c>
      <c r="I507" s="26" t="s">
        <v>389</v>
      </c>
    </row>
    <row r="508" spans="2:9" x14ac:dyDescent="0.2">
      <c r="B508" s="12" t="s">
        <v>90</v>
      </c>
      <c r="C508" s="13" t="s">
        <v>392</v>
      </c>
      <c r="D508" s="13" t="s">
        <v>730</v>
      </c>
      <c r="E508" s="14" t="str">
        <f ca="1">MID($F508,FIND("$",$F508),999)</f>
        <v>$F$2</v>
      </c>
      <c r="F508" s="15" t="str">
        <f ca="1">CELL("adresse",'adductabilité des sites'!$F$2)</f>
        <v>'[PA-35306-000C.xlsm]adductabilité des sites'!$F$2</v>
      </c>
      <c r="G508" s="15" t="s">
        <v>90</v>
      </c>
      <c r="H508" s="15" t="s">
        <v>91</v>
      </c>
      <c r="I508" s="16" t="s">
        <v>389</v>
      </c>
    </row>
    <row r="509" spans="2:9" x14ac:dyDescent="0.2">
      <c r="B509" s="17" t="s">
        <v>88</v>
      </c>
      <c r="C509" s="18" t="s">
        <v>392</v>
      </c>
      <c r="D509" s="18" t="s">
        <v>731</v>
      </c>
      <c r="E509" s="19">
        <f ca="1">CELL("ligne",INDIRECT($F509))</f>
        <v>2</v>
      </c>
      <c r="F509" s="20" t="str">
        <f ca="1">CELL("adresse",'adductabilité des sites'!$F$2)</f>
        <v>'[PA-35306-000C.xlsm]adductabilité des sites'!$F$2</v>
      </c>
      <c r="G509" s="20" t="s">
        <v>96</v>
      </c>
      <c r="H509" s="20" t="s">
        <v>94</v>
      </c>
      <c r="I509" s="21" t="s">
        <v>389</v>
      </c>
    </row>
    <row r="510" spans="2:9" x14ac:dyDescent="0.2">
      <c r="B510" s="22" t="s">
        <v>89</v>
      </c>
      <c r="C510" s="23" t="s">
        <v>392</v>
      </c>
      <c r="D510" s="23" t="s">
        <v>732</v>
      </c>
      <c r="E510" s="24">
        <f ca="1">CELL("colonne",INDIRECT($F510))</f>
        <v>6</v>
      </c>
      <c r="F510" s="25" t="str">
        <f ca="1">CELL("adresse",'adductabilité des sites'!$F$2)</f>
        <v>'[PA-35306-000C.xlsm]adductabilité des sites'!$F$2</v>
      </c>
      <c r="G510" s="25" t="s">
        <v>95</v>
      </c>
      <c r="H510" s="25" t="s">
        <v>94</v>
      </c>
      <c r="I510" s="26" t="s">
        <v>389</v>
      </c>
    </row>
    <row r="511" spans="2:9" x14ac:dyDescent="0.2">
      <c r="B511" s="12" t="s">
        <v>90</v>
      </c>
      <c r="C511" s="13" t="s">
        <v>392</v>
      </c>
      <c r="D511" s="13" t="s">
        <v>422</v>
      </c>
      <c r="E511" s="14" t="str">
        <f ca="1">MID(F511,FIND("$",F511),999)</f>
        <v>$G$2</v>
      </c>
      <c r="F511" s="15" t="str">
        <f ca="1">CELL("adresse",'adductabilité des sites'!$G$2)</f>
        <v>'[PA-35306-000C.xlsm]adductabilité des sites'!$G$2</v>
      </c>
      <c r="G511" s="15" t="s">
        <v>90</v>
      </c>
      <c r="H511" s="15" t="s">
        <v>91</v>
      </c>
      <c r="I511" s="16" t="s">
        <v>226</v>
      </c>
    </row>
    <row r="512" spans="2:9" x14ac:dyDescent="0.2">
      <c r="B512" s="17" t="s">
        <v>88</v>
      </c>
      <c r="C512" s="18" t="s">
        <v>392</v>
      </c>
      <c r="D512" s="18" t="s">
        <v>423</v>
      </c>
      <c r="E512" s="19">
        <f ca="1">CELL("ligne",INDIRECT($F512))</f>
        <v>2</v>
      </c>
      <c r="F512" s="20" t="str">
        <f ca="1">CELL("adresse",'adductabilité des sites'!$G$2)</f>
        <v>'[PA-35306-000C.xlsm]adductabilité des sites'!$G$2</v>
      </c>
      <c r="G512" s="20" t="s">
        <v>96</v>
      </c>
      <c r="H512" s="20" t="s">
        <v>94</v>
      </c>
      <c r="I512" s="21" t="s">
        <v>226</v>
      </c>
    </row>
    <row r="513" spans="2:9" x14ac:dyDescent="0.2">
      <c r="B513" s="22" t="s">
        <v>89</v>
      </c>
      <c r="C513" s="23" t="s">
        <v>392</v>
      </c>
      <c r="D513" s="23" t="s">
        <v>424</v>
      </c>
      <c r="E513" s="24">
        <f ca="1">CELL("colonne",INDIRECT($F513))</f>
        <v>7</v>
      </c>
      <c r="F513" s="25" t="str">
        <f ca="1">CELL("adresse",'adductabilité des sites'!$G$2)</f>
        <v>'[PA-35306-000C.xlsm]adductabilité des sites'!$G$2</v>
      </c>
      <c r="G513" s="25" t="s">
        <v>95</v>
      </c>
      <c r="H513" s="25" t="s">
        <v>94</v>
      </c>
      <c r="I513" s="26" t="s">
        <v>226</v>
      </c>
    </row>
    <row r="514" spans="2:9" x14ac:dyDescent="0.2">
      <c r="B514" s="12" t="s">
        <v>90</v>
      </c>
      <c r="C514" s="13" t="s">
        <v>392</v>
      </c>
      <c r="D514" s="13" t="s">
        <v>578</v>
      </c>
      <c r="E514" s="14" t="str">
        <f ca="1">MID(F514,FIND("$",F514),999)</f>
        <v>$H$2</v>
      </c>
      <c r="F514" s="15" t="str">
        <f ca="1">CELL("adresse",'adductabilité des sites'!$H$2)</f>
        <v>'[PA-35306-000C.xlsm]adductabilité des sites'!$H$2</v>
      </c>
      <c r="G514" s="15" t="s">
        <v>90</v>
      </c>
      <c r="H514" s="15" t="s">
        <v>91</v>
      </c>
      <c r="I514" s="16" t="s">
        <v>577</v>
      </c>
    </row>
    <row r="515" spans="2:9" x14ac:dyDescent="0.2">
      <c r="B515" s="17" t="s">
        <v>88</v>
      </c>
      <c r="C515" s="18" t="s">
        <v>392</v>
      </c>
      <c r="D515" s="18" t="s">
        <v>579</v>
      </c>
      <c r="E515" s="19">
        <f ca="1">CELL("ligne",INDIRECT($F515))</f>
        <v>2</v>
      </c>
      <c r="F515" s="20" t="str">
        <f ca="1">CELL("adresse",'adductabilité des sites'!$H$2)</f>
        <v>'[PA-35306-000C.xlsm]adductabilité des sites'!$H$2</v>
      </c>
      <c r="G515" s="20" t="s">
        <v>96</v>
      </c>
      <c r="H515" s="20" t="s">
        <v>94</v>
      </c>
      <c r="I515" s="21" t="s">
        <v>577</v>
      </c>
    </row>
    <row r="516" spans="2:9" x14ac:dyDescent="0.2">
      <c r="B516" s="22" t="s">
        <v>89</v>
      </c>
      <c r="C516" s="23" t="s">
        <v>392</v>
      </c>
      <c r="D516" s="23" t="s">
        <v>580</v>
      </c>
      <c r="E516" s="24">
        <f ca="1">CELL("colonne",INDIRECT($F516))</f>
        <v>8</v>
      </c>
      <c r="F516" s="25" t="str">
        <f ca="1">CELL("adresse",'adductabilité des sites'!$H$2)</f>
        <v>'[PA-35306-000C.xlsm]adductabilité des sites'!$H$2</v>
      </c>
      <c r="G516" s="25" t="s">
        <v>95</v>
      </c>
      <c r="H516" s="25" t="s">
        <v>94</v>
      </c>
      <c r="I516" s="26" t="s">
        <v>577</v>
      </c>
    </row>
    <row r="517" spans="2:9" x14ac:dyDescent="0.2">
      <c r="B517" s="12" t="s">
        <v>90</v>
      </c>
      <c r="C517" s="13" t="s">
        <v>392</v>
      </c>
      <c r="D517" s="13" t="s">
        <v>401</v>
      </c>
      <c r="E517" s="14" t="str">
        <f ca="1">MID(F517,FIND("$",F517),999)</f>
        <v>$J$2</v>
      </c>
      <c r="F517" s="15" t="str">
        <f ca="1">CELL("adresse",'adductabilité des sites'!$J$2)</f>
        <v>'[PA-35306-000C.xlsm]adductabilité des sites'!$J$2</v>
      </c>
      <c r="G517" s="15" t="s">
        <v>90</v>
      </c>
      <c r="H517" s="15" t="s">
        <v>91</v>
      </c>
      <c r="I517" s="16" t="s">
        <v>216</v>
      </c>
    </row>
    <row r="518" spans="2:9" x14ac:dyDescent="0.2">
      <c r="B518" s="17" t="s">
        <v>88</v>
      </c>
      <c r="C518" s="18" t="s">
        <v>392</v>
      </c>
      <c r="D518" s="18" t="s">
        <v>402</v>
      </c>
      <c r="E518" s="19">
        <f ca="1">CELL("ligne",INDIRECT($F518))</f>
        <v>2</v>
      </c>
      <c r="F518" s="20" t="str">
        <f ca="1">CELL("adresse",'adductabilité des sites'!$J$2)</f>
        <v>'[PA-35306-000C.xlsm]adductabilité des sites'!$J$2</v>
      </c>
      <c r="G518" s="20" t="s">
        <v>96</v>
      </c>
      <c r="H518" s="20" t="s">
        <v>94</v>
      </c>
      <c r="I518" s="21" t="s">
        <v>216</v>
      </c>
    </row>
    <row r="519" spans="2:9" x14ac:dyDescent="0.2">
      <c r="B519" s="22" t="s">
        <v>89</v>
      </c>
      <c r="C519" s="23" t="s">
        <v>392</v>
      </c>
      <c r="D519" s="23" t="s">
        <v>403</v>
      </c>
      <c r="E519" s="24">
        <f ca="1">CELL("colonne",INDIRECT($F519))</f>
        <v>10</v>
      </c>
      <c r="F519" s="25" t="str">
        <f ca="1">CELL("adresse",'adductabilité des sites'!$J$2)</f>
        <v>'[PA-35306-000C.xlsm]adductabilité des sites'!$J$2</v>
      </c>
      <c r="G519" s="25" t="s">
        <v>95</v>
      </c>
      <c r="H519" s="25" t="s">
        <v>94</v>
      </c>
      <c r="I519" s="26" t="s">
        <v>216</v>
      </c>
    </row>
    <row r="520" spans="2:9" x14ac:dyDescent="0.2">
      <c r="B520" s="12" t="s">
        <v>90</v>
      </c>
      <c r="C520" s="13" t="s">
        <v>392</v>
      </c>
      <c r="D520" s="13" t="s">
        <v>568</v>
      </c>
      <c r="E520" s="14" t="str">
        <f ca="1">MID(F520,FIND("$",F520),999)</f>
        <v>$K$2</v>
      </c>
      <c r="F520" s="15" t="str">
        <f ca="1">CELL("adresse",'adductabilité des sites'!$K$2)</f>
        <v>'[PA-35306-000C.xlsm]adductabilité des sites'!$K$2</v>
      </c>
      <c r="G520" s="15" t="s">
        <v>90</v>
      </c>
      <c r="H520" s="15" t="s">
        <v>91</v>
      </c>
      <c r="I520" s="16" t="s">
        <v>217</v>
      </c>
    </row>
    <row r="521" spans="2:9" x14ac:dyDescent="0.2">
      <c r="B521" s="17" t="s">
        <v>88</v>
      </c>
      <c r="C521" s="18" t="s">
        <v>392</v>
      </c>
      <c r="D521" s="18" t="s">
        <v>569</v>
      </c>
      <c r="E521" s="19">
        <f ca="1">CELL("ligne",INDIRECT($F521))</f>
        <v>2</v>
      </c>
      <c r="F521" s="20" t="str">
        <f ca="1">CELL("adresse",'adductabilité des sites'!$K$2)</f>
        <v>'[PA-35306-000C.xlsm]adductabilité des sites'!$K$2</v>
      </c>
      <c r="G521" s="20" t="s">
        <v>96</v>
      </c>
      <c r="H521" s="20" t="s">
        <v>94</v>
      </c>
      <c r="I521" s="21" t="s">
        <v>217</v>
      </c>
    </row>
    <row r="522" spans="2:9" x14ac:dyDescent="0.2">
      <c r="B522" s="22" t="s">
        <v>89</v>
      </c>
      <c r="C522" s="23" t="s">
        <v>392</v>
      </c>
      <c r="D522" s="23" t="s">
        <v>570</v>
      </c>
      <c r="E522" s="24">
        <f ca="1">CELL("colonne",INDIRECT($F522))</f>
        <v>11</v>
      </c>
      <c r="F522" s="25" t="str">
        <f ca="1">CELL("adresse",'adductabilité des sites'!$K$2)</f>
        <v>'[PA-35306-000C.xlsm]adductabilité des sites'!$K$2</v>
      </c>
      <c r="G522" s="25" t="s">
        <v>95</v>
      </c>
      <c r="H522" s="25" t="s">
        <v>94</v>
      </c>
      <c r="I522" s="26" t="s">
        <v>217</v>
      </c>
    </row>
    <row r="523" spans="2:9" x14ac:dyDescent="0.2">
      <c r="B523" s="12" t="s">
        <v>90</v>
      </c>
      <c r="C523" s="13" t="s">
        <v>392</v>
      </c>
      <c r="D523" s="13" t="s">
        <v>404</v>
      </c>
      <c r="E523" s="14" t="str">
        <f ca="1">MID(F523,FIND("$",F523),999)</f>
        <v>$I$2</v>
      </c>
      <c r="F523" s="15" t="str">
        <f ca="1">CELL("adresse",'adductabilité des sites'!$I$2)</f>
        <v>'[PA-35306-000C.xlsm]adductabilité des sites'!$I$2</v>
      </c>
      <c r="G523" s="15" t="s">
        <v>90</v>
      </c>
      <c r="H523" s="15" t="s">
        <v>91</v>
      </c>
      <c r="I523" s="16" t="s">
        <v>218</v>
      </c>
    </row>
    <row r="524" spans="2:9" x14ac:dyDescent="0.2">
      <c r="B524" s="17" t="s">
        <v>88</v>
      </c>
      <c r="C524" s="18" t="s">
        <v>392</v>
      </c>
      <c r="D524" s="18" t="s">
        <v>405</v>
      </c>
      <c r="E524" s="19">
        <f ca="1">CELL("ligne",INDIRECT($F524))</f>
        <v>2</v>
      </c>
      <c r="F524" s="20" t="str">
        <f ca="1">CELL("adresse",'adductabilité des sites'!$I$2)</f>
        <v>'[PA-35306-000C.xlsm]adductabilité des sites'!$I$2</v>
      </c>
      <c r="G524" s="20" t="s">
        <v>96</v>
      </c>
      <c r="H524" s="20" t="s">
        <v>94</v>
      </c>
      <c r="I524" s="21" t="s">
        <v>218</v>
      </c>
    </row>
    <row r="525" spans="2:9" x14ac:dyDescent="0.2">
      <c r="B525" s="22" t="s">
        <v>89</v>
      </c>
      <c r="C525" s="23" t="s">
        <v>392</v>
      </c>
      <c r="D525" s="23" t="s">
        <v>406</v>
      </c>
      <c r="E525" s="24">
        <f ca="1">CELL("colonne",INDIRECT($F525))</f>
        <v>9</v>
      </c>
      <c r="F525" s="25" t="str">
        <f ca="1">CELL("adresse",'adductabilité des sites'!$I$2)</f>
        <v>'[PA-35306-000C.xlsm]adductabilité des sites'!$I$2</v>
      </c>
      <c r="G525" s="25" t="s">
        <v>95</v>
      </c>
      <c r="H525" s="25" t="s">
        <v>94</v>
      </c>
      <c r="I525" s="26" t="s">
        <v>218</v>
      </c>
    </row>
    <row r="526" spans="2:9" x14ac:dyDescent="0.2">
      <c r="B526" s="12" t="s">
        <v>90</v>
      </c>
      <c r="C526" s="13" t="s">
        <v>392</v>
      </c>
      <c r="D526" s="13" t="s">
        <v>407</v>
      </c>
      <c r="E526" s="14" t="str">
        <f ca="1">MID(F526,FIND("$",F526),999)</f>
        <v>$L$2</v>
      </c>
      <c r="F526" s="15" t="str">
        <f ca="1">CELL("adresse",'adductabilité des sites'!$L$2)</f>
        <v>'[PA-35306-000C.xlsm]adductabilité des sites'!$L$2</v>
      </c>
      <c r="G526" s="15" t="s">
        <v>90</v>
      </c>
      <c r="H526" s="15" t="s">
        <v>91</v>
      </c>
      <c r="I526" s="16" t="s">
        <v>219</v>
      </c>
    </row>
    <row r="527" spans="2:9" x14ac:dyDescent="0.2">
      <c r="B527" s="17" t="s">
        <v>88</v>
      </c>
      <c r="C527" s="18" t="s">
        <v>392</v>
      </c>
      <c r="D527" s="18" t="s">
        <v>408</v>
      </c>
      <c r="E527" s="19">
        <f ca="1">CELL("ligne",INDIRECT($F527))</f>
        <v>2</v>
      </c>
      <c r="F527" s="20" t="str">
        <f ca="1">CELL("adresse",'adductabilité des sites'!$L$2)</f>
        <v>'[PA-35306-000C.xlsm]adductabilité des sites'!$L$2</v>
      </c>
      <c r="G527" s="20" t="s">
        <v>96</v>
      </c>
      <c r="H527" s="20" t="s">
        <v>94</v>
      </c>
      <c r="I527" s="21" t="s">
        <v>219</v>
      </c>
    </row>
    <row r="528" spans="2:9" x14ac:dyDescent="0.2">
      <c r="B528" s="22" t="s">
        <v>89</v>
      </c>
      <c r="C528" s="23" t="s">
        <v>392</v>
      </c>
      <c r="D528" s="23" t="s">
        <v>409</v>
      </c>
      <c r="E528" s="24">
        <f ca="1">CELL("colonne",INDIRECT($F528))</f>
        <v>12</v>
      </c>
      <c r="F528" s="25" t="str">
        <f ca="1">CELL("adresse",'adductabilité des sites'!$L$2)</f>
        <v>'[PA-35306-000C.xlsm]adductabilité des sites'!$L$2</v>
      </c>
      <c r="G528" s="25" t="s">
        <v>95</v>
      </c>
      <c r="H528" s="25" t="s">
        <v>94</v>
      </c>
      <c r="I528" s="26" t="s">
        <v>219</v>
      </c>
    </row>
    <row r="529" spans="2:9" x14ac:dyDescent="0.2">
      <c r="B529" s="12" t="s">
        <v>90</v>
      </c>
      <c r="C529" s="13" t="s">
        <v>392</v>
      </c>
      <c r="D529" s="13" t="s">
        <v>410</v>
      </c>
      <c r="E529" s="14" t="str">
        <f ca="1">MID(F529,FIND("$",F529),999)</f>
        <v>$M$2</v>
      </c>
      <c r="F529" s="15" t="str">
        <f ca="1">CELL("adresse",'adductabilité des sites'!$M$2)</f>
        <v>'[PA-35306-000C.xlsm]adductabilité des sites'!$M$2</v>
      </c>
      <c r="G529" s="15" t="s">
        <v>90</v>
      </c>
      <c r="H529" s="15" t="s">
        <v>91</v>
      </c>
      <c r="I529" s="16" t="s">
        <v>220</v>
      </c>
    </row>
    <row r="530" spans="2:9" x14ac:dyDescent="0.2">
      <c r="B530" s="17" t="s">
        <v>88</v>
      </c>
      <c r="C530" s="18" t="s">
        <v>392</v>
      </c>
      <c r="D530" s="18" t="s">
        <v>411</v>
      </c>
      <c r="E530" s="19">
        <f ca="1">CELL("ligne",INDIRECT($F530))</f>
        <v>2</v>
      </c>
      <c r="F530" s="20" t="str">
        <f ca="1">CELL("adresse",'adductabilité des sites'!$M$2)</f>
        <v>'[PA-35306-000C.xlsm]adductabilité des sites'!$M$2</v>
      </c>
      <c r="G530" s="20" t="s">
        <v>96</v>
      </c>
      <c r="H530" s="20" t="s">
        <v>94</v>
      </c>
      <c r="I530" s="21" t="s">
        <v>220</v>
      </c>
    </row>
    <row r="531" spans="2:9" x14ac:dyDescent="0.2">
      <c r="B531" s="22" t="s">
        <v>89</v>
      </c>
      <c r="C531" s="23" t="s">
        <v>392</v>
      </c>
      <c r="D531" s="23" t="s">
        <v>412</v>
      </c>
      <c r="E531" s="24">
        <f ca="1">CELL("colonne",INDIRECT($F531))</f>
        <v>13</v>
      </c>
      <c r="F531" s="25" t="str">
        <f ca="1">CELL("adresse",'adductabilité des sites'!$M$2)</f>
        <v>'[PA-35306-000C.xlsm]adductabilité des sites'!$M$2</v>
      </c>
      <c r="G531" s="25" t="s">
        <v>95</v>
      </c>
      <c r="H531" s="25" t="s">
        <v>94</v>
      </c>
      <c r="I531" s="26" t="s">
        <v>220</v>
      </c>
    </row>
    <row r="532" spans="2:9" x14ac:dyDescent="0.2">
      <c r="B532" s="12" t="s">
        <v>90</v>
      </c>
      <c r="C532" s="13" t="s">
        <v>392</v>
      </c>
      <c r="D532" s="13" t="s">
        <v>413</v>
      </c>
      <c r="E532" s="14" t="str">
        <f ca="1">MID(F532,FIND("$",F532),999)</f>
        <v>$N$2</v>
      </c>
      <c r="F532" s="15" t="str">
        <f ca="1">CELL("adresse",'adductabilité des sites'!$N$2)</f>
        <v>'[PA-35306-000C.xlsm]adductabilité des sites'!$N$2</v>
      </c>
      <c r="G532" s="15" t="s">
        <v>90</v>
      </c>
      <c r="H532" s="15" t="s">
        <v>91</v>
      </c>
      <c r="I532" s="16" t="s">
        <v>221</v>
      </c>
    </row>
    <row r="533" spans="2:9" x14ac:dyDescent="0.2">
      <c r="B533" s="17" t="s">
        <v>88</v>
      </c>
      <c r="C533" s="18" t="s">
        <v>392</v>
      </c>
      <c r="D533" s="18" t="s">
        <v>414</v>
      </c>
      <c r="E533" s="19">
        <f ca="1">CELL("ligne",INDIRECT($F533))</f>
        <v>2</v>
      </c>
      <c r="F533" s="20" t="str">
        <f ca="1">CELL("adresse",'adductabilité des sites'!$N$2)</f>
        <v>'[PA-35306-000C.xlsm]adductabilité des sites'!$N$2</v>
      </c>
      <c r="G533" s="20" t="s">
        <v>96</v>
      </c>
      <c r="H533" s="20" t="s">
        <v>94</v>
      </c>
      <c r="I533" s="21" t="s">
        <v>221</v>
      </c>
    </row>
    <row r="534" spans="2:9" x14ac:dyDescent="0.2">
      <c r="B534" s="22" t="s">
        <v>89</v>
      </c>
      <c r="C534" s="23" t="s">
        <v>392</v>
      </c>
      <c r="D534" s="23" t="s">
        <v>415</v>
      </c>
      <c r="E534" s="24">
        <f ca="1">CELL("colonne",INDIRECT($F534))</f>
        <v>14</v>
      </c>
      <c r="F534" s="25" t="str">
        <f ca="1">CELL("adresse",'adductabilité des sites'!$N$2)</f>
        <v>'[PA-35306-000C.xlsm]adductabilité des sites'!$N$2</v>
      </c>
      <c r="G534" s="25" t="s">
        <v>95</v>
      </c>
      <c r="H534" s="25" t="s">
        <v>94</v>
      </c>
      <c r="I534" s="26" t="s">
        <v>221</v>
      </c>
    </row>
    <row r="535" spans="2:9" x14ac:dyDescent="0.2">
      <c r="B535" s="12" t="s">
        <v>90</v>
      </c>
      <c r="C535" s="13" t="s">
        <v>392</v>
      </c>
      <c r="D535" s="13" t="s">
        <v>419</v>
      </c>
      <c r="E535" s="14" t="str">
        <f ca="1">MID(F535,FIND("$",F535),999)</f>
        <v>$O$2</v>
      </c>
      <c r="F535" s="15" t="str">
        <f ca="1">CELL("adresse",'adductabilité des sites'!$O$2)</f>
        <v>'[PA-35306-000C.xlsm]adductabilité des sites'!$O$2</v>
      </c>
      <c r="G535" s="15" t="s">
        <v>90</v>
      </c>
      <c r="H535" s="15" t="s">
        <v>91</v>
      </c>
      <c r="I535" s="16" t="s">
        <v>223</v>
      </c>
    </row>
    <row r="536" spans="2:9" x14ac:dyDescent="0.2">
      <c r="B536" s="17" t="s">
        <v>88</v>
      </c>
      <c r="C536" s="18" t="s">
        <v>392</v>
      </c>
      <c r="D536" s="18" t="s">
        <v>420</v>
      </c>
      <c r="E536" s="19">
        <f ca="1">CELL("ligne",INDIRECT($F536))</f>
        <v>2</v>
      </c>
      <c r="F536" s="20" t="str">
        <f ca="1">CELL("adresse",'adductabilité des sites'!$O$2)</f>
        <v>'[PA-35306-000C.xlsm]adductabilité des sites'!$O$2</v>
      </c>
      <c r="G536" s="20" t="s">
        <v>96</v>
      </c>
      <c r="H536" s="20" t="s">
        <v>94</v>
      </c>
      <c r="I536" s="21" t="s">
        <v>223</v>
      </c>
    </row>
    <row r="537" spans="2:9" x14ac:dyDescent="0.2">
      <c r="B537" s="22" t="s">
        <v>89</v>
      </c>
      <c r="C537" s="23" t="s">
        <v>392</v>
      </c>
      <c r="D537" s="23" t="s">
        <v>421</v>
      </c>
      <c r="E537" s="24">
        <f ca="1">CELL("colonne",INDIRECT($F537))</f>
        <v>15</v>
      </c>
      <c r="F537" s="25" t="str">
        <f ca="1">CELL("adresse",'adductabilité des sites'!$O$2)</f>
        <v>'[PA-35306-000C.xlsm]adductabilité des sites'!$O$2</v>
      </c>
      <c r="G537" s="25" t="s">
        <v>95</v>
      </c>
      <c r="H537" s="25" t="s">
        <v>94</v>
      </c>
      <c r="I537" s="26" t="s">
        <v>223</v>
      </c>
    </row>
    <row r="538" spans="2:9" x14ac:dyDescent="0.2">
      <c r="B538" s="12" t="s">
        <v>90</v>
      </c>
      <c r="C538" s="13" t="s">
        <v>392</v>
      </c>
      <c r="D538" s="13" t="s">
        <v>655</v>
      </c>
      <c r="E538" s="14" t="str">
        <f ca="1">MID(F538,FIND("$",F538),999)</f>
        <v>$P$2</v>
      </c>
      <c r="F538" s="15" t="str">
        <f ca="1">CELL("adresse",'adductabilité des sites'!$P$2)</f>
        <v>'[PA-35306-000C.xlsm]adductabilité des sites'!$P$2</v>
      </c>
      <c r="G538" s="15" t="s">
        <v>90</v>
      </c>
      <c r="H538" s="15" t="s">
        <v>91</v>
      </c>
      <c r="I538" s="16" t="s">
        <v>517</v>
      </c>
    </row>
    <row r="539" spans="2:9" x14ac:dyDescent="0.2">
      <c r="B539" s="17" t="s">
        <v>88</v>
      </c>
      <c r="C539" s="18" t="s">
        <v>392</v>
      </c>
      <c r="D539" s="18" t="s">
        <v>656</v>
      </c>
      <c r="E539" s="19">
        <f ca="1">CELL("ligne",INDIRECT($F539))</f>
        <v>2</v>
      </c>
      <c r="F539" s="20" t="str">
        <f ca="1">CELL("adresse",'adductabilité des sites'!$P$2)</f>
        <v>'[PA-35306-000C.xlsm]adductabilité des sites'!$P$2</v>
      </c>
      <c r="G539" s="20" t="s">
        <v>96</v>
      </c>
      <c r="H539" s="20" t="s">
        <v>94</v>
      </c>
      <c r="I539" s="21" t="s">
        <v>517</v>
      </c>
    </row>
    <row r="540" spans="2:9" x14ac:dyDescent="0.2">
      <c r="B540" s="22" t="s">
        <v>89</v>
      </c>
      <c r="C540" s="23" t="s">
        <v>392</v>
      </c>
      <c r="D540" s="23" t="s">
        <v>657</v>
      </c>
      <c r="E540" s="24">
        <f ca="1">CELL("colonne",INDIRECT($F540))</f>
        <v>16</v>
      </c>
      <c r="F540" s="25" t="str">
        <f ca="1">CELL("adresse",'adductabilité des sites'!$P$2)</f>
        <v>'[PA-35306-000C.xlsm]adductabilité des sites'!$P$2</v>
      </c>
      <c r="G540" s="25" t="s">
        <v>95</v>
      </c>
      <c r="H540" s="25" t="s">
        <v>94</v>
      </c>
      <c r="I540" s="26" t="s">
        <v>517</v>
      </c>
    </row>
    <row r="541" spans="2:9" x14ac:dyDescent="0.2">
      <c r="B541" s="57" t="s">
        <v>90</v>
      </c>
      <c r="C541" s="58" t="s">
        <v>392</v>
      </c>
      <c r="D541" s="58" t="s">
        <v>416</v>
      </c>
      <c r="E541" s="59" t="e">
        <f ca="1">MID(F541,FIND("$",F541),999)</f>
        <v>#REF!</v>
      </c>
      <c r="F541" s="60" t="e">
        <f ca="1">CELL("adresse",'adductabilité des sites'!#REF!)</f>
        <v>#REF!</v>
      </c>
      <c r="G541" s="60" t="s">
        <v>90</v>
      </c>
      <c r="H541" s="60" t="s">
        <v>91</v>
      </c>
      <c r="I541" s="61" t="s">
        <v>222</v>
      </c>
    </row>
    <row r="542" spans="2:9" x14ac:dyDescent="0.2">
      <c r="B542" s="62" t="s">
        <v>88</v>
      </c>
      <c r="C542" s="63" t="s">
        <v>392</v>
      </c>
      <c r="D542" s="63" t="s">
        <v>417</v>
      </c>
      <c r="E542" s="64" t="e">
        <f ca="1">CELL("ligne",INDIRECT($F542))</f>
        <v>#REF!</v>
      </c>
      <c r="F542" s="65" t="e">
        <f ca="1">CELL("adresse",'adductabilité des sites'!#REF!)</f>
        <v>#REF!</v>
      </c>
      <c r="G542" s="65" t="s">
        <v>96</v>
      </c>
      <c r="H542" s="65" t="s">
        <v>94</v>
      </c>
      <c r="I542" s="66" t="s">
        <v>222</v>
      </c>
    </row>
    <row r="543" spans="2:9" x14ac:dyDescent="0.2">
      <c r="B543" s="67" t="s">
        <v>89</v>
      </c>
      <c r="C543" s="68" t="s">
        <v>392</v>
      </c>
      <c r="D543" s="68" t="s">
        <v>418</v>
      </c>
      <c r="E543" s="69" t="e">
        <f ca="1">CELL("colonne",INDIRECT($F543))</f>
        <v>#REF!</v>
      </c>
      <c r="F543" s="70" t="e">
        <f ca="1">CELL("adresse",'adductabilité des sites'!#REF!)</f>
        <v>#REF!</v>
      </c>
      <c r="G543" s="70" t="s">
        <v>95</v>
      </c>
      <c r="H543" s="70" t="s">
        <v>94</v>
      </c>
      <c r="I543" s="71" t="s">
        <v>222</v>
      </c>
    </row>
    <row r="544" spans="2:9" x14ac:dyDescent="0.2">
      <c r="B544" s="57" t="s">
        <v>90</v>
      </c>
      <c r="C544" s="58" t="s">
        <v>392</v>
      </c>
      <c r="D544" s="58" t="s">
        <v>425</v>
      </c>
      <c r="E544" s="59" t="e">
        <f ca="1">MID($F544,FIND("$",$F544),999)</f>
        <v>#REF!</v>
      </c>
      <c r="F544" s="60" t="e">
        <f ca="1">CELL("adresse",'adductabilité des sites'!#REF!)</f>
        <v>#REF!</v>
      </c>
      <c r="G544" s="60" t="s">
        <v>90</v>
      </c>
      <c r="H544" s="60" t="s">
        <v>91</v>
      </c>
      <c r="I544" s="61" t="s">
        <v>227</v>
      </c>
    </row>
    <row r="545" spans="2:9" x14ac:dyDescent="0.2">
      <c r="B545" s="62" t="s">
        <v>88</v>
      </c>
      <c r="C545" s="63" t="s">
        <v>392</v>
      </c>
      <c r="D545" s="63" t="s">
        <v>426</v>
      </c>
      <c r="E545" s="64" t="e">
        <f ca="1">CELL("ligne",INDIRECT($F545))</f>
        <v>#REF!</v>
      </c>
      <c r="F545" s="65" t="e">
        <f ca="1">CELL("adresse",'adductabilité des sites'!#REF!)</f>
        <v>#REF!</v>
      </c>
      <c r="G545" s="65" t="s">
        <v>96</v>
      </c>
      <c r="H545" s="65" t="s">
        <v>94</v>
      </c>
      <c r="I545" s="66" t="s">
        <v>227</v>
      </c>
    </row>
    <row r="546" spans="2:9" x14ac:dyDescent="0.2">
      <c r="B546" s="67" t="s">
        <v>89</v>
      </c>
      <c r="C546" s="68" t="s">
        <v>392</v>
      </c>
      <c r="D546" s="68" t="s">
        <v>427</v>
      </c>
      <c r="E546" s="69" t="e">
        <f ca="1">CELL("colonne",INDIRECT($F546))</f>
        <v>#REF!</v>
      </c>
      <c r="F546" s="70" t="e">
        <f ca="1">CELL("adresse",'adductabilité des sites'!#REF!)</f>
        <v>#REF!</v>
      </c>
      <c r="G546" s="70" t="s">
        <v>95</v>
      </c>
      <c r="H546" s="70" t="s">
        <v>94</v>
      </c>
      <c r="I546" s="71" t="s">
        <v>227</v>
      </c>
    </row>
    <row r="547" spans="2:9" x14ac:dyDescent="0.2">
      <c r="B547" s="296"/>
      <c r="C547" s="296"/>
      <c r="D547" s="296"/>
      <c r="E547" s="296"/>
      <c r="F547" s="296"/>
      <c r="G547" s="296"/>
      <c r="H547" s="296"/>
      <c r="I547" s="296"/>
    </row>
    <row r="548" spans="2:9" x14ac:dyDescent="0.2">
      <c r="B548" s="12" t="s">
        <v>90</v>
      </c>
      <c r="C548" s="13" t="s">
        <v>9</v>
      </c>
      <c r="D548" s="13" t="s">
        <v>664</v>
      </c>
      <c r="E548" s="14" t="str">
        <f ca="1">MID($F548,FIND("$",$F548),999)</f>
        <v>$C$7</v>
      </c>
      <c r="F548" s="15" t="str">
        <f ca="1">CELL("adresse",'Photo situation PB'!$C$7)</f>
        <v>'[PA-35306-000C.xlsm]Photo situation PB'!$C$7</v>
      </c>
      <c r="G548" s="15" t="s">
        <v>90</v>
      </c>
      <c r="H548" s="15" t="s">
        <v>91</v>
      </c>
      <c r="I548" s="16" t="s">
        <v>388</v>
      </c>
    </row>
    <row r="549" spans="2:9" x14ac:dyDescent="0.2">
      <c r="B549" s="17" t="s">
        <v>88</v>
      </c>
      <c r="C549" s="18" t="s">
        <v>9</v>
      </c>
      <c r="D549" s="18" t="s">
        <v>665</v>
      </c>
      <c r="E549" s="19">
        <f ca="1">CELL("ligne",INDIRECT($F549))</f>
        <v>7</v>
      </c>
      <c r="F549" s="20" t="str">
        <f ca="1">CELL("adresse",'Photo situation PB'!$C$7)</f>
        <v>'[PA-35306-000C.xlsm]Photo situation PB'!$C$7</v>
      </c>
      <c r="G549" s="20" t="s">
        <v>96</v>
      </c>
      <c r="H549" s="20" t="s">
        <v>94</v>
      </c>
      <c r="I549" s="21" t="s">
        <v>388</v>
      </c>
    </row>
    <row r="550" spans="2:9" x14ac:dyDescent="0.2">
      <c r="B550" s="22" t="s">
        <v>89</v>
      </c>
      <c r="C550" s="23" t="s">
        <v>9</v>
      </c>
      <c r="D550" s="23" t="s">
        <v>666</v>
      </c>
      <c r="E550" s="24">
        <f ca="1">CELL("colonne",INDIRECT($F550))</f>
        <v>3</v>
      </c>
      <c r="F550" s="25" t="str">
        <f ca="1">CELL("adresse",'Photo situation PB'!$C$7)</f>
        <v>'[PA-35306-000C.xlsm]Photo situation PB'!$C$7</v>
      </c>
      <c r="G550" s="25" t="s">
        <v>95</v>
      </c>
      <c r="H550" s="25" t="s">
        <v>94</v>
      </c>
      <c r="I550" s="26" t="s">
        <v>388</v>
      </c>
    </row>
    <row r="551" spans="2:9" x14ac:dyDescent="0.2">
      <c r="B551" s="12" t="s">
        <v>90</v>
      </c>
      <c r="C551" s="13" t="s">
        <v>9</v>
      </c>
      <c r="D551" s="13" t="s">
        <v>667</v>
      </c>
      <c r="E551" s="14" t="str">
        <f ca="1">MID($F551,FIND("$",$F551),999)</f>
        <v>$E$7</v>
      </c>
      <c r="F551" s="15" t="str">
        <f ca="1">CELL("adresse",'Photo situation PB'!$E$7)</f>
        <v>'[PA-35306-000C.xlsm]Photo situation PB'!$E$7</v>
      </c>
      <c r="G551" s="15" t="s">
        <v>90</v>
      </c>
      <c r="H551" s="15" t="s">
        <v>91</v>
      </c>
      <c r="I551" s="16" t="s">
        <v>389</v>
      </c>
    </row>
    <row r="552" spans="2:9" x14ac:dyDescent="0.2">
      <c r="B552" s="17" t="s">
        <v>88</v>
      </c>
      <c r="C552" s="18" t="s">
        <v>9</v>
      </c>
      <c r="D552" s="18" t="s">
        <v>668</v>
      </c>
      <c r="E552" s="19">
        <f ca="1">CELL("ligne",INDIRECT($F552))</f>
        <v>7</v>
      </c>
      <c r="F552" s="20" t="str">
        <f ca="1">CELL("adresse",'Photo situation PB'!$E$7)</f>
        <v>'[PA-35306-000C.xlsm]Photo situation PB'!$E$7</v>
      </c>
      <c r="G552" s="20" t="s">
        <v>96</v>
      </c>
      <c r="H552" s="20" t="s">
        <v>94</v>
      </c>
      <c r="I552" s="21" t="s">
        <v>389</v>
      </c>
    </row>
    <row r="553" spans="2:9" x14ac:dyDescent="0.2">
      <c r="B553" s="22" t="s">
        <v>89</v>
      </c>
      <c r="C553" s="23" t="s">
        <v>9</v>
      </c>
      <c r="D553" s="23" t="s">
        <v>669</v>
      </c>
      <c r="E553" s="24">
        <f ca="1">CELL("colonne",INDIRECT($F553))</f>
        <v>5</v>
      </c>
      <c r="F553" s="25" t="str">
        <f ca="1">CELL("adresse",'Photo situation PB'!$E$7)</f>
        <v>'[PA-35306-000C.xlsm]Photo situation PB'!$E$7</v>
      </c>
      <c r="G553" s="25" t="s">
        <v>95</v>
      </c>
      <c r="H553" s="25" t="s">
        <v>94</v>
      </c>
      <c r="I553" s="26" t="s">
        <v>389</v>
      </c>
    </row>
    <row r="554" spans="2:9" x14ac:dyDescent="0.2">
      <c r="B554" s="12" t="s">
        <v>90</v>
      </c>
      <c r="C554" s="13" t="s">
        <v>9</v>
      </c>
      <c r="D554" s="13" t="s">
        <v>670</v>
      </c>
      <c r="E554" s="14" t="str">
        <f ca="1">MID($F554,FIND("$",$F554),999)</f>
        <v>$C$10</v>
      </c>
      <c r="F554" s="15" t="str">
        <f ca="1">CELL("adresse",'Photo situation PB'!$C$10)</f>
        <v>'[PA-35306-000C.xlsm]Photo situation PB'!$C$10</v>
      </c>
      <c r="G554" s="15" t="s">
        <v>90</v>
      </c>
      <c r="H554" s="15" t="s">
        <v>91</v>
      </c>
      <c r="I554" s="16" t="s">
        <v>641</v>
      </c>
    </row>
    <row r="555" spans="2:9" x14ac:dyDescent="0.2">
      <c r="B555" s="17" t="s">
        <v>88</v>
      </c>
      <c r="C555" s="18" t="s">
        <v>9</v>
      </c>
      <c r="D555" s="18" t="s">
        <v>671</v>
      </c>
      <c r="E555" s="19">
        <f ca="1">CELL("ligne",INDIRECT($F555))</f>
        <v>10</v>
      </c>
      <c r="F555" s="20" t="str">
        <f ca="1">CELL("adresse",'Photo situation PB'!$C$10)</f>
        <v>'[PA-35306-000C.xlsm]Photo situation PB'!$C$10</v>
      </c>
      <c r="G555" s="20" t="s">
        <v>96</v>
      </c>
      <c r="H555" s="20" t="s">
        <v>94</v>
      </c>
      <c r="I555" s="21" t="s">
        <v>641</v>
      </c>
    </row>
    <row r="556" spans="2:9" x14ac:dyDescent="0.2">
      <c r="B556" s="22" t="s">
        <v>89</v>
      </c>
      <c r="C556" s="23" t="s">
        <v>9</v>
      </c>
      <c r="D556" s="23" t="s">
        <v>672</v>
      </c>
      <c r="E556" s="24">
        <f ca="1">CELL("colonne",INDIRECT($F556))</f>
        <v>3</v>
      </c>
      <c r="F556" s="20" t="str">
        <f ca="1">CELL("adresse",'Photo situation PB'!$C$10)</f>
        <v>'[PA-35306-000C.xlsm]Photo situation PB'!$C$10</v>
      </c>
      <c r="G556" s="25" t="s">
        <v>95</v>
      </c>
      <c r="H556" s="25" t="s">
        <v>94</v>
      </c>
      <c r="I556" s="26" t="s">
        <v>641</v>
      </c>
    </row>
    <row r="557" spans="2:9" x14ac:dyDescent="0.2">
      <c r="B557" s="12" t="s">
        <v>90</v>
      </c>
      <c r="C557" s="13" t="s">
        <v>9</v>
      </c>
      <c r="D557" s="13" t="s">
        <v>673</v>
      </c>
      <c r="E557" s="14" t="str">
        <f ca="1">MID(F557,FIND("$",F557),999)</f>
        <v>$E$10</v>
      </c>
      <c r="F557" s="15" t="str">
        <f ca="1">CELL("adresse",'Photo situation PB'!$E$10)</f>
        <v>'[PA-35306-000C.xlsm]Photo situation PB'!$E$10</v>
      </c>
      <c r="G557" s="15" t="s">
        <v>90</v>
      </c>
      <c r="H557" s="15" t="s">
        <v>91</v>
      </c>
      <c r="I557" s="16" t="s">
        <v>298</v>
      </c>
    </row>
    <row r="558" spans="2:9" x14ac:dyDescent="0.2">
      <c r="B558" s="17" t="s">
        <v>88</v>
      </c>
      <c r="C558" s="18" t="s">
        <v>9</v>
      </c>
      <c r="D558" s="18" t="s">
        <v>674</v>
      </c>
      <c r="E558" s="19">
        <f ca="1">CELL("ligne",INDIRECT($F558))</f>
        <v>10</v>
      </c>
      <c r="F558" s="20" t="str">
        <f ca="1">CELL("adresse",'Photo situation PB'!$E$10)</f>
        <v>'[PA-35306-000C.xlsm]Photo situation PB'!$E$10</v>
      </c>
      <c r="G558" s="20" t="s">
        <v>96</v>
      </c>
      <c r="H558" s="20" t="s">
        <v>94</v>
      </c>
      <c r="I558" s="21" t="s">
        <v>298</v>
      </c>
    </row>
    <row r="559" spans="2:9" x14ac:dyDescent="0.2">
      <c r="B559" s="22" t="s">
        <v>89</v>
      </c>
      <c r="C559" s="23" t="s">
        <v>9</v>
      </c>
      <c r="D559" s="23" t="s">
        <v>675</v>
      </c>
      <c r="E559" s="24">
        <f ca="1">CELL("colonne",INDIRECT($F559))</f>
        <v>5</v>
      </c>
      <c r="F559" s="20" t="str">
        <f ca="1">CELL("adresse",'Photo situation PB'!$E$10)</f>
        <v>'[PA-35306-000C.xlsm]Photo situation PB'!$E$10</v>
      </c>
      <c r="G559" s="25" t="s">
        <v>95</v>
      </c>
      <c r="H559" s="25" t="s">
        <v>94</v>
      </c>
      <c r="I559" s="26" t="s">
        <v>298</v>
      </c>
    </row>
    <row r="560" spans="2:9" x14ac:dyDescent="0.2">
      <c r="B560" s="12" t="s">
        <v>90</v>
      </c>
      <c r="C560" s="13" t="s">
        <v>9</v>
      </c>
      <c r="D560" s="13" t="s">
        <v>676</v>
      </c>
      <c r="E560" s="14" t="str">
        <f ca="1">MID(F560,FIND("$",F560),999)</f>
        <v>$B$13</v>
      </c>
      <c r="F560" s="15" t="str">
        <f ca="1">CELL("adresse",'Photo situation PB'!$B$13)</f>
        <v>'[PA-35306-000C.xlsm]Photo situation PB'!$B$13</v>
      </c>
      <c r="G560" s="15" t="s">
        <v>90</v>
      </c>
      <c r="H560" s="15" t="s">
        <v>91</v>
      </c>
      <c r="I560" s="16" t="s">
        <v>679</v>
      </c>
    </row>
    <row r="561" spans="2:9" x14ac:dyDescent="0.2">
      <c r="B561" s="17" t="s">
        <v>88</v>
      </c>
      <c r="C561" s="18" t="s">
        <v>9</v>
      </c>
      <c r="D561" s="18" t="s">
        <v>677</v>
      </c>
      <c r="E561" s="19">
        <f ca="1">CELL("ligne",INDIRECT($F561))</f>
        <v>13</v>
      </c>
      <c r="F561" s="20" t="str">
        <f ca="1">CELL("adresse",'Photo situation PB'!$B$13)</f>
        <v>'[PA-35306-000C.xlsm]Photo situation PB'!$B$13</v>
      </c>
      <c r="G561" s="20" t="s">
        <v>96</v>
      </c>
      <c r="H561" s="20" t="s">
        <v>94</v>
      </c>
      <c r="I561" s="21" t="s">
        <v>679</v>
      </c>
    </row>
    <row r="562" spans="2:9" x14ac:dyDescent="0.2">
      <c r="B562" s="22" t="s">
        <v>89</v>
      </c>
      <c r="C562" s="23" t="s">
        <v>9</v>
      </c>
      <c r="D562" s="23" t="s">
        <v>678</v>
      </c>
      <c r="E562" s="24">
        <f ca="1">CELL("colonne",INDIRECT($F562))</f>
        <v>2</v>
      </c>
      <c r="F562" s="25" t="str">
        <f ca="1">CELL("adresse",'Photo situation PB'!$B$13)</f>
        <v>'[PA-35306-000C.xlsm]Photo situation PB'!$B$13</v>
      </c>
      <c r="G562" s="25" t="s">
        <v>95</v>
      </c>
      <c r="H562" s="25" t="s">
        <v>94</v>
      </c>
      <c r="I562" s="26" t="s">
        <v>679</v>
      </c>
    </row>
    <row r="563" spans="2:9" x14ac:dyDescent="0.2">
      <c r="B563" s="12" t="s">
        <v>90</v>
      </c>
      <c r="C563" s="13" t="s">
        <v>9</v>
      </c>
      <c r="D563" s="13" t="s">
        <v>680</v>
      </c>
      <c r="E563" s="14" t="str">
        <f ca="1">MID(F563,FIND("$",F563),999)</f>
        <v>$D$13</v>
      </c>
      <c r="F563" s="15" t="str">
        <f ca="1">CELL("adresse",'Photo situation PB'!$D$13)</f>
        <v>'[PA-35306-000C.xlsm]Photo situation PB'!$D$13</v>
      </c>
      <c r="G563" s="15" t="s">
        <v>90</v>
      </c>
      <c r="H563" s="15" t="s">
        <v>91</v>
      </c>
      <c r="I563" s="16" t="s">
        <v>683</v>
      </c>
    </row>
    <row r="564" spans="2:9" x14ac:dyDescent="0.2">
      <c r="B564" s="17" t="s">
        <v>88</v>
      </c>
      <c r="C564" s="18" t="s">
        <v>9</v>
      </c>
      <c r="D564" s="18" t="s">
        <v>681</v>
      </c>
      <c r="E564" s="19">
        <f ca="1">CELL("ligne",INDIRECT($F564))</f>
        <v>13</v>
      </c>
      <c r="F564" s="20" t="str">
        <f ca="1">CELL("adresse",'Photo situation PB'!$D$13)</f>
        <v>'[PA-35306-000C.xlsm]Photo situation PB'!$D$13</v>
      </c>
      <c r="G564" s="20" t="s">
        <v>96</v>
      </c>
      <c r="H564" s="20" t="s">
        <v>94</v>
      </c>
      <c r="I564" s="21" t="s">
        <v>683</v>
      </c>
    </row>
    <row r="565" spans="2:9" x14ac:dyDescent="0.2">
      <c r="B565" s="22" t="s">
        <v>89</v>
      </c>
      <c r="C565" s="23" t="s">
        <v>9</v>
      </c>
      <c r="D565" s="23" t="s">
        <v>682</v>
      </c>
      <c r="E565" s="24">
        <f ca="1">CELL("colonne",INDIRECT($F565))</f>
        <v>4</v>
      </c>
      <c r="F565" s="25" t="str">
        <f ca="1">CELL("adresse",'Photo situation PB'!$D$13)</f>
        <v>'[PA-35306-000C.xlsm]Photo situation PB'!$D$13</v>
      </c>
      <c r="G565" s="25" t="s">
        <v>95</v>
      </c>
      <c r="H565" s="25" t="s">
        <v>94</v>
      </c>
      <c r="I565" s="26" t="s">
        <v>683</v>
      </c>
    </row>
    <row r="566" spans="2:9" x14ac:dyDescent="0.2">
      <c r="B566" s="12" t="s">
        <v>90</v>
      </c>
      <c r="C566" s="13" t="s">
        <v>9</v>
      </c>
      <c r="D566" s="13" t="s">
        <v>853</v>
      </c>
      <c r="E566" s="14" t="e">
        <f ca="1">MID(F566,FIND("$",F566),999)</f>
        <v>#REF!</v>
      </c>
      <c r="F566" s="15" t="e">
        <f ca="1">CELL("adresse",'Photo situation PB'!#REF!)</f>
        <v>#REF!</v>
      </c>
      <c r="G566" s="15" t="s">
        <v>90</v>
      </c>
      <c r="H566" s="15" t="s">
        <v>91</v>
      </c>
      <c r="I566" s="16" t="s">
        <v>683</v>
      </c>
    </row>
    <row r="567" spans="2:9" x14ac:dyDescent="0.2">
      <c r="B567" s="17" t="s">
        <v>88</v>
      </c>
      <c r="C567" s="18" t="s">
        <v>9</v>
      </c>
      <c r="D567" s="18" t="s">
        <v>855</v>
      </c>
      <c r="E567" s="19" t="e">
        <f ca="1">CELL("ligne",INDIRECT($F567))</f>
        <v>#REF!</v>
      </c>
      <c r="F567" s="20" t="e">
        <f ca="1">CELL("adresse",'Photo situation PB'!#REF!)</f>
        <v>#REF!</v>
      </c>
      <c r="G567" s="20" t="s">
        <v>96</v>
      </c>
      <c r="H567" s="20" t="s">
        <v>94</v>
      </c>
      <c r="I567" s="21" t="s">
        <v>683</v>
      </c>
    </row>
    <row r="568" spans="2:9" x14ac:dyDescent="0.2">
      <c r="B568" s="22" t="s">
        <v>89</v>
      </c>
      <c r="C568" s="23" t="s">
        <v>9</v>
      </c>
      <c r="D568" s="23" t="s">
        <v>854</v>
      </c>
      <c r="E568" s="24" t="e">
        <f ca="1">CELL("colonne",INDIRECT($F568))</f>
        <v>#REF!</v>
      </c>
      <c r="F568" s="25" t="e">
        <f ca="1">CELL("adresse",'Photo situation PB'!#REF!)</f>
        <v>#REF!</v>
      </c>
      <c r="G568" s="25" t="s">
        <v>95</v>
      </c>
      <c r="H568" s="25" t="s">
        <v>94</v>
      </c>
      <c r="I568" s="26" t="s">
        <v>683</v>
      </c>
    </row>
    <row r="569" spans="2:9" x14ac:dyDescent="0.2">
      <c r="B569" s="12" t="s">
        <v>90</v>
      </c>
      <c r="C569" s="13" t="s">
        <v>9</v>
      </c>
      <c r="D569" s="13" t="s">
        <v>684</v>
      </c>
      <c r="E569" s="14" t="str">
        <f ca="1">MID(F569,FIND("$",F569),999)</f>
        <v>$B$14</v>
      </c>
      <c r="F569" s="15" t="str">
        <f ca="1">CELL("adresse",'Photo situation PB'!$B$14)</f>
        <v>'[PA-35306-000C.xlsm]Photo situation PB'!$B$14</v>
      </c>
      <c r="G569" s="15" t="s">
        <v>90</v>
      </c>
      <c r="H569" s="15" t="s">
        <v>91</v>
      </c>
      <c r="I569" s="16" t="s">
        <v>691</v>
      </c>
    </row>
    <row r="570" spans="2:9" x14ac:dyDescent="0.2">
      <c r="B570" s="17" t="s">
        <v>88</v>
      </c>
      <c r="C570" s="18" t="s">
        <v>9</v>
      </c>
      <c r="D570" s="18" t="s">
        <v>685</v>
      </c>
      <c r="E570" s="19">
        <f ca="1">CELL("ligne",INDIRECT($F570))</f>
        <v>14</v>
      </c>
      <c r="F570" s="20" t="str">
        <f ca="1">CELL("adresse",'Photo situation PB'!$B$14)</f>
        <v>'[PA-35306-000C.xlsm]Photo situation PB'!$B$14</v>
      </c>
      <c r="G570" s="20" t="s">
        <v>96</v>
      </c>
      <c r="H570" s="20" t="s">
        <v>94</v>
      </c>
      <c r="I570" s="21" t="s">
        <v>691</v>
      </c>
    </row>
    <row r="571" spans="2:9" x14ac:dyDescent="0.2">
      <c r="B571" s="22" t="s">
        <v>89</v>
      </c>
      <c r="C571" s="23" t="s">
        <v>9</v>
      </c>
      <c r="D571" s="23" t="s">
        <v>686</v>
      </c>
      <c r="E571" s="24">
        <f ca="1">CELL("colonne",INDIRECT($F571))</f>
        <v>2</v>
      </c>
      <c r="F571" s="25" t="str">
        <f ca="1">CELL("adresse",'Photo situation PB'!$B$14)</f>
        <v>'[PA-35306-000C.xlsm]Photo situation PB'!$B$14</v>
      </c>
      <c r="G571" s="25" t="s">
        <v>95</v>
      </c>
      <c r="H571" s="25" t="s">
        <v>94</v>
      </c>
      <c r="I571" s="26" t="s">
        <v>691</v>
      </c>
    </row>
    <row r="572" spans="2:9" x14ac:dyDescent="0.2">
      <c r="B572" s="12" t="s">
        <v>90</v>
      </c>
      <c r="C572" s="13" t="s">
        <v>9</v>
      </c>
      <c r="D572" s="13" t="s">
        <v>687</v>
      </c>
      <c r="E572" s="14" t="str">
        <f ca="1">MID(F572,FIND("$",F572),999)</f>
        <v>$D$14</v>
      </c>
      <c r="F572" s="15" t="str">
        <f ca="1">CELL("adresse",'Photo situation PB'!$D$14)</f>
        <v>'[PA-35306-000C.xlsm]Photo situation PB'!$D$14</v>
      </c>
      <c r="G572" s="15" t="s">
        <v>90</v>
      </c>
      <c r="H572" s="15" t="s">
        <v>91</v>
      </c>
      <c r="I572" s="16" t="s">
        <v>690</v>
      </c>
    </row>
    <row r="573" spans="2:9" x14ac:dyDescent="0.2">
      <c r="B573" s="17" t="s">
        <v>88</v>
      </c>
      <c r="C573" s="18" t="s">
        <v>9</v>
      </c>
      <c r="D573" s="18" t="s">
        <v>688</v>
      </c>
      <c r="E573" s="19">
        <f ca="1">CELL("ligne",INDIRECT($F573))</f>
        <v>14</v>
      </c>
      <c r="F573" s="20" t="str">
        <f ca="1">CELL("adresse",'Photo situation PB'!$D$14)</f>
        <v>'[PA-35306-000C.xlsm]Photo situation PB'!$D$14</v>
      </c>
      <c r="G573" s="20" t="s">
        <v>96</v>
      </c>
      <c r="H573" s="20" t="s">
        <v>94</v>
      </c>
      <c r="I573" s="21" t="s">
        <v>690</v>
      </c>
    </row>
    <row r="574" spans="2:9" x14ac:dyDescent="0.2">
      <c r="B574" s="22" t="s">
        <v>89</v>
      </c>
      <c r="C574" s="23" t="s">
        <v>9</v>
      </c>
      <c r="D574" s="23" t="s">
        <v>689</v>
      </c>
      <c r="E574" s="24">
        <f ca="1">CELL("colonne",INDIRECT($F574))</f>
        <v>4</v>
      </c>
      <c r="F574" s="25" t="str">
        <f ca="1">CELL("adresse",'Photo situation PB'!$D$14)</f>
        <v>'[PA-35306-000C.xlsm]Photo situation PB'!$D$14</v>
      </c>
      <c r="G574" s="25" t="s">
        <v>95</v>
      </c>
      <c r="H574" s="25" t="s">
        <v>94</v>
      </c>
      <c r="I574" s="26" t="s">
        <v>690</v>
      </c>
    </row>
    <row r="575" spans="2:9" x14ac:dyDescent="0.2">
      <c r="B575" s="12" t="s">
        <v>90</v>
      </c>
      <c r="C575" s="13" t="s">
        <v>9</v>
      </c>
      <c r="D575" s="13" t="s">
        <v>856</v>
      </c>
      <c r="E575" s="14" t="e">
        <f ca="1">MID(F575,FIND("$",F575),999)</f>
        <v>#REF!</v>
      </c>
      <c r="F575" s="15" t="e">
        <f ca="1">CELL("adresse",'Photo situation PB'!#REF!)</f>
        <v>#REF!</v>
      </c>
      <c r="G575" s="15" t="s">
        <v>90</v>
      </c>
      <c r="H575" s="15" t="s">
        <v>91</v>
      </c>
      <c r="I575" s="16" t="s">
        <v>690</v>
      </c>
    </row>
    <row r="576" spans="2:9" x14ac:dyDescent="0.2">
      <c r="B576" s="17" t="s">
        <v>88</v>
      </c>
      <c r="C576" s="18" t="s">
        <v>9</v>
      </c>
      <c r="D576" s="18" t="s">
        <v>857</v>
      </c>
      <c r="E576" s="19" t="e">
        <f ca="1">CELL("ligne",INDIRECT($F576))</f>
        <v>#REF!</v>
      </c>
      <c r="F576" s="20" t="e">
        <f ca="1">CELL("adresse",'Photo situation PB'!#REF!)</f>
        <v>#REF!</v>
      </c>
      <c r="G576" s="20" t="s">
        <v>96</v>
      </c>
      <c r="H576" s="20" t="s">
        <v>94</v>
      </c>
      <c r="I576" s="21" t="s">
        <v>690</v>
      </c>
    </row>
    <row r="577" spans="2:9" x14ac:dyDescent="0.2">
      <c r="B577" s="22" t="s">
        <v>89</v>
      </c>
      <c r="C577" s="23" t="s">
        <v>9</v>
      </c>
      <c r="D577" s="23" t="s">
        <v>858</v>
      </c>
      <c r="E577" s="24" t="e">
        <f ca="1">CELL("colonne",INDIRECT($F577))</f>
        <v>#REF!</v>
      </c>
      <c r="F577" s="25" t="e">
        <f ca="1">CELL("adresse",'Photo situation PB'!#REF!)</f>
        <v>#REF!</v>
      </c>
      <c r="G577" s="25" t="s">
        <v>95</v>
      </c>
      <c r="H577" s="25" t="s">
        <v>94</v>
      </c>
      <c r="I577" s="26" t="s">
        <v>690</v>
      </c>
    </row>
    <row r="578" spans="2:9" x14ac:dyDescent="0.2">
      <c r="B578" s="296"/>
      <c r="C578" s="296"/>
      <c r="D578" s="296"/>
      <c r="E578" s="296"/>
      <c r="F578" s="296"/>
      <c r="G578" s="296"/>
      <c r="H578" s="296"/>
      <c r="I578" s="296"/>
    </row>
  </sheetData>
  <sheetProtection algorithmName="SHA-512" hashValue="hhLnMwx4FJ1FcbGr1OUXImK+elFsP2QD3Ze5kKysnlfgkj+D1Oy9GVYB/RWgiFfevAUDriZBDGDpZ5UczkXJSg==" saltValue="lGeLYSpsY3NkiwFdvS6j5g==" spinCount="100000" sheet="1" objects="1" scenarios="1"/>
  <dataConsolidate/>
  <mergeCells count="9">
    <mergeCell ref="B547:I547"/>
    <mergeCell ref="B578:I578"/>
    <mergeCell ref="B492:I492"/>
    <mergeCell ref="B50:I50"/>
    <mergeCell ref="B63:I63"/>
    <mergeCell ref="B152:I152"/>
    <mergeCell ref="B302:I302"/>
    <mergeCell ref="B387:I387"/>
    <mergeCell ref="B461:I461"/>
  </mergeCells>
  <conditionalFormatting sqref="E4">
    <cfRule type="expression" dxfId="516" priority="941">
      <formula>$B4="&lt;nom feuille&gt;"</formula>
    </cfRule>
  </conditionalFormatting>
  <conditionalFormatting sqref="D579:D65721 D1:D4 D51:D56 D58:D62">
    <cfRule type="duplicateValues" dxfId="515" priority="942" stopIfTrue="1"/>
  </conditionalFormatting>
  <conditionalFormatting sqref="D242">
    <cfRule type="duplicateValues" dxfId="514" priority="913" stopIfTrue="1"/>
  </conditionalFormatting>
  <conditionalFormatting sqref="D242">
    <cfRule type="duplicateValues" dxfId="513" priority="912" stopIfTrue="1"/>
  </conditionalFormatting>
  <conditionalFormatting sqref="D243:D245">
    <cfRule type="duplicateValues" dxfId="512" priority="908" stopIfTrue="1"/>
  </conditionalFormatting>
  <conditionalFormatting sqref="D83:D94 D110:D112 D104:D106 D98:D100 D122:D130">
    <cfRule type="duplicateValues" dxfId="511" priority="898" stopIfTrue="1"/>
  </conditionalFormatting>
  <conditionalFormatting sqref="D246:D248">
    <cfRule type="duplicateValues" dxfId="510" priority="896" stopIfTrue="1"/>
  </conditionalFormatting>
  <conditionalFormatting sqref="D246:D248">
    <cfRule type="duplicateValues" dxfId="509" priority="895" stopIfTrue="1"/>
  </conditionalFormatting>
  <conditionalFormatting sqref="D303:D320 D366:D374 D378:D383 D330:D347">
    <cfRule type="duplicateValues" dxfId="508" priority="1000" stopIfTrue="1"/>
  </conditionalFormatting>
  <conditionalFormatting sqref="D242:D278 D1:D4 D76 D303:D320 D579:D65721 D51:D56 D80:D94 D110:D112 D104:D106 D98:D100 D122:D130 D152:D155 D366:D374 D378:D383 D58:D63 D180:D200 D330:D347 D159:D170">
    <cfRule type="duplicateValues" dxfId="507" priority="1005" stopIfTrue="1"/>
  </conditionalFormatting>
  <conditionalFormatting sqref="D579:D65721 D1:D4 D80:D94 D51:D56 D76 D110:D112 D104:D106 D98:D100 D122:D130 D152:D155 D242:D278 D366:D374 D387 D302:D320 D397:D436 D378:D383 D452:D460 D58:D63 D180:D200 D330:D347 D159:D170 D440:D448">
    <cfRule type="duplicateValues" dxfId="506" priority="1013" stopIfTrue="1"/>
  </conditionalFormatting>
  <conditionalFormatting sqref="D1:D4 D579:D65721 D80:D94 D51:D56 D76 D110:D112 D104:D106 D98:D100 D122:D130 D152:D155 D242:D278 D366:D374 D387 D302:D320 D397:D436 D378:D383 D452:D461 D58:D63 D180:D200 D330:D347 D159:D170 D440:D448">
    <cfRule type="duplicateValues" dxfId="505" priority="833" stopIfTrue="1"/>
    <cfRule type="duplicateValues" dxfId="504" priority="834" stopIfTrue="1"/>
  </conditionalFormatting>
  <conditionalFormatting sqref="D492">
    <cfRule type="duplicateValues" dxfId="503" priority="821" stopIfTrue="1"/>
    <cfRule type="duplicateValues" dxfId="502" priority="822" stopIfTrue="1"/>
  </conditionalFormatting>
  <conditionalFormatting sqref="D579:D65721 D1:D4 D80:D94 D51:D56 D76 D110:D112 D104:D106 D98:D100 D122:D130 D152:D155 D242:D278 D366:D374 D387 D302:D320 D397:D436 D378:D383 D452:D461 D58:D63 D492 D180:D200 D330:D347 D159:D170 D440:D448">
    <cfRule type="duplicateValues" dxfId="501" priority="815" stopIfTrue="1"/>
  </conditionalFormatting>
  <conditionalFormatting sqref="D77:D79">
    <cfRule type="duplicateValues" dxfId="500" priority="688" stopIfTrue="1"/>
  </conditionalFormatting>
  <conditionalFormatting sqref="D77:D79">
    <cfRule type="duplicateValues" dxfId="499" priority="689" stopIfTrue="1"/>
  </conditionalFormatting>
  <conditionalFormatting sqref="D77:D79">
    <cfRule type="duplicateValues" dxfId="498" priority="690" stopIfTrue="1"/>
  </conditionalFormatting>
  <conditionalFormatting sqref="D77:D79">
    <cfRule type="duplicateValues" dxfId="497" priority="686" stopIfTrue="1"/>
    <cfRule type="duplicateValues" dxfId="496" priority="687" stopIfTrue="1"/>
  </conditionalFormatting>
  <conditionalFormatting sqref="D77:D79">
    <cfRule type="duplicateValues" dxfId="495" priority="685" stopIfTrue="1"/>
  </conditionalFormatting>
  <conditionalFormatting sqref="D107:D109">
    <cfRule type="duplicateValues" dxfId="494" priority="657" stopIfTrue="1"/>
  </conditionalFormatting>
  <conditionalFormatting sqref="D107:D109">
    <cfRule type="duplicateValues" dxfId="493" priority="658" stopIfTrue="1"/>
  </conditionalFormatting>
  <conditionalFormatting sqref="D107:D109">
    <cfRule type="duplicateValues" dxfId="492" priority="659" stopIfTrue="1"/>
  </conditionalFormatting>
  <conditionalFormatting sqref="D107:D109">
    <cfRule type="duplicateValues" dxfId="491" priority="660" stopIfTrue="1"/>
  </conditionalFormatting>
  <conditionalFormatting sqref="D107:D109">
    <cfRule type="duplicateValues" dxfId="490" priority="655" stopIfTrue="1"/>
    <cfRule type="duplicateValues" dxfId="489" priority="656" stopIfTrue="1"/>
  </conditionalFormatting>
  <conditionalFormatting sqref="D107:D109">
    <cfRule type="duplicateValues" dxfId="488" priority="654" stopIfTrue="1"/>
  </conditionalFormatting>
  <conditionalFormatting sqref="D101:D103">
    <cfRule type="duplicateValues" dxfId="487" priority="629" stopIfTrue="1"/>
  </conditionalFormatting>
  <conditionalFormatting sqref="D101:D103">
    <cfRule type="duplicateValues" dxfId="486" priority="630" stopIfTrue="1"/>
  </conditionalFormatting>
  <conditionalFormatting sqref="D101:D103">
    <cfRule type="duplicateValues" dxfId="485" priority="631" stopIfTrue="1"/>
  </conditionalFormatting>
  <conditionalFormatting sqref="D101:D103">
    <cfRule type="duplicateValues" dxfId="484" priority="632" stopIfTrue="1"/>
  </conditionalFormatting>
  <conditionalFormatting sqref="D101:D103">
    <cfRule type="duplicateValues" dxfId="483" priority="627" stopIfTrue="1"/>
    <cfRule type="duplicateValues" dxfId="482" priority="628" stopIfTrue="1"/>
  </conditionalFormatting>
  <conditionalFormatting sqref="D101:D103">
    <cfRule type="duplicateValues" dxfId="481" priority="626" stopIfTrue="1"/>
  </conditionalFormatting>
  <conditionalFormatting sqref="D95:D97">
    <cfRule type="duplicateValues" dxfId="480" priority="636" stopIfTrue="1"/>
  </conditionalFormatting>
  <conditionalFormatting sqref="D95:D97">
    <cfRule type="duplicateValues" dxfId="479" priority="637" stopIfTrue="1"/>
  </conditionalFormatting>
  <conditionalFormatting sqref="D95:D97">
    <cfRule type="duplicateValues" dxfId="478" priority="638" stopIfTrue="1"/>
  </conditionalFormatting>
  <conditionalFormatting sqref="D95:D97">
    <cfRule type="duplicateValues" dxfId="477" priority="639" stopIfTrue="1"/>
  </conditionalFormatting>
  <conditionalFormatting sqref="D95:D97">
    <cfRule type="duplicateValues" dxfId="476" priority="634" stopIfTrue="1"/>
    <cfRule type="duplicateValues" dxfId="475" priority="635" stopIfTrue="1"/>
  </conditionalFormatting>
  <conditionalFormatting sqref="D95:D97">
    <cfRule type="duplicateValues" dxfId="474" priority="633" stopIfTrue="1"/>
  </conditionalFormatting>
  <conditionalFormatting sqref="D116:D118">
    <cfRule type="duplicateValues" dxfId="473" priority="622" stopIfTrue="1"/>
  </conditionalFormatting>
  <conditionalFormatting sqref="D116:D118">
    <cfRule type="duplicateValues" dxfId="472" priority="623" stopIfTrue="1"/>
  </conditionalFormatting>
  <conditionalFormatting sqref="D116:D118">
    <cfRule type="duplicateValues" dxfId="471" priority="624" stopIfTrue="1"/>
  </conditionalFormatting>
  <conditionalFormatting sqref="D116:D118">
    <cfRule type="duplicateValues" dxfId="470" priority="625" stopIfTrue="1"/>
  </conditionalFormatting>
  <conditionalFormatting sqref="D116:D118">
    <cfRule type="duplicateValues" dxfId="469" priority="620" stopIfTrue="1"/>
    <cfRule type="duplicateValues" dxfId="468" priority="621" stopIfTrue="1"/>
  </conditionalFormatting>
  <conditionalFormatting sqref="D116:D118">
    <cfRule type="duplicateValues" dxfId="467" priority="619" stopIfTrue="1"/>
  </conditionalFormatting>
  <conditionalFormatting sqref="D119:D121">
    <cfRule type="duplicateValues" dxfId="466" priority="608" stopIfTrue="1"/>
  </conditionalFormatting>
  <conditionalFormatting sqref="D119:D121">
    <cfRule type="duplicateValues" dxfId="465" priority="609" stopIfTrue="1"/>
  </conditionalFormatting>
  <conditionalFormatting sqref="D119:D121">
    <cfRule type="duplicateValues" dxfId="464" priority="610" stopIfTrue="1"/>
  </conditionalFormatting>
  <conditionalFormatting sqref="D119:D121">
    <cfRule type="duplicateValues" dxfId="463" priority="611" stopIfTrue="1"/>
  </conditionalFormatting>
  <conditionalFormatting sqref="D119:D121">
    <cfRule type="duplicateValues" dxfId="462" priority="606" stopIfTrue="1"/>
    <cfRule type="duplicateValues" dxfId="461" priority="607" stopIfTrue="1"/>
  </conditionalFormatting>
  <conditionalFormatting sqref="D119:D121">
    <cfRule type="duplicateValues" dxfId="460" priority="605" stopIfTrue="1"/>
  </conditionalFormatting>
  <conditionalFormatting sqref="D131:D133">
    <cfRule type="duplicateValues" dxfId="459" priority="566" stopIfTrue="1"/>
  </conditionalFormatting>
  <conditionalFormatting sqref="D131:D133">
    <cfRule type="duplicateValues" dxfId="458" priority="567" stopIfTrue="1"/>
  </conditionalFormatting>
  <conditionalFormatting sqref="D131:D133">
    <cfRule type="duplicateValues" dxfId="457" priority="568" stopIfTrue="1"/>
  </conditionalFormatting>
  <conditionalFormatting sqref="D131:D133">
    <cfRule type="duplicateValues" dxfId="456" priority="569" stopIfTrue="1"/>
  </conditionalFormatting>
  <conditionalFormatting sqref="D131:D133">
    <cfRule type="duplicateValues" dxfId="455" priority="564" stopIfTrue="1"/>
    <cfRule type="duplicateValues" dxfId="454" priority="565" stopIfTrue="1"/>
  </conditionalFormatting>
  <conditionalFormatting sqref="D131:D133">
    <cfRule type="duplicateValues" dxfId="453" priority="563" stopIfTrue="1"/>
  </conditionalFormatting>
  <conditionalFormatting sqref="D134:D136">
    <cfRule type="duplicateValues" dxfId="452" priority="559" stopIfTrue="1"/>
  </conditionalFormatting>
  <conditionalFormatting sqref="D134:D136">
    <cfRule type="duplicateValues" dxfId="451" priority="560" stopIfTrue="1"/>
  </conditionalFormatting>
  <conditionalFormatting sqref="D134:D136">
    <cfRule type="duplicateValues" dxfId="450" priority="561" stopIfTrue="1"/>
  </conditionalFormatting>
  <conditionalFormatting sqref="D134:D136">
    <cfRule type="duplicateValues" dxfId="449" priority="562" stopIfTrue="1"/>
  </conditionalFormatting>
  <conditionalFormatting sqref="D134:D136">
    <cfRule type="duplicateValues" dxfId="448" priority="557" stopIfTrue="1"/>
    <cfRule type="duplicateValues" dxfId="447" priority="558" stopIfTrue="1"/>
  </conditionalFormatting>
  <conditionalFormatting sqref="D134:D136">
    <cfRule type="duplicateValues" dxfId="446" priority="556" stopIfTrue="1"/>
  </conditionalFormatting>
  <conditionalFormatting sqref="D137:D139">
    <cfRule type="duplicateValues" dxfId="445" priority="552" stopIfTrue="1"/>
  </conditionalFormatting>
  <conditionalFormatting sqref="D137:D139">
    <cfRule type="duplicateValues" dxfId="444" priority="553" stopIfTrue="1"/>
  </conditionalFormatting>
  <conditionalFormatting sqref="D137:D139">
    <cfRule type="duplicateValues" dxfId="443" priority="554" stopIfTrue="1"/>
  </conditionalFormatting>
  <conditionalFormatting sqref="D137:D139">
    <cfRule type="duplicateValues" dxfId="442" priority="555" stopIfTrue="1"/>
  </conditionalFormatting>
  <conditionalFormatting sqref="D137:D139">
    <cfRule type="duplicateValues" dxfId="441" priority="550" stopIfTrue="1"/>
    <cfRule type="duplicateValues" dxfId="440" priority="551" stopIfTrue="1"/>
  </conditionalFormatting>
  <conditionalFormatting sqref="D137:D139">
    <cfRule type="duplicateValues" dxfId="439" priority="549" stopIfTrue="1"/>
  </conditionalFormatting>
  <conditionalFormatting sqref="D140:D142">
    <cfRule type="duplicateValues" dxfId="438" priority="545" stopIfTrue="1"/>
  </conditionalFormatting>
  <conditionalFormatting sqref="D140:D142">
    <cfRule type="duplicateValues" dxfId="437" priority="546" stopIfTrue="1"/>
  </conditionalFormatting>
  <conditionalFormatting sqref="D140:D142">
    <cfRule type="duplicateValues" dxfId="436" priority="547" stopIfTrue="1"/>
  </conditionalFormatting>
  <conditionalFormatting sqref="D140:D142">
    <cfRule type="duplicateValues" dxfId="435" priority="548" stopIfTrue="1"/>
  </conditionalFormatting>
  <conditionalFormatting sqref="D140:D142">
    <cfRule type="duplicateValues" dxfId="434" priority="543" stopIfTrue="1"/>
    <cfRule type="duplicateValues" dxfId="433" priority="544" stopIfTrue="1"/>
  </conditionalFormatting>
  <conditionalFormatting sqref="D140:D142">
    <cfRule type="duplicateValues" dxfId="432" priority="542" stopIfTrue="1"/>
  </conditionalFormatting>
  <conditionalFormatting sqref="D143:D145">
    <cfRule type="duplicateValues" dxfId="431" priority="538" stopIfTrue="1"/>
  </conditionalFormatting>
  <conditionalFormatting sqref="D143:D145">
    <cfRule type="duplicateValues" dxfId="430" priority="539" stopIfTrue="1"/>
  </conditionalFormatting>
  <conditionalFormatting sqref="D143:D145">
    <cfRule type="duplicateValues" dxfId="429" priority="540" stopIfTrue="1"/>
  </conditionalFormatting>
  <conditionalFormatting sqref="D143:D145">
    <cfRule type="duplicateValues" dxfId="428" priority="541" stopIfTrue="1"/>
  </conditionalFormatting>
  <conditionalFormatting sqref="D143:D145">
    <cfRule type="duplicateValues" dxfId="427" priority="536" stopIfTrue="1"/>
    <cfRule type="duplicateValues" dxfId="426" priority="537" stopIfTrue="1"/>
  </conditionalFormatting>
  <conditionalFormatting sqref="D143:D145">
    <cfRule type="duplicateValues" dxfId="425" priority="535" stopIfTrue="1"/>
  </conditionalFormatting>
  <conditionalFormatting sqref="D153:D155 D180:D200 D159:D170">
    <cfRule type="duplicateValues" dxfId="424" priority="1018" stopIfTrue="1"/>
  </conditionalFormatting>
  <conditionalFormatting sqref="D201:D202">
    <cfRule type="duplicateValues" dxfId="423" priority="520" stopIfTrue="1"/>
  </conditionalFormatting>
  <conditionalFormatting sqref="D201:D202">
    <cfRule type="duplicateValues" dxfId="422" priority="521" stopIfTrue="1"/>
  </conditionalFormatting>
  <conditionalFormatting sqref="D201:D202">
    <cfRule type="duplicateValues" dxfId="421" priority="518" stopIfTrue="1"/>
    <cfRule type="duplicateValues" dxfId="420" priority="519" stopIfTrue="1"/>
  </conditionalFormatting>
  <conditionalFormatting sqref="D201:D202">
    <cfRule type="duplicateValues" dxfId="419" priority="517" stopIfTrue="1"/>
  </conditionalFormatting>
  <conditionalFormatting sqref="D201:D202">
    <cfRule type="duplicateValues" dxfId="418" priority="522" stopIfTrue="1"/>
  </conditionalFormatting>
  <conditionalFormatting sqref="D203:D205">
    <cfRule type="duplicateValues" dxfId="417" priority="514" stopIfTrue="1"/>
  </conditionalFormatting>
  <conditionalFormatting sqref="D203:D205">
    <cfRule type="duplicateValues" dxfId="416" priority="515" stopIfTrue="1"/>
  </conditionalFormatting>
  <conditionalFormatting sqref="D203:D205">
    <cfRule type="duplicateValues" dxfId="415" priority="512" stopIfTrue="1"/>
    <cfRule type="duplicateValues" dxfId="414" priority="513" stopIfTrue="1"/>
  </conditionalFormatting>
  <conditionalFormatting sqref="D203:D205">
    <cfRule type="duplicateValues" dxfId="413" priority="511" stopIfTrue="1"/>
  </conditionalFormatting>
  <conditionalFormatting sqref="D203:D205">
    <cfRule type="duplicateValues" dxfId="412" priority="516" stopIfTrue="1"/>
  </conditionalFormatting>
  <conditionalFormatting sqref="D206:D208 D215:D220">
    <cfRule type="duplicateValues" dxfId="411" priority="508" stopIfTrue="1"/>
  </conditionalFormatting>
  <conditionalFormatting sqref="D206:D208 D215:D220">
    <cfRule type="duplicateValues" dxfId="410" priority="509" stopIfTrue="1"/>
  </conditionalFormatting>
  <conditionalFormatting sqref="D206:D208 D215:D220">
    <cfRule type="duplicateValues" dxfId="409" priority="506" stopIfTrue="1"/>
    <cfRule type="duplicateValues" dxfId="408" priority="507" stopIfTrue="1"/>
  </conditionalFormatting>
  <conditionalFormatting sqref="D206:D208 D215:D220">
    <cfRule type="duplicateValues" dxfId="407" priority="505" stopIfTrue="1"/>
  </conditionalFormatting>
  <conditionalFormatting sqref="D206:D208 D215:D220">
    <cfRule type="duplicateValues" dxfId="406" priority="510" stopIfTrue="1"/>
  </conditionalFormatting>
  <conditionalFormatting sqref="D221:D223">
    <cfRule type="duplicateValues" dxfId="405" priority="502" stopIfTrue="1"/>
  </conditionalFormatting>
  <conditionalFormatting sqref="D221:D223">
    <cfRule type="duplicateValues" dxfId="404" priority="503" stopIfTrue="1"/>
  </conditionalFormatting>
  <conditionalFormatting sqref="D221:D223">
    <cfRule type="duplicateValues" dxfId="403" priority="500" stopIfTrue="1"/>
    <cfRule type="duplicateValues" dxfId="402" priority="501" stopIfTrue="1"/>
  </conditionalFormatting>
  <conditionalFormatting sqref="D221:D223">
    <cfRule type="duplicateValues" dxfId="401" priority="499" stopIfTrue="1"/>
  </conditionalFormatting>
  <conditionalFormatting sqref="D221:D223">
    <cfRule type="duplicateValues" dxfId="400" priority="504" stopIfTrue="1"/>
  </conditionalFormatting>
  <conditionalFormatting sqref="D348:D350">
    <cfRule type="duplicateValues" dxfId="399" priority="478" stopIfTrue="1"/>
  </conditionalFormatting>
  <conditionalFormatting sqref="D348:D350">
    <cfRule type="duplicateValues" dxfId="398" priority="479" stopIfTrue="1"/>
  </conditionalFormatting>
  <conditionalFormatting sqref="D348:D350">
    <cfRule type="duplicateValues" dxfId="397" priority="480" stopIfTrue="1"/>
  </conditionalFormatting>
  <conditionalFormatting sqref="D348:D350">
    <cfRule type="duplicateValues" dxfId="396" priority="476" stopIfTrue="1"/>
    <cfRule type="duplicateValues" dxfId="395" priority="477" stopIfTrue="1"/>
  </conditionalFormatting>
  <conditionalFormatting sqref="D348:D350">
    <cfRule type="duplicateValues" dxfId="394" priority="475" stopIfTrue="1"/>
  </conditionalFormatting>
  <conditionalFormatting sqref="D357:D359">
    <cfRule type="duplicateValues" dxfId="393" priority="472" stopIfTrue="1"/>
  </conditionalFormatting>
  <conditionalFormatting sqref="D357:D359">
    <cfRule type="duplicateValues" dxfId="392" priority="473" stopIfTrue="1"/>
  </conditionalFormatting>
  <conditionalFormatting sqref="D357:D359">
    <cfRule type="duplicateValues" dxfId="391" priority="474" stopIfTrue="1"/>
  </conditionalFormatting>
  <conditionalFormatting sqref="D357:D359">
    <cfRule type="duplicateValues" dxfId="390" priority="470" stopIfTrue="1"/>
    <cfRule type="duplicateValues" dxfId="389" priority="471" stopIfTrue="1"/>
  </conditionalFormatting>
  <conditionalFormatting sqref="D357:D359">
    <cfRule type="duplicateValues" dxfId="388" priority="469" stopIfTrue="1"/>
  </conditionalFormatting>
  <conditionalFormatting sqref="D363:D365">
    <cfRule type="duplicateValues" dxfId="387" priority="466" stopIfTrue="1"/>
  </conditionalFormatting>
  <conditionalFormatting sqref="D363:D365">
    <cfRule type="duplicateValues" dxfId="386" priority="467" stopIfTrue="1"/>
  </conditionalFormatting>
  <conditionalFormatting sqref="D363:D365">
    <cfRule type="duplicateValues" dxfId="385" priority="468" stopIfTrue="1"/>
  </conditionalFormatting>
  <conditionalFormatting sqref="D363:D365">
    <cfRule type="duplicateValues" dxfId="384" priority="464" stopIfTrue="1"/>
    <cfRule type="duplicateValues" dxfId="383" priority="465" stopIfTrue="1"/>
  </conditionalFormatting>
  <conditionalFormatting sqref="D363:D365">
    <cfRule type="duplicateValues" dxfId="382" priority="463" stopIfTrue="1"/>
  </conditionalFormatting>
  <conditionalFormatting sqref="D360:D362">
    <cfRule type="duplicateValues" dxfId="381" priority="460" stopIfTrue="1"/>
  </conditionalFormatting>
  <conditionalFormatting sqref="D360:D362">
    <cfRule type="duplicateValues" dxfId="380" priority="461" stopIfTrue="1"/>
  </conditionalFormatting>
  <conditionalFormatting sqref="D360:D362">
    <cfRule type="duplicateValues" dxfId="379" priority="462" stopIfTrue="1"/>
  </conditionalFormatting>
  <conditionalFormatting sqref="D360:D362">
    <cfRule type="duplicateValues" dxfId="378" priority="458" stopIfTrue="1"/>
    <cfRule type="duplicateValues" dxfId="377" priority="459" stopIfTrue="1"/>
  </conditionalFormatting>
  <conditionalFormatting sqref="D360:D362">
    <cfRule type="duplicateValues" dxfId="376" priority="457" stopIfTrue="1"/>
  </conditionalFormatting>
  <conditionalFormatting sqref="D398:D436 D452:D460 D440:D448">
    <cfRule type="duplicateValues" dxfId="375" priority="1027" stopIfTrue="1"/>
  </conditionalFormatting>
  <conditionalFormatting sqref="D398:D436 D452:D460 D440:D448">
    <cfRule type="duplicateValues" dxfId="374" priority="1029" stopIfTrue="1"/>
  </conditionalFormatting>
  <conditionalFormatting sqref="D384:D386">
    <cfRule type="duplicateValues" dxfId="373" priority="436" stopIfTrue="1"/>
  </conditionalFormatting>
  <conditionalFormatting sqref="D384:D386">
    <cfRule type="duplicateValues" dxfId="372" priority="437" stopIfTrue="1"/>
  </conditionalFormatting>
  <conditionalFormatting sqref="D384:D386">
    <cfRule type="duplicateValues" dxfId="371" priority="438" stopIfTrue="1"/>
  </conditionalFormatting>
  <conditionalFormatting sqref="D384:D386">
    <cfRule type="duplicateValues" dxfId="370" priority="434" stopIfTrue="1"/>
    <cfRule type="duplicateValues" dxfId="369" priority="435" stopIfTrue="1"/>
  </conditionalFormatting>
  <conditionalFormatting sqref="D384:D386">
    <cfRule type="duplicateValues" dxfId="368" priority="433" stopIfTrue="1"/>
  </conditionalFormatting>
  <conditionalFormatting sqref="D149">
    <cfRule type="duplicateValues" dxfId="367" priority="403" stopIfTrue="1"/>
  </conditionalFormatting>
  <conditionalFormatting sqref="D149">
    <cfRule type="duplicateValues" dxfId="366" priority="404" stopIfTrue="1"/>
  </conditionalFormatting>
  <conditionalFormatting sqref="D149">
    <cfRule type="duplicateValues" dxfId="365" priority="405" stopIfTrue="1"/>
  </conditionalFormatting>
  <conditionalFormatting sqref="D149">
    <cfRule type="duplicateValues" dxfId="364" priority="406" stopIfTrue="1"/>
  </conditionalFormatting>
  <conditionalFormatting sqref="D149">
    <cfRule type="duplicateValues" dxfId="363" priority="401" stopIfTrue="1"/>
    <cfRule type="duplicateValues" dxfId="362" priority="402" stopIfTrue="1"/>
  </conditionalFormatting>
  <conditionalFormatting sqref="D149">
    <cfRule type="duplicateValues" dxfId="361" priority="400" stopIfTrue="1"/>
  </conditionalFormatting>
  <conditionalFormatting sqref="D150:D151">
    <cfRule type="duplicateValues" dxfId="360" priority="396" stopIfTrue="1"/>
  </conditionalFormatting>
  <conditionalFormatting sqref="D150:D151">
    <cfRule type="duplicateValues" dxfId="359" priority="397" stopIfTrue="1"/>
  </conditionalFormatting>
  <conditionalFormatting sqref="D150:D151">
    <cfRule type="duplicateValues" dxfId="358" priority="398" stopIfTrue="1"/>
  </conditionalFormatting>
  <conditionalFormatting sqref="D150:D151">
    <cfRule type="duplicateValues" dxfId="357" priority="399" stopIfTrue="1"/>
  </conditionalFormatting>
  <conditionalFormatting sqref="D150:D151">
    <cfRule type="duplicateValues" dxfId="356" priority="394" stopIfTrue="1"/>
    <cfRule type="duplicateValues" dxfId="355" priority="395" stopIfTrue="1"/>
  </conditionalFormatting>
  <conditionalFormatting sqref="D150:D151">
    <cfRule type="duplicateValues" dxfId="354" priority="393" stopIfTrue="1"/>
  </conditionalFormatting>
  <conditionalFormatting sqref="D5:D7 D29:D49 D17:D25">
    <cfRule type="duplicateValues" dxfId="353" priority="1201" stopIfTrue="1"/>
  </conditionalFormatting>
  <conditionalFormatting sqref="D5:D7 D29:D49 D17:D25">
    <cfRule type="duplicateValues" dxfId="352" priority="1203" stopIfTrue="1"/>
  </conditionalFormatting>
  <conditionalFormatting sqref="D5:D7 D29:D49 D17:D25">
    <cfRule type="duplicateValues" dxfId="351" priority="1205" stopIfTrue="1"/>
  </conditionalFormatting>
  <conditionalFormatting sqref="D5:D7 D29:D49 D17:D25">
    <cfRule type="duplicateValues" dxfId="350" priority="1207" stopIfTrue="1"/>
    <cfRule type="duplicateValues" dxfId="349" priority="1208" stopIfTrue="1"/>
  </conditionalFormatting>
  <conditionalFormatting sqref="D5:D7 D29:D49 D17:D25">
    <cfRule type="duplicateValues" dxfId="348" priority="1211" stopIfTrue="1"/>
  </conditionalFormatting>
  <conditionalFormatting sqref="D26:D28">
    <cfRule type="duplicateValues" dxfId="347" priority="387" stopIfTrue="1"/>
  </conditionalFormatting>
  <conditionalFormatting sqref="D26:D28">
    <cfRule type="duplicateValues" dxfId="346" priority="388" stopIfTrue="1"/>
  </conditionalFormatting>
  <conditionalFormatting sqref="D26:D28">
    <cfRule type="duplicateValues" dxfId="345" priority="389" stopIfTrue="1"/>
  </conditionalFormatting>
  <conditionalFormatting sqref="D26:D28">
    <cfRule type="duplicateValues" dxfId="344" priority="390" stopIfTrue="1"/>
    <cfRule type="duplicateValues" dxfId="343" priority="391" stopIfTrue="1"/>
  </conditionalFormatting>
  <conditionalFormatting sqref="D26:D28">
    <cfRule type="duplicateValues" dxfId="342" priority="392" stopIfTrue="1"/>
  </conditionalFormatting>
  <conditionalFormatting sqref="D80:D94 D110:D112 D104:D106 D98:D100 D122:D130">
    <cfRule type="duplicateValues" dxfId="341" priority="1286" stopIfTrue="1"/>
  </conditionalFormatting>
  <conditionalFormatting sqref="D64:D72">
    <cfRule type="duplicateValues" dxfId="340" priority="1458" stopIfTrue="1"/>
  </conditionalFormatting>
  <conditionalFormatting sqref="D64:D72">
    <cfRule type="duplicateValues" dxfId="339" priority="1460" stopIfTrue="1"/>
  </conditionalFormatting>
  <conditionalFormatting sqref="D64:D72">
    <cfRule type="duplicateValues" dxfId="338" priority="1462" stopIfTrue="1"/>
  </conditionalFormatting>
  <conditionalFormatting sqref="D64:D72">
    <cfRule type="duplicateValues" dxfId="337" priority="1464" stopIfTrue="1"/>
    <cfRule type="duplicateValues" dxfId="336" priority="1465" stopIfTrue="1"/>
  </conditionalFormatting>
  <conditionalFormatting sqref="D64:D72">
    <cfRule type="duplicateValues" dxfId="335" priority="1468" stopIfTrue="1"/>
  </conditionalFormatting>
  <conditionalFormatting sqref="D493:D495 D517:D537 D541:D546 D511:D513 D499:D501 D505:D507">
    <cfRule type="duplicateValues" dxfId="334" priority="1538" stopIfTrue="1"/>
  </conditionalFormatting>
  <conditionalFormatting sqref="D493:D495 D517:D537 D541:D546 D511:D513 D499:D501 D505:D507">
    <cfRule type="duplicateValues" dxfId="333" priority="1540" stopIfTrue="1"/>
  </conditionalFormatting>
  <conditionalFormatting sqref="D493:D495 D517:D537 D541:D546 D511:D513 D499:D501 D505:D507">
    <cfRule type="duplicateValues" dxfId="332" priority="1542" stopIfTrue="1"/>
  </conditionalFormatting>
  <conditionalFormatting sqref="D493:D495 D517:D537 D541:D546 D511:D513 D499:D501 D505:D507">
    <cfRule type="duplicateValues" dxfId="331" priority="1544" stopIfTrue="1"/>
    <cfRule type="duplicateValues" dxfId="330" priority="1545" stopIfTrue="1"/>
  </conditionalFormatting>
  <conditionalFormatting sqref="D493:D495 D517:D537 D541:D546 D511:D513 D499:D501 D505:D507">
    <cfRule type="duplicateValues" dxfId="329" priority="1548" stopIfTrue="1"/>
  </conditionalFormatting>
  <conditionalFormatting sqref="D514:D516">
    <cfRule type="duplicateValues" dxfId="328" priority="369" stopIfTrue="1"/>
  </conditionalFormatting>
  <conditionalFormatting sqref="D514:D516">
    <cfRule type="duplicateValues" dxfId="327" priority="370" stopIfTrue="1"/>
  </conditionalFormatting>
  <conditionalFormatting sqref="D514:D516">
    <cfRule type="duplicateValues" dxfId="326" priority="371" stopIfTrue="1"/>
  </conditionalFormatting>
  <conditionalFormatting sqref="D514:D516">
    <cfRule type="duplicateValues" dxfId="325" priority="372" stopIfTrue="1"/>
    <cfRule type="duplicateValues" dxfId="324" priority="373" stopIfTrue="1"/>
  </conditionalFormatting>
  <conditionalFormatting sqref="D514:D516">
    <cfRule type="duplicateValues" dxfId="323" priority="374" stopIfTrue="1"/>
  </conditionalFormatting>
  <conditionalFormatting sqref="D215:D220">
    <cfRule type="duplicateValues" dxfId="322" priority="360" stopIfTrue="1"/>
  </conditionalFormatting>
  <conditionalFormatting sqref="D215:D220">
    <cfRule type="duplicateValues" dxfId="321" priority="361" stopIfTrue="1"/>
  </conditionalFormatting>
  <conditionalFormatting sqref="D215:D220">
    <cfRule type="duplicateValues" dxfId="320" priority="358" stopIfTrue="1"/>
    <cfRule type="duplicateValues" dxfId="319" priority="359" stopIfTrue="1"/>
  </conditionalFormatting>
  <conditionalFormatting sqref="D215:D220">
    <cfRule type="duplicateValues" dxfId="318" priority="357" stopIfTrue="1"/>
  </conditionalFormatting>
  <conditionalFormatting sqref="D215:D220">
    <cfRule type="duplicateValues" dxfId="317" priority="362" stopIfTrue="1"/>
  </conditionalFormatting>
  <conditionalFormatting sqref="D227:D229">
    <cfRule type="duplicateValues" dxfId="316" priority="354" stopIfTrue="1"/>
  </conditionalFormatting>
  <conditionalFormatting sqref="D227:D229">
    <cfRule type="duplicateValues" dxfId="315" priority="355" stopIfTrue="1"/>
  </conditionalFormatting>
  <conditionalFormatting sqref="D227:D229">
    <cfRule type="duplicateValues" dxfId="314" priority="352" stopIfTrue="1"/>
    <cfRule type="duplicateValues" dxfId="313" priority="353" stopIfTrue="1"/>
  </conditionalFormatting>
  <conditionalFormatting sqref="D227:D229">
    <cfRule type="duplicateValues" dxfId="312" priority="351" stopIfTrue="1"/>
  </conditionalFormatting>
  <conditionalFormatting sqref="D227:D229">
    <cfRule type="duplicateValues" dxfId="311" priority="356" stopIfTrue="1"/>
  </conditionalFormatting>
  <conditionalFormatting sqref="D230:D232">
    <cfRule type="duplicateValues" dxfId="310" priority="348" stopIfTrue="1"/>
  </conditionalFormatting>
  <conditionalFormatting sqref="D230:D232">
    <cfRule type="duplicateValues" dxfId="309" priority="349" stopIfTrue="1"/>
  </conditionalFormatting>
  <conditionalFormatting sqref="D230:D232">
    <cfRule type="duplicateValues" dxfId="308" priority="346" stopIfTrue="1"/>
    <cfRule type="duplicateValues" dxfId="307" priority="347" stopIfTrue="1"/>
  </conditionalFormatting>
  <conditionalFormatting sqref="D230:D232">
    <cfRule type="duplicateValues" dxfId="306" priority="345" stopIfTrue="1"/>
  </conditionalFormatting>
  <conditionalFormatting sqref="D230:D232">
    <cfRule type="duplicateValues" dxfId="305" priority="350" stopIfTrue="1"/>
  </conditionalFormatting>
  <conditionalFormatting sqref="D279:D280">
    <cfRule type="duplicateValues" dxfId="304" priority="342" stopIfTrue="1"/>
  </conditionalFormatting>
  <conditionalFormatting sqref="D279:D280">
    <cfRule type="duplicateValues" dxfId="303" priority="343" stopIfTrue="1"/>
  </conditionalFormatting>
  <conditionalFormatting sqref="D279:D280">
    <cfRule type="duplicateValues" dxfId="302" priority="340" stopIfTrue="1"/>
    <cfRule type="duplicateValues" dxfId="301" priority="341" stopIfTrue="1"/>
  </conditionalFormatting>
  <conditionalFormatting sqref="D279:D280">
    <cfRule type="duplicateValues" dxfId="300" priority="339" stopIfTrue="1"/>
  </conditionalFormatting>
  <conditionalFormatting sqref="D279:D280">
    <cfRule type="duplicateValues" dxfId="299" priority="344" stopIfTrue="1"/>
  </conditionalFormatting>
  <conditionalFormatting sqref="D281:D283">
    <cfRule type="duplicateValues" dxfId="298" priority="336" stopIfTrue="1"/>
  </conditionalFormatting>
  <conditionalFormatting sqref="D281:D283">
    <cfRule type="duplicateValues" dxfId="297" priority="337" stopIfTrue="1"/>
  </conditionalFormatting>
  <conditionalFormatting sqref="D281:D283">
    <cfRule type="duplicateValues" dxfId="296" priority="334" stopIfTrue="1"/>
    <cfRule type="duplicateValues" dxfId="295" priority="335" stopIfTrue="1"/>
  </conditionalFormatting>
  <conditionalFormatting sqref="D281:D283">
    <cfRule type="duplicateValues" dxfId="294" priority="333" stopIfTrue="1"/>
  </conditionalFormatting>
  <conditionalFormatting sqref="D281:D283">
    <cfRule type="duplicateValues" dxfId="293" priority="338" stopIfTrue="1"/>
  </conditionalFormatting>
  <conditionalFormatting sqref="D284:D292">
    <cfRule type="duplicateValues" dxfId="292" priority="330" stopIfTrue="1"/>
  </conditionalFormatting>
  <conditionalFormatting sqref="D284:D292">
    <cfRule type="duplicateValues" dxfId="291" priority="331" stopIfTrue="1"/>
  </conditionalFormatting>
  <conditionalFormatting sqref="D284:D292">
    <cfRule type="duplicateValues" dxfId="290" priority="328" stopIfTrue="1"/>
    <cfRule type="duplicateValues" dxfId="289" priority="329" stopIfTrue="1"/>
  </conditionalFormatting>
  <conditionalFormatting sqref="D284:D292">
    <cfRule type="duplicateValues" dxfId="288" priority="327" stopIfTrue="1"/>
  </conditionalFormatting>
  <conditionalFormatting sqref="D284:D292">
    <cfRule type="duplicateValues" dxfId="287" priority="332" stopIfTrue="1"/>
  </conditionalFormatting>
  <conditionalFormatting sqref="D293:D295">
    <cfRule type="duplicateValues" dxfId="286" priority="324" stopIfTrue="1"/>
  </conditionalFormatting>
  <conditionalFormatting sqref="D293:D295">
    <cfRule type="duplicateValues" dxfId="285" priority="325" stopIfTrue="1"/>
  </conditionalFormatting>
  <conditionalFormatting sqref="D293:D295">
    <cfRule type="duplicateValues" dxfId="284" priority="322" stopIfTrue="1"/>
    <cfRule type="duplicateValues" dxfId="283" priority="323" stopIfTrue="1"/>
  </conditionalFormatting>
  <conditionalFormatting sqref="D293:D295">
    <cfRule type="duplicateValues" dxfId="282" priority="321" stopIfTrue="1"/>
  </conditionalFormatting>
  <conditionalFormatting sqref="D293:D295">
    <cfRule type="duplicateValues" dxfId="281" priority="326" stopIfTrue="1"/>
  </conditionalFormatting>
  <conditionalFormatting sqref="D287:D292">
    <cfRule type="duplicateValues" dxfId="280" priority="318" stopIfTrue="1"/>
  </conditionalFormatting>
  <conditionalFormatting sqref="D287:D292">
    <cfRule type="duplicateValues" dxfId="279" priority="319" stopIfTrue="1"/>
  </conditionalFormatting>
  <conditionalFormatting sqref="D287:D292">
    <cfRule type="duplicateValues" dxfId="278" priority="316" stopIfTrue="1"/>
    <cfRule type="duplicateValues" dxfId="277" priority="317" stopIfTrue="1"/>
  </conditionalFormatting>
  <conditionalFormatting sqref="D287:D292">
    <cfRule type="duplicateValues" dxfId="276" priority="315" stopIfTrue="1"/>
  </conditionalFormatting>
  <conditionalFormatting sqref="D287:D292">
    <cfRule type="duplicateValues" dxfId="275" priority="320" stopIfTrue="1"/>
  </conditionalFormatting>
  <conditionalFormatting sqref="D243:D245 D249:D278">
    <cfRule type="duplicateValues" dxfId="274" priority="1552" stopIfTrue="1"/>
  </conditionalFormatting>
  <conditionalFormatting sqref="D388:D396">
    <cfRule type="duplicateValues" dxfId="273" priority="309" stopIfTrue="1"/>
  </conditionalFormatting>
  <conditionalFormatting sqref="D388:D396">
    <cfRule type="duplicateValues" dxfId="272" priority="310" stopIfTrue="1"/>
  </conditionalFormatting>
  <conditionalFormatting sqref="D388:D396">
    <cfRule type="duplicateValues" dxfId="271" priority="311" stopIfTrue="1"/>
  </conditionalFormatting>
  <conditionalFormatting sqref="D388:D396">
    <cfRule type="duplicateValues" dxfId="270" priority="312" stopIfTrue="1"/>
    <cfRule type="duplicateValues" dxfId="269" priority="313" stopIfTrue="1"/>
  </conditionalFormatting>
  <conditionalFormatting sqref="D388:D396">
    <cfRule type="duplicateValues" dxfId="268" priority="314" stopIfTrue="1"/>
  </conditionalFormatting>
  <conditionalFormatting sqref="D146:D148">
    <cfRule type="duplicateValues" dxfId="267" priority="305" stopIfTrue="1"/>
  </conditionalFormatting>
  <conditionalFormatting sqref="D146:D148">
    <cfRule type="duplicateValues" dxfId="266" priority="306" stopIfTrue="1"/>
  </conditionalFormatting>
  <conditionalFormatting sqref="D146:D148">
    <cfRule type="duplicateValues" dxfId="265" priority="307" stopIfTrue="1"/>
  </conditionalFormatting>
  <conditionalFormatting sqref="D146:D148">
    <cfRule type="duplicateValues" dxfId="264" priority="308" stopIfTrue="1"/>
  </conditionalFormatting>
  <conditionalFormatting sqref="D146:D148">
    <cfRule type="duplicateValues" dxfId="263" priority="303" stopIfTrue="1"/>
    <cfRule type="duplicateValues" dxfId="262" priority="304" stopIfTrue="1"/>
  </conditionalFormatting>
  <conditionalFormatting sqref="D146:D148">
    <cfRule type="duplicateValues" dxfId="261" priority="302" stopIfTrue="1"/>
  </conditionalFormatting>
  <conditionalFormatting sqref="D239:D241">
    <cfRule type="duplicateValues" dxfId="260" priority="287" stopIfTrue="1"/>
  </conditionalFormatting>
  <conditionalFormatting sqref="D239:D241">
    <cfRule type="duplicateValues" dxfId="259" priority="288" stopIfTrue="1"/>
  </conditionalFormatting>
  <conditionalFormatting sqref="D239:D241">
    <cfRule type="duplicateValues" dxfId="258" priority="285" stopIfTrue="1"/>
    <cfRule type="duplicateValues" dxfId="257" priority="286" stopIfTrue="1"/>
  </conditionalFormatting>
  <conditionalFormatting sqref="D239:D241">
    <cfRule type="duplicateValues" dxfId="256" priority="284" stopIfTrue="1"/>
  </conditionalFormatting>
  <conditionalFormatting sqref="D239:D241">
    <cfRule type="duplicateValues" dxfId="255" priority="289" stopIfTrue="1"/>
  </conditionalFormatting>
  <conditionalFormatting sqref="D299:D301">
    <cfRule type="duplicateValues" dxfId="254" priority="275" stopIfTrue="1"/>
  </conditionalFormatting>
  <conditionalFormatting sqref="D299:D301">
    <cfRule type="duplicateValues" dxfId="253" priority="276" stopIfTrue="1"/>
  </conditionalFormatting>
  <conditionalFormatting sqref="D299:D301">
    <cfRule type="duplicateValues" dxfId="252" priority="273" stopIfTrue="1"/>
    <cfRule type="duplicateValues" dxfId="251" priority="274" stopIfTrue="1"/>
  </conditionalFormatting>
  <conditionalFormatting sqref="D299:D301">
    <cfRule type="duplicateValues" dxfId="250" priority="272" stopIfTrue="1"/>
  </conditionalFormatting>
  <conditionalFormatting sqref="D299:D301">
    <cfRule type="duplicateValues" dxfId="249" priority="277" stopIfTrue="1"/>
  </conditionalFormatting>
  <conditionalFormatting sqref="D375:D377">
    <cfRule type="duplicateValues" dxfId="248" priority="261" stopIfTrue="1"/>
    <cfRule type="duplicateValues" dxfId="247" priority="262" stopIfTrue="1"/>
  </conditionalFormatting>
  <conditionalFormatting sqref="D375:D377">
    <cfRule type="duplicateValues" dxfId="246" priority="260" stopIfTrue="1"/>
  </conditionalFormatting>
  <conditionalFormatting sqref="D375:D377">
    <cfRule type="duplicateValues" dxfId="245" priority="263" stopIfTrue="1"/>
  </conditionalFormatting>
  <conditionalFormatting sqref="D375:D377">
    <cfRule type="duplicateValues" dxfId="244" priority="264" stopIfTrue="1"/>
  </conditionalFormatting>
  <conditionalFormatting sqref="D375:D377">
    <cfRule type="duplicateValues" dxfId="243" priority="265" stopIfTrue="1"/>
  </conditionalFormatting>
  <conditionalFormatting sqref="D449:D451">
    <cfRule type="duplicateValues" dxfId="242" priority="249" stopIfTrue="1"/>
    <cfRule type="duplicateValues" dxfId="241" priority="250" stopIfTrue="1"/>
  </conditionalFormatting>
  <conditionalFormatting sqref="D449:D451">
    <cfRule type="duplicateValues" dxfId="240" priority="248" stopIfTrue="1"/>
  </conditionalFormatting>
  <conditionalFormatting sqref="D449:D451">
    <cfRule type="duplicateValues" dxfId="239" priority="251" stopIfTrue="1"/>
  </conditionalFormatting>
  <conditionalFormatting sqref="D449:D451">
    <cfRule type="duplicateValues" dxfId="238" priority="252" stopIfTrue="1"/>
  </conditionalFormatting>
  <conditionalFormatting sqref="D449:D451">
    <cfRule type="duplicateValues" dxfId="237" priority="253" stopIfTrue="1"/>
  </conditionalFormatting>
  <conditionalFormatting sqref="D538:D540">
    <cfRule type="duplicateValues" dxfId="236" priority="239" stopIfTrue="1"/>
  </conditionalFormatting>
  <conditionalFormatting sqref="D538:D540">
    <cfRule type="duplicateValues" dxfId="235" priority="237" stopIfTrue="1"/>
    <cfRule type="duplicateValues" dxfId="234" priority="238" stopIfTrue="1"/>
  </conditionalFormatting>
  <conditionalFormatting sqref="D538:D540">
    <cfRule type="duplicateValues" dxfId="233" priority="236" stopIfTrue="1"/>
  </conditionalFormatting>
  <conditionalFormatting sqref="D538:D540">
    <cfRule type="duplicateValues" dxfId="232" priority="240" stopIfTrue="1"/>
  </conditionalFormatting>
  <conditionalFormatting sqref="D538:D540">
    <cfRule type="duplicateValues" dxfId="231" priority="241" stopIfTrue="1"/>
  </conditionalFormatting>
  <conditionalFormatting sqref="D73:D75">
    <cfRule type="duplicateValues" dxfId="230" priority="230" stopIfTrue="1"/>
  </conditionalFormatting>
  <conditionalFormatting sqref="D73:D75">
    <cfRule type="duplicateValues" dxfId="229" priority="231" stopIfTrue="1"/>
  </conditionalFormatting>
  <conditionalFormatting sqref="D73:D75">
    <cfRule type="duplicateValues" dxfId="228" priority="232" stopIfTrue="1"/>
  </conditionalFormatting>
  <conditionalFormatting sqref="D73:D75">
    <cfRule type="duplicateValues" dxfId="227" priority="233" stopIfTrue="1"/>
    <cfRule type="duplicateValues" dxfId="226" priority="234" stopIfTrue="1"/>
  </conditionalFormatting>
  <conditionalFormatting sqref="D73:D75">
    <cfRule type="duplicateValues" dxfId="225" priority="235" stopIfTrue="1"/>
  </conditionalFormatting>
  <conditionalFormatting sqref="D547">
    <cfRule type="duplicateValues" dxfId="224" priority="228" stopIfTrue="1"/>
    <cfRule type="duplicateValues" dxfId="223" priority="229" stopIfTrue="1"/>
  </conditionalFormatting>
  <conditionalFormatting sqref="D547">
    <cfRule type="duplicateValues" dxfId="222" priority="227" stopIfTrue="1"/>
  </conditionalFormatting>
  <conditionalFormatting sqref="D551:D559 D563:D565 D569:D574">
    <cfRule type="duplicateValues" dxfId="221" priority="221" stopIfTrue="1"/>
  </conditionalFormatting>
  <conditionalFormatting sqref="D551:D559 D563:D565 D569:D574">
    <cfRule type="duplicateValues" dxfId="220" priority="222" stopIfTrue="1"/>
  </conditionalFormatting>
  <conditionalFormatting sqref="D551:D559 D563:D565 D569:D574">
    <cfRule type="duplicateValues" dxfId="219" priority="223" stopIfTrue="1"/>
  </conditionalFormatting>
  <conditionalFormatting sqref="D551:D559 D563:D565 D569:D574">
    <cfRule type="duplicateValues" dxfId="218" priority="224" stopIfTrue="1"/>
    <cfRule type="duplicateValues" dxfId="217" priority="225" stopIfTrue="1"/>
  </conditionalFormatting>
  <conditionalFormatting sqref="D551:D559 D563:D565 D569:D574">
    <cfRule type="duplicateValues" dxfId="216" priority="226" stopIfTrue="1"/>
  </conditionalFormatting>
  <conditionalFormatting sqref="D560:D562">
    <cfRule type="duplicateValues" dxfId="215" priority="215" stopIfTrue="1"/>
  </conditionalFormatting>
  <conditionalFormatting sqref="D560:D562">
    <cfRule type="duplicateValues" dxfId="214" priority="216" stopIfTrue="1"/>
  </conditionalFormatting>
  <conditionalFormatting sqref="D560:D562">
    <cfRule type="duplicateValues" dxfId="213" priority="217" stopIfTrue="1"/>
  </conditionalFormatting>
  <conditionalFormatting sqref="D560:D562">
    <cfRule type="duplicateValues" dxfId="212" priority="218" stopIfTrue="1"/>
    <cfRule type="duplicateValues" dxfId="211" priority="219" stopIfTrue="1"/>
  </conditionalFormatting>
  <conditionalFormatting sqref="D560:D562">
    <cfRule type="duplicateValues" dxfId="210" priority="220" stopIfTrue="1"/>
  </conditionalFormatting>
  <conditionalFormatting sqref="D548:D550">
    <cfRule type="duplicateValues" dxfId="209" priority="209" stopIfTrue="1"/>
  </conditionalFormatting>
  <conditionalFormatting sqref="D548:D550">
    <cfRule type="duplicateValues" dxfId="208" priority="210" stopIfTrue="1"/>
  </conditionalFormatting>
  <conditionalFormatting sqref="D548:D550">
    <cfRule type="duplicateValues" dxfId="207" priority="211" stopIfTrue="1"/>
  </conditionalFormatting>
  <conditionalFormatting sqref="D548:D550">
    <cfRule type="duplicateValues" dxfId="206" priority="212" stopIfTrue="1"/>
    <cfRule type="duplicateValues" dxfId="205" priority="213" stopIfTrue="1"/>
  </conditionalFormatting>
  <conditionalFormatting sqref="D548:D550">
    <cfRule type="duplicateValues" dxfId="204" priority="214" stopIfTrue="1"/>
  </conditionalFormatting>
  <conditionalFormatting sqref="D578">
    <cfRule type="duplicateValues" dxfId="203" priority="207" stopIfTrue="1"/>
    <cfRule type="duplicateValues" dxfId="202" priority="208" stopIfTrue="1"/>
  </conditionalFormatting>
  <conditionalFormatting sqref="D578">
    <cfRule type="duplicateValues" dxfId="201" priority="206" stopIfTrue="1"/>
  </conditionalFormatting>
  <conditionalFormatting sqref="D57">
    <cfRule type="duplicateValues" dxfId="200" priority="203" stopIfTrue="1"/>
  </conditionalFormatting>
  <conditionalFormatting sqref="D57">
    <cfRule type="duplicateValues" dxfId="199" priority="204" stopIfTrue="1"/>
  </conditionalFormatting>
  <conditionalFormatting sqref="D57">
    <cfRule type="duplicateValues" dxfId="198" priority="205" stopIfTrue="1"/>
  </conditionalFormatting>
  <conditionalFormatting sqref="D57">
    <cfRule type="duplicateValues" dxfId="197" priority="201" stopIfTrue="1"/>
    <cfRule type="duplicateValues" dxfId="196" priority="202" stopIfTrue="1"/>
  </conditionalFormatting>
  <conditionalFormatting sqref="D57">
    <cfRule type="duplicateValues" dxfId="195" priority="200" stopIfTrue="1"/>
  </conditionalFormatting>
  <conditionalFormatting sqref="D462:D464 D468:D470 D474:D476 D480:D482 D489:D491">
    <cfRule type="duplicateValues" dxfId="194" priority="197" stopIfTrue="1"/>
  </conditionalFormatting>
  <conditionalFormatting sqref="D462:D464 D468:D470 D474:D476 D480:D482 D489:D491">
    <cfRule type="duplicateValues" dxfId="193" priority="195" stopIfTrue="1"/>
    <cfRule type="duplicateValues" dxfId="192" priority="196" stopIfTrue="1"/>
  </conditionalFormatting>
  <conditionalFormatting sqref="D462:D464 D468:D470 D474:D476 D480:D482 D489:D491">
    <cfRule type="duplicateValues" dxfId="191" priority="194" stopIfTrue="1"/>
  </conditionalFormatting>
  <conditionalFormatting sqref="D462:D464 D468:D470 D474:D476 D480:D482 D489:D491">
    <cfRule type="duplicateValues" dxfId="190" priority="198" stopIfTrue="1"/>
  </conditionalFormatting>
  <conditionalFormatting sqref="D462:D464 D468:D470 D474:D476 D480:D482 D489:D491">
    <cfRule type="duplicateValues" dxfId="189" priority="199" stopIfTrue="1"/>
  </conditionalFormatting>
  <conditionalFormatting sqref="D465:D467">
    <cfRule type="duplicateValues" dxfId="188" priority="191" stopIfTrue="1"/>
  </conditionalFormatting>
  <conditionalFormatting sqref="D465:D467">
    <cfRule type="duplicateValues" dxfId="187" priority="189" stopIfTrue="1"/>
    <cfRule type="duplicateValues" dxfId="186" priority="190" stopIfTrue="1"/>
  </conditionalFormatting>
  <conditionalFormatting sqref="D465:D467">
    <cfRule type="duplicateValues" dxfId="185" priority="188" stopIfTrue="1"/>
  </conditionalFormatting>
  <conditionalFormatting sqref="D465:D467">
    <cfRule type="duplicateValues" dxfId="184" priority="192" stopIfTrue="1"/>
  </conditionalFormatting>
  <conditionalFormatting sqref="D465:D467">
    <cfRule type="duplicateValues" dxfId="183" priority="193" stopIfTrue="1"/>
  </conditionalFormatting>
  <conditionalFormatting sqref="D471:D473">
    <cfRule type="duplicateValues" dxfId="182" priority="185" stopIfTrue="1"/>
  </conditionalFormatting>
  <conditionalFormatting sqref="D471:D473">
    <cfRule type="duplicateValues" dxfId="181" priority="183" stopIfTrue="1"/>
    <cfRule type="duplicateValues" dxfId="180" priority="184" stopIfTrue="1"/>
  </conditionalFormatting>
  <conditionalFormatting sqref="D471:D473">
    <cfRule type="duplicateValues" dxfId="179" priority="182" stopIfTrue="1"/>
  </conditionalFormatting>
  <conditionalFormatting sqref="D471:D473">
    <cfRule type="duplicateValues" dxfId="178" priority="186" stopIfTrue="1"/>
  </conditionalFormatting>
  <conditionalFormatting sqref="D471:D473">
    <cfRule type="duplicateValues" dxfId="177" priority="187" stopIfTrue="1"/>
  </conditionalFormatting>
  <conditionalFormatting sqref="D477:D479">
    <cfRule type="duplicateValues" dxfId="176" priority="179" stopIfTrue="1"/>
  </conditionalFormatting>
  <conditionalFormatting sqref="D477:D479">
    <cfRule type="duplicateValues" dxfId="175" priority="177" stopIfTrue="1"/>
    <cfRule type="duplicateValues" dxfId="174" priority="178" stopIfTrue="1"/>
  </conditionalFormatting>
  <conditionalFormatting sqref="D477:D479">
    <cfRule type="duplicateValues" dxfId="173" priority="176" stopIfTrue="1"/>
  </conditionalFormatting>
  <conditionalFormatting sqref="D477:D479">
    <cfRule type="duplicateValues" dxfId="172" priority="180" stopIfTrue="1"/>
  </conditionalFormatting>
  <conditionalFormatting sqref="D477:D479">
    <cfRule type="duplicateValues" dxfId="171" priority="181" stopIfTrue="1"/>
  </conditionalFormatting>
  <conditionalFormatting sqref="D483:D485">
    <cfRule type="duplicateValues" dxfId="170" priority="173" stopIfTrue="1"/>
  </conditionalFormatting>
  <conditionalFormatting sqref="D483:D485">
    <cfRule type="duplicateValues" dxfId="169" priority="171" stopIfTrue="1"/>
    <cfRule type="duplicateValues" dxfId="168" priority="172" stopIfTrue="1"/>
  </conditionalFormatting>
  <conditionalFormatting sqref="D483:D485">
    <cfRule type="duplicateValues" dxfId="167" priority="170" stopIfTrue="1"/>
  </conditionalFormatting>
  <conditionalFormatting sqref="D483:D485">
    <cfRule type="duplicateValues" dxfId="166" priority="174" stopIfTrue="1"/>
  </conditionalFormatting>
  <conditionalFormatting sqref="D483:D485">
    <cfRule type="duplicateValues" dxfId="165" priority="175" stopIfTrue="1"/>
  </conditionalFormatting>
  <conditionalFormatting sqref="D486:D488">
    <cfRule type="duplicateValues" dxfId="164" priority="167" stopIfTrue="1"/>
  </conditionalFormatting>
  <conditionalFormatting sqref="D486:D488">
    <cfRule type="duplicateValues" dxfId="163" priority="165" stopIfTrue="1"/>
    <cfRule type="duplicateValues" dxfId="162" priority="166" stopIfTrue="1"/>
  </conditionalFormatting>
  <conditionalFormatting sqref="D486:D488">
    <cfRule type="duplicateValues" dxfId="161" priority="164" stopIfTrue="1"/>
  </conditionalFormatting>
  <conditionalFormatting sqref="D486:D488">
    <cfRule type="duplicateValues" dxfId="160" priority="168" stopIfTrue="1"/>
  </conditionalFormatting>
  <conditionalFormatting sqref="D486:D488">
    <cfRule type="duplicateValues" dxfId="159" priority="169" stopIfTrue="1"/>
  </conditionalFormatting>
  <conditionalFormatting sqref="D508:D510">
    <cfRule type="duplicateValues" dxfId="158" priority="158" stopIfTrue="1"/>
  </conditionalFormatting>
  <conditionalFormatting sqref="D508:D510">
    <cfRule type="duplicateValues" dxfId="157" priority="159" stopIfTrue="1"/>
  </conditionalFormatting>
  <conditionalFormatting sqref="D508:D510">
    <cfRule type="duplicateValues" dxfId="156" priority="160" stopIfTrue="1"/>
  </conditionalFormatting>
  <conditionalFormatting sqref="D508:D510">
    <cfRule type="duplicateValues" dxfId="155" priority="161" stopIfTrue="1"/>
    <cfRule type="duplicateValues" dxfId="154" priority="162" stopIfTrue="1"/>
  </conditionalFormatting>
  <conditionalFormatting sqref="D508:D510">
    <cfRule type="duplicateValues" dxfId="153" priority="163" stopIfTrue="1"/>
  </conditionalFormatting>
  <conditionalFormatting sqref="D496:D498">
    <cfRule type="duplicateValues" dxfId="152" priority="146" stopIfTrue="1"/>
  </conditionalFormatting>
  <conditionalFormatting sqref="D496:D498">
    <cfRule type="duplicateValues" dxfId="151" priority="147" stopIfTrue="1"/>
  </conditionalFormatting>
  <conditionalFormatting sqref="D496:D498">
    <cfRule type="duplicateValues" dxfId="150" priority="148" stopIfTrue="1"/>
  </conditionalFormatting>
  <conditionalFormatting sqref="D496:D498">
    <cfRule type="duplicateValues" dxfId="149" priority="149" stopIfTrue="1"/>
    <cfRule type="duplicateValues" dxfId="148" priority="150" stopIfTrue="1"/>
  </conditionalFormatting>
  <conditionalFormatting sqref="D496:D498">
    <cfRule type="duplicateValues" dxfId="147" priority="151" stopIfTrue="1"/>
  </conditionalFormatting>
  <conditionalFormatting sqref="D171:D173">
    <cfRule type="duplicateValues" dxfId="146" priority="143" stopIfTrue="1"/>
  </conditionalFormatting>
  <conditionalFormatting sqref="D171:D173">
    <cfRule type="duplicateValues" dxfId="145" priority="144" stopIfTrue="1"/>
  </conditionalFormatting>
  <conditionalFormatting sqref="D171:D173">
    <cfRule type="duplicateValues" dxfId="144" priority="141" stopIfTrue="1"/>
    <cfRule type="duplicateValues" dxfId="143" priority="142" stopIfTrue="1"/>
  </conditionalFormatting>
  <conditionalFormatting sqref="D171:D173">
    <cfRule type="duplicateValues" dxfId="142" priority="140" stopIfTrue="1"/>
  </conditionalFormatting>
  <conditionalFormatting sqref="D171:D173">
    <cfRule type="duplicateValues" dxfId="141" priority="145" stopIfTrue="1"/>
  </conditionalFormatting>
  <conditionalFormatting sqref="D321:D326">
    <cfRule type="duplicateValues" dxfId="140" priority="137" stopIfTrue="1"/>
  </conditionalFormatting>
  <conditionalFormatting sqref="D321:D326">
    <cfRule type="duplicateValues" dxfId="139" priority="138" stopIfTrue="1"/>
  </conditionalFormatting>
  <conditionalFormatting sqref="D321:D326">
    <cfRule type="duplicateValues" dxfId="138" priority="139" stopIfTrue="1"/>
  </conditionalFormatting>
  <conditionalFormatting sqref="D321:D326">
    <cfRule type="duplicateValues" dxfId="137" priority="135" stopIfTrue="1"/>
    <cfRule type="duplicateValues" dxfId="136" priority="136" stopIfTrue="1"/>
  </conditionalFormatting>
  <conditionalFormatting sqref="D321:D326">
    <cfRule type="duplicateValues" dxfId="135" priority="134" stopIfTrue="1"/>
  </conditionalFormatting>
  <conditionalFormatting sqref="D11:D13">
    <cfRule type="duplicateValues" dxfId="134" priority="128" stopIfTrue="1"/>
  </conditionalFormatting>
  <conditionalFormatting sqref="D11:D13">
    <cfRule type="duplicateValues" dxfId="133" priority="129" stopIfTrue="1"/>
  </conditionalFormatting>
  <conditionalFormatting sqref="D11:D13">
    <cfRule type="duplicateValues" dxfId="132" priority="130" stopIfTrue="1"/>
  </conditionalFormatting>
  <conditionalFormatting sqref="D11:D13">
    <cfRule type="duplicateValues" dxfId="131" priority="131" stopIfTrue="1"/>
    <cfRule type="duplicateValues" dxfId="130" priority="132" stopIfTrue="1"/>
  </conditionalFormatting>
  <conditionalFormatting sqref="D11:D13">
    <cfRule type="duplicateValues" dxfId="129" priority="133" stopIfTrue="1"/>
  </conditionalFormatting>
  <conditionalFormatting sqref="D233:D235">
    <cfRule type="duplicateValues" dxfId="128" priority="125" stopIfTrue="1"/>
  </conditionalFormatting>
  <conditionalFormatting sqref="D233:D235">
    <cfRule type="duplicateValues" dxfId="127" priority="126" stopIfTrue="1"/>
  </conditionalFormatting>
  <conditionalFormatting sqref="D233:D235">
    <cfRule type="duplicateValues" dxfId="126" priority="123" stopIfTrue="1"/>
    <cfRule type="duplicateValues" dxfId="125" priority="124" stopIfTrue="1"/>
  </conditionalFormatting>
  <conditionalFormatting sqref="D233:D235">
    <cfRule type="duplicateValues" dxfId="124" priority="122" stopIfTrue="1"/>
  </conditionalFormatting>
  <conditionalFormatting sqref="D233:D235">
    <cfRule type="duplicateValues" dxfId="123" priority="127" stopIfTrue="1"/>
  </conditionalFormatting>
  <conditionalFormatting sqref="D296:D298">
    <cfRule type="duplicateValues" dxfId="122" priority="119" stopIfTrue="1"/>
  </conditionalFormatting>
  <conditionalFormatting sqref="D296:D298">
    <cfRule type="duplicateValues" dxfId="121" priority="120" stopIfTrue="1"/>
  </conditionalFormatting>
  <conditionalFormatting sqref="D296:D298">
    <cfRule type="duplicateValues" dxfId="120" priority="117" stopIfTrue="1"/>
    <cfRule type="duplicateValues" dxfId="119" priority="118" stopIfTrue="1"/>
  </conditionalFormatting>
  <conditionalFormatting sqref="D296:D298">
    <cfRule type="duplicateValues" dxfId="118" priority="116" stopIfTrue="1"/>
  </conditionalFormatting>
  <conditionalFormatting sqref="D296:D298">
    <cfRule type="duplicateValues" dxfId="117" priority="121" stopIfTrue="1"/>
  </conditionalFormatting>
  <conditionalFormatting sqref="D113:D115">
    <cfRule type="duplicateValues" dxfId="116" priority="112" stopIfTrue="1"/>
  </conditionalFormatting>
  <conditionalFormatting sqref="D113:D115">
    <cfRule type="duplicateValues" dxfId="115" priority="113" stopIfTrue="1"/>
  </conditionalFormatting>
  <conditionalFormatting sqref="D113:D115">
    <cfRule type="duplicateValues" dxfId="114" priority="114" stopIfTrue="1"/>
  </conditionalFormatting>
  <conditionalFormatting sqref="D113:D115">
    <cfRule type="duplicateValues" dxfId="113" priority="110" stopIfTrue="1"/>
    <cfRule type="duplicateValues" dxfId="112" priority="111" stopIfTrue="1"/>
  </conditionalFormatting>
  <conditionalFormatting sqref="D113:D115">
    <cfRule type="duplicateValues" dxfId="111" priority="109" stopIfTrue="1"/>
  </conditionalFormatting>
  <conditionalFormatting sqref="D113:D115">
    <cfRule type="duplicateValues" dxfId="110" priority="115" stopIfTrue="1"/>
  </conditionalFormatting>
  <conditionalFormatting sqref="D156:D158">
    <cfRule type="duplicateValues" dxfId="109" priority="106" stopIfTrue="1"/>
  </conditionalFormatting>
  <conditionalFormatting sqref="D156:D158">
    <cfRule type="duplicateValues" dxfId="108" priority="107" stopIfTrue="1"/>
  </conditionalFormatting>
  <conditionalFormatting sqref="D156:D158">
    <cfRule type="duplicateValues" dxfId="107" priority="104" stopIfTrue="1"/>
    <cfRule type="duplicateValues" dxfId="106" priority="105" stopIfTrue="1"/>
  </conditionalFormatting>
  <conditionalFormatting sqref="D156:D158">
    <cfRule type="duplicateValues" dxfId="105" priority="103" stopIfTrue="1"/>
  </conditionalFormatting>
  <conditionalFormatting sqref="D156:D158">
    <cfRule type="duplicateValues" dxfId="104" priority="108" stopIfTrue="1"/>
  </conditionalFormatting>
  <conditionalFormatting sqref="D351:D353">
    <cfRule type="duplicateValues" dxfId="103" priority="100" stopIfTrue="1"/>
  </conditionalFormatting>
  <conditionalFormatting sqref="D351:D353">
    <cfRule type="duplicateValues" dxfId="102" priority="101" stopIfTrue="1"/>
  </conditionalFormatting>
  <conditionalFormatting sqref="D351:D353">
    <cfRule type="duplicateValues" dxfId="101" priority="102" stopIfTrue="1"/>
  </conditionalFormatting>
  <conditionalFormatting sqref="D351:D353">
    <cfRule type="duplicateValues" dxfId="100" priority="98" stopIfTrue="1"/>
    <cfRule type="duplicateValues" dxfId="99" priority="99" stopIfTrue="1"/>
  </conditionalFormatting>
  <conditionalFormatting sqref="D351:D353">
    <cfRule type="duplicateValues" dxfId="98" priority="97" stopIfTrue="1"/>
  </conditionalFormatting>
  <conditionalFormatting sqref="D437:D439">
    <cfRule type="duplicateValues" dxfId="97" priority="94" stopIfTrue="1"/>
  </conditionalFormatting>
  <conditionalFormatting sqref="D437:D439">
    <cfRule type="duplicateValues" dxfId="96" priority="95" stopIfTrue="1"/>
  </conditionalFormatting>
  <conditionalFormatting sqref="D437:D439">
    <cfRule type="duplicateValues" dxfId="95" priority="96" stopIfTrue="1"/>
  </conditionalFormatting>
  <conditionalFormatting sqref="D437:D439">
    <cfRule type="duplicateValues" dxfId="94" priority="92" stopIfTrue="1"/>
    <cfRule type="duplicateValues" dxfId="93" priority="93" stopIfTrue="1"/>
  </conditionalFormatting>
  <conditionalFormatting sqref="D437:D439">
    <cfRule type="duplicateValues" dxfId="92" priority="91" stopIfTrue="1"/>
  </conditionalFormatting>
  <conditionalFormatting sqref="D502:D504">
    <cfRule type="duplicateValues" dxfId="91" priority="82" stopIfTrue="1"/>
  </conditionalFormatting>
  <conditionalFormatting sqref="D502:D504">
    <cfRule type="duplicateValues" dxfId="90" priority="83" stopIfTrue="1"/>
  </conditionalFormatting>
  <conditionalFormatting sqref="D502:D504">
    <cfRule type="duplicateValues" dxfId="89" priority="84" stopIfTrue="1"/>
  </conditionalFormatting>
  <conditionalFormatting sqref="D502:D504">
    <cfRule type="duplicateValues" dxfId="88" priority="80" stopIfTrue="1"/>
    <cfRule type="duplicateValues" dxfId="87" priority="81" stopIfTrue="1"/>
  </conditionalFormatting>
  <conditionalFormatting sqref="D502:D504">
    <cfRule type="duplicateValues" dxfId="86" priority="79" stopIfTrue="1"/>
  </conditionalFormatting>
  <conditionalFormatting sqref="D8:D10">
    <cfRule type="duplicateValues" dxfId="85" priority="73" stopIfTrue="1"/>
  </conditionalFormatting>
  <conditionalFormatting sqref="D8:D10">
    <cfRule type="duplicateValues" dxfId="84" priority="74" stopIfTrue="1"/>
  </conditionalFormatting>
  <conditionalFormatting sqref="D8:D10">
    <cfRule type="duplicateValues" dxfId="83" priority="75" stopIfTrue="1"/>
  </conditionalFormatting>
  <conditionalFormatting sqref="D8:D10">
    <cfRule type="duplicateValues" dxfId="82" priority="76" stopIfTrue="1"/>
    <cfRule type="duplicateValues" dxfId="81" priority="77" stopIfTrue="1"/>
  </conditionalFormatting>
  <conditionalFormatting sqref="D8:D10">
    <cfRule type="duplicateValues" dxfId="80" priority="78" stopIfTrue="1"/>
  </conditionalFormatting>
  <conditionalFormatting sqref="D174:D176">
    <cfRule type="duplicateValues" dxfId="79" priority="70" stopIfTrue="1"/>
  </conditionalFormatting>
  <conditionalFormatting sqref="D174:D176">
    <cfRule type="duplicateValues" dxfId="78" priority="71" stopIfTrue="1"/>
  </conditionalFormatting>
  <conditionalFormatting sqref="D174:D176">
    <cfRule type="duplicateValues" dxfId="77" priority="68" stopIfTrue="1"/>
    <cfRule type="duplicateValues" dxfId="76" priority="69" stopIfTrue="1"/>
  </conditionalFormatting>
  <conditionalFormatting sqref="D174:D176">
    <cfRule type="duplicateValues" dxfId="75" priority="67" stopIfTrue="1"/>
  </conditionalFormatting>
  <conditionalFormatting sqref="D174:D176">
    <cfRule type="duplicateValues" dxfId="74" priority="72" stopIfTrue="1"/>
  </conditionalFormatting>
  <conditionalFormatting sqref="D209:D211">
    <cfRule type="duplicateValues" dxfId="73" priority="64" stopIfTrue="1"/>
  </conditionalFormatting>
  <conditionalFormatting sqref="D209:D211">
    <cfRule type="duplicateValues" dxfId="72" priority="65" stopIfTrue="1"/>
  </conditionalFormatting>
  <conditionalFormatting sqref="D209:D211">
    <cfRule type="duplicateValues" dxfId="71" priority="62" stopIfTrue="1"/>
    <cfRule type="duplicateValues" dxfId="70" priority="63" stopIfTrue="1"/>
  </conditionalFormatting>
  <conditionalFormatting sqref="D209:D211">
    <cfRule type="duplicateValues" dxfId="69" priority="61" stopIfTrue="1"/>
  </conditionalFormatting>
  <conditionalFormatting sqref="D209:D211">
    <cfRule type="duplicateValues" dxfId="68" priority="66" stopIfTrue="1"/>
  </conditionalFormatting>
  <conditionalFormatting sqref="D236:D238">
    <cfRule type="duplicateValues" dxfId="67" priority="58" stopIfTrue="1"/>
  </conditionalFormatting>
  <conditionalFormatting sqref="D236:D238">
    <cfRule type="duplicateValues" dxfId="66" priority="59" stopIfTrue="1"/>
  </conditionalFormatting>
  <conditionalFormatting sqref="D236:D238">
    <cfRule type="duplicateValues" dxfId="65" priority="56" stopIfTrue="1"/>
    <cfRule type="duplicateValues" dxfId="64" priority="57" stopIfTrue="1"/>
  </conditionalFormatting>
  <conditionalFormatting sqref="D236:D238">
    <cfRule type="duplicateValues" dxfId="63" priority="55" stopIfTrue="1"/>
  </conditionalFormatting>
  <conditionalFormatting sqref="D236:D238">
    <cfRule type="duplicateValues" dxfId="62" priority="60" stopIfTrue="1"/>
  </conditionalFormatting>
  <conditionalFormatting sqref="D212:D214">
    <cfRule type="duplicateValues" dxfId="61" priority="52" stopIfTrue="1"/>
  </conditionalFormatting>
  <conditionalFormatting sqref="D212:D214">
    <cfRule type="duplicateValues" dxfId="60" priority="53" stopIfTrue="1"/>
  </conditionalFormatting>
  <conditionalFormatting sqref="D212:D214">
    <cfRule type="duplicateValues" dxfId="59" priority="50" stopIfTrue="1"/>
    <cfRule type="duplicateValues" dxfId="58" priority="51" stopIfTrue="1"/>
  </conditionalFormatting>
  <conditionalFormatting sqref="D212:D214">
    <cfRule type="duplicateValues" dxfId="57" priority="49" stopIfTrue="1"/>
  </conditionalFormatting>
  <conditionalFormatting sqref="D212:D214">
    <cfRule type="duplicateValues" dxfId="56" priority="54" stopIfTrue="1"/>
  </conditionalFormatting>
  <conditionalFormatting sqref="D224:D226">
    <cfRule type="duplicateValues" dxfId="55" priority="46" stopIfTrue="1"/>
  </conditionalFormatting>
  <conditionalFormatting sqref="D224:D226">
    <cfRule type="duplicateValues" dxfId="54" priority="47" stopIfTrue="1"/>
  </conditionalFormatting>
  <conditionalFormatting sqref="D224:D226">
    <cfRule type="duplicateValues" dxfId="53" priority="44" stopIfTrue="1"/>
    <cfRule type="duplicateValues" dxfId="52" priority="45" stopIfTrue="1"/>
  </conditionalFormatting>
  <conditionalFormatting sqref="D224:D226">
    <cfRule type="duplicateValues" dxfId="51" priority="43" stopIfTrue="1"/>
  </conditionalFormatting>
  <conditionalFormatting sqref="D224:D226">
    <cfRule type="duplicateValues" dxfId="50" priority="48" stopIfTrue="1"/>
  </conditionalFormatting>
  <conditionalFormatting sqref="D14:D16">
    <cfRule type="duplicateValues" dxfId="49" priority="37" stopIfTrue="1"/>
  </conditionalFormatting>
  <conditionalFormatting sqref="D14:D16">
    <cfRule type="duplicateValues" dxfId="48" priority="38" stopIfTrue="1"/>
  </conditionalFormatting>
  <conditionalFormatting sqref="D14:D16">
    <cfRule type="duplicateValues" dxfId="47" priority="39" stopIfTrue="1"/>
  </conditionalFormatting>
  <conditionalFormatting sqref="D14:D16">
    <cfRule type="duplicateValues" dxfId="46" priority="40" stopIfTrue="1"/>
    <cfRule type="duplicateValues" dxfId="45" priority="41" stopIfTrue="1"/>
  </conditionalFormatting>
  <conditionalFormatting sqref="D14:D16">
    <cfRule type="duplicateValues" dxfId="44" priority="42" stopIfTrue="1"/>
  </conditionalFormatting>
  <conditionalFormatting sqref="D354:D356">
    <cfRule type="duplicateValues" dxfId="43" priority="34" stopIfTrue="1"/>
  </conditionalFormatting>
  <conditionalFormatting sqref="D354:D356">
    <cfRule type="duplicateValues" dxfId="42" priority="35" stopIfTrue="1"/>
  </conditionalFormatting>
  <conditionalFormatting sqref="D354:D356">
    <cfRule type="duplicateValues" dxfId="41" priority="36" stopIfTrue="1"/>
  </conditionalFormatting>
  <conditionalFormatting sqref="D354:D356">
    <cfRule type="duplicateValues" dxfId="40" priority="32" stopIfTrue="1"/>
    <cfRule type="duplicateValues" dxfId="39" priority="33" stopIfTrue="1"/>
  </conditionalFormatting>
  <conditionalFormatting sqref="D354:D356">
    <cfRule type="duplicateValues" dxfId="38" priority="31" stopIfTrue="1"/>
  </conditionalFormatting>
  <conditionalFormatting sqref="D327:D329">
    <cfRule type="duplicateValues" dxfId="37" priority="22" stopIfTrue="1"/>
  </conditionalFormatting>
  <conditionalFormatting sqref="D327:D329">
    <cfRule type="duplicateValues" dxfId="36" priority="23" stopIfTrue="1"/>
  </conditionalFormatting>
  <conditionalFormatting sqref="D327:D329">
    <cfRule type="duplicateValues" dxfId="35" priority="24" stopIfTrue="1"/>
  </conditionalFormatting>
  <conditionalFormatting sqref="D327:D329">
    <cfRule type="duplicateValues" dxfId="34" priority="20" stopIfTrue="1"/>
    <cfRule type="duplicateValues" dxfId="33" priority="21" stopIfTrue="1"/>
  </conditionalFormatting>
  <conditionalFormatting sqref="D327:D329">
    <cfRule type="duplicateValues" dxfId="32" priority="19" stopIfTrue="1"/>
  </conditionalFormatting>
  <conditionalFormatting sqref="D177:D179">
    <cfRule type="duplicateValues" dxfId="31" priority="16" stopIfTrue="1"/>
  </conditionalFormatting>
  <conditionalFormatting sqref="D177:D179">
    <cfRule type="duplicateValues" dxfId="30" priority="17" stopIfTrue="1"/>
  </conditionalFormatting>
  <conditionalFormatting sqref="D177:D179">
    <cfRule type="duplicateValues" dxfId="29" priority="14" stopIfTrue="1"/>
    <cfRule type="duplicateValues" dxfId="28" priority="15" stopIfTrue="1"/>
  </conditionalFormatting>
  <conditionalFormatting sqref="D177:D179">
    <cfRule type="duplicateValues" dxfId="27" priority="13" stopIfTrue="1"/>
  </conditionalFormatting>
  <conditionalFormatting sqref="D177:D179">
    <cfRule type="duplicateValues" dxfId="26" priority="18" stopIfTrue="1"/>
  </conditionalFormatting>
  <conditionalFormatting sqref="D566:D568">
    <cfRule type="duplicateValues" dxfId="25" priority="7" stopIfTrue="1"/>
  </conditionalFormatting>
  <conditionalFormatting sqref="D566:D568">
    <cfRule type="duplicateValues" dxfId="24" priority="8" stopIfTrue="1"/>
  </conditionalFormatting>
  <conditionalFormatting sqref="D566:D568">
    <cfRule type="duplicateValues" dxfId="23" priority="9" stopIfTrue="1"/>
  </conditionalFormatting>
  <conditionalFormatting sqref="D566:D568">
    <cfRule type="duplicateValues" dxfId="22" priority="10" stopIfTrue="1"/>
    <cfRule type="duplicateValues" dxfId="21" priority="11" stopIfTrue="1"/>
  </conditionalFormatting>
  <conditionalFormatting sqref="D566:D568">
    <cfRule type="duplicateValues" dxfId="20" priority="12" stopIfTrue="1"/>
  </conditionalFormatting>
  <conditionalFormatting sqref="D575:D577">
    <cfRule type="duplicateValues" dxfId="19" priority="1" stopIfTrue="1"/>
  </conditionalFormatting>
  <conditionalFormatting sqref="D575:D577">
    <cfRule type="duplicateValues" dxfId="18" priority="2" stopIfTrue="1"/>
  </conditionalFormatting>
  <conditionalFormatting sqref="D575:D577">
    <cfRule type="duplicateValues" dxfId="17" priority="3" stopIfTrue="1"/>
  </conditionalFormatting>
  <conditionalFormatting sqref="D575:D577">
    <cfRule type="duplicateValues" dxfId="16" priority="4" stopIfTrue="1"/>
    <cfRule type="duplicateValues" dxfId="15" priority="5" stopIfTrue="1"/>
  </conditionalFormatting>
  <conditionalFormatting sqref="D575:D577">
    <cfRule type="duplicateValues" dxfId="14" priority="6" stopIfTrue="1"/>
  </conditionalFormatting>
  <dataValidations count="1">
    <dataValidation allowBlank="1" showInputMessage="1" showErrorMessage="1" promptTitle="Tronçon" sqref="P5:P10" xr:uid="{00000000-0002-0000-0000-000000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3">
    <tabColor rgb="FF7030A0"/>
  </sheetPr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2">
    <tabColor rgb="FF92D050"/>
    <pageSetUpPr fitToPage="1"/>
  </sheetPr>
  <dimension ref="A1:Z96"/>
  <sheetViews>
    <sheetView showGridLines="0" tabSelected="1" zoomScale="70" zoomScaleNormal="70" workbookViewId="0">
      <selection activeCell="Q28" sqref="Q28"/>
    </sheetView>
  </sheetViews>
  <sheetFormatPr baseColWidth="10" defaultRowHeight="12.75" x14ac:dyDescent="0.2"/>
  <cols>
    <col min="1" max="1" width="8.28515625" style="55" customWidth="1"/>
    <col min="2" max="2" width="11.7109375" style="39" customWidth="1"/>
    <col min="3" max="3" width="28.5703125" style="39" bestFit="1" customWidth="1"/>
    <col min="4" max="4" width="8.140625" style="39" bestFit="1" customWidth="1"/>
    <col min="5" max="5" width="12.7109375" style="39" customWidth="1"/>
    <col min="6" max="6" width="15.85546875" style="39" customWidth="1"/>
    <col min="7" max="7" width="9.42578125" style="39" customWidth="1"/>
    <col min="8" max="8" width="10.140625" style="39" bestFit="1" customWidth="1"/>
    <col min="9" max="9" width="10.85546875" style="39" customWidth="1"/>
    <col min="10" max="10" width="11.42578125" style="39" customWidth="1"/>
    <col min="11" max="11" width="16" style="39" customWidth="1"/>
    <col min="12" max="12" width="9.85546875" style="39" customWidth="1"/>
    <col min="13" max="13" width="13.28515625" style="39" customWidth="1"/>
    <col min="14" max="14" width="12.7109375" style="39" customWidth="1"/>
    <col min="15" max="15" width="17.7109375" style="39" customWidth="1"/>
    <col min="16" max="22" width="19.42578125" style="39" customWidth="1"/>
    <col min="23" max="16384" width="11.42578125" style="39"/>
  </cols>
  <sheetData>
    <row r="1" spans="1:26" s="40" customFormat="1" x14ac:dyDescent="0.2">
      <c r="A1" s="34"/>
      <c r="B1" s="35"/>
      <c r="C1" s="35"/>
      <c r="D1" s="36"/>
      <c r="E1" s="35"/>
      <c r="F1" s="35"/>
      <c r="G1" s="35"/>
      <c r="H1" s="35"/>
      <c r="I1" s="35"/>
      <c r="J1" s="35"/>
      <c r="K1" s="35"/>
      <c r="L1" s="37"/>
      <c r="M1" s="38"/>
      <c r="N1" s="38"/>
      <c r="O1" s="38"/>
      <c r="P1" s="39"/>
      <c r="Q1" s="39"/>
      <c r="R1" s="39"/>
      <c r="S1" s="106"/>
      <c r="T1" s="39"/>
      <c r="U1" s="39"/>
      <c r="V1" s="39"/>
    </row>
    <row r="2" spans="1:26" s="40" customFormat="1" x14ac:dyDescent="0.2">
      <c r="A2" s="41"/>
      <c r="B2" s="35"/>
      <c r="C2" s="35"/>
      <c r="D2" s="36"/>
      <c r="E2" s="35"/>
      <c r="F2" s="35"/>
      <c r="G2" s="35"/>
      <c r="H2" s="35"/>
      <c r="I2" s="35"/>
      <c r="J2" s="35"/>
      <c r="K2" s="35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</row>
    <row r="3" spans="1:26" s="40" customFormat="1" x14ac:dyDescent="0.2">
      <c r="A3" s="34"/>
      <c r="B3" s="35"/>
      <c r="C3" s="35"/>
      <c r="D3" s="36"/>
      <c r="E3" s="35"/>
      <c r="F3" s="35"/>
      <c r="G3" s="35"/>
      <c r="H3" s="35"/>
      <c r="I3" s="35"/>
      <c r="J3" s="35"/>
      <c r="K3" s="35"/>
      <c r="L3" s="37"/>
      <c r="M3" s="38"/>
      <c r="N3" s="38"/>
      <c r="O3" s="38"/>
      <c r="P3" s="39"/>
      <c r="Q3" s="39"/>
      <c r="R3" s="39"/>
      <c r="S3" s="39"/>
      <c r="T3" s="39"/>
      <c r="U3" s="39"/>
      <c r="V3" s="39"/>
    </row>
    <row r="4" spans="1:26" s="40" customFormat="1" x14ac:dyDescent="0.2">
      <c r="A4" s="34"/>
      <c r="B4" s="35"/>
      <c r="C4" s="35"/>
      <c r="D4" s="35"/>
      <c r="E4" s="35"/>
      <c r="F4" s="35"/>
      <c r="G4" s="165"/>
      <c r="H4" s="35"/>
      <c r="I4" s="35"/>
      <c r="J4" s="35"/>
      <c r="K4" s="35"/>
      <c r="L4" s="38"/>
      <c r="M4" s="38"/>
      <c r="N4" s="38"/>
      <c r="O4" s="38"/>
      <c r="P4" s="39"/>
      <c r="Q4" s="39"/>
      <c r="R4" s="39"/>
      <c r="S4" s="39"/>
      <c r="T4" s="39"/>
      <c r="U4" s="39"/>
      <c r="V4" s="39"/>
    </row>
    <row r="5" spans="1:26" s="40" customFormat="1" x14ac:dyDescent="0.2">
      <c r="A5" s="34"/>
      <c r="B5" s="35"/>
      <c r="C5" s="42"/>
      <c r="D5" s="35"/>
      <c r="E5" s="35"/>
      <c r="F5" s="35"/>
      <c r="G5" s="35"/>
      <c r="I5" s="35"/>
      <c r="J5" s="34"/>
      <c r="K5" s="35"/>
      <c r="L5" s="37"/>
      <c r="M5" s="38"/>
      <c r="N5" s="38"/>
      <c r="O5" s="38"/>
      <c r="P5" s="39"/>
      <c r="Q5" s="39"/>
      <c r="R5" s="39"/>
      <c r="S5" s="39"/>
      <c r="T5" s="39"/>
      <c r="U5" s="39"/>
      <c r="V5" s="39"/>
    </row>
    <row r="6" spans="1:26" s="40" customFormat="1" ht="13.5" thickBo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8"/>
      <c r="M6" s="38"/>
      <c r="N6" s="38"/>
      <c r="O6" s="38"/>
      <c r="P6" s="39"/>
      <c r="Q6" s="39"/>
      <c r="R6" s="39"/>
      <c r="S6" s="39"/>
      <c r="T6" s="39"/>
      <c r="U6" s="39"/>
      <c r="V6" s="39"/>
    </row>
    <row r="7" spans="1:26" s="40" customFormat="1" ht="27.75" customHeight="1" x14ac:dyDescent="0.2">
      <c r="A7" s="34"/>
      <c r="B7" s="441" t="s">
        <v>979</v>
      </c>
      <c r="C7" s="442"/>
      <c r="D7" s="442" t="s">
        <v>867</v>
      </c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3"/>
      <c r="P7" s="39"/>
      <c r="Q7" s="39"/>
      <c r="R7" s="39"/>
      <c r="S7" s="39"/>
      <c r="T7" s="39"/>
      <c r="U7" s="39"/>
      <c r="V7" s="39"/>
    </row>
    <row r="8" spans="1:26" s="40" customFormat="1" ht="22.5" customHeight="1" x14ac:dyDescent="0.2">
      <c r="A8" s="34"/>
      <c r="B8" s="424" t="s">
        <v>0</v>
      </c>
      <c r="C8" s="425"/>
      <c r="D8" s="423" t="s">
        <v>50</v>
      </c>
      <c r="E8" s="423"/>
      <c r="F8" s="423"/>
      <c r="G8" s="423"/>
      <c r="H8" s="423"/>
      <c r="I8" s="444" t="s">
        <v>870</v>
      </c>
      <c r="J8" s="445"/>
      <c r="K8" s="445"/>
      <c r="L8" s="445"/>
      <c r="M8" s="445"/>
      <c r="N8" s="445"/>
      <c r="O8" s="446"/>
      <c r="P8" s="39"/>
      <c r="Q8" s="39"/>
      <c r="R8" s="39"/>
      <c r="S8" s="39"/>
      <c r="T8" s="39"/>
      <c r="U8" s="39"/>
      <c r="V8" s="39"/>
    </row>
    <row r="9" spans="1:26" s="40" customFormat="1" ht="18" customHeight="1" x14ac:dyDescent="0.2">
      <c r="A9" s="34"/>
      <c r="B9" s="424"/>
      <c r="C9" s="425"/>
      <c r="D9" s="423" t="s">
        <v>1</v>
      </c>
      <c r="E9" s="423"/>
      <c r="F9" s="423"/>
      <c r="G9" s="423"/>
      <c r="H9" s="423"/>
      <c r="I9" s="447" t="s">
        <v>868</v>
      </c>
      <c r="J9" s="448"/>
      <c r="K9" s="448"/>
      <c r="L9" s="448"/>
      <c r="M9" s="448"/>
      <c r="N9" s="448"/>
      <c r="O9" s="449"/>
      <c r="P9" s="39"/>
      <c r="Q9" s="39"/>
      <c r="R9" s="39"/>
      <c r="S9" s="39"/>
      <c r="T9" s="39"/>
      <c r="U9" s="39"/>
      <c r="V9" s="39"/>
    </row>
    <row r="10" spans="1:26" s="40" customFormat="1" ht="18" customHeight="1" x14ac:dyDescent="0.2">
      <c r="A10" s="34"/>
      <c r="B10" s="424"/>
      <c r="C10" s="425"/>
      <c r="D10" s="438" t="s">
        <v>99</v>
      </c>
      <c r="E10" s="439"/>
      <c r="F10" s="439"/>
      <c r="G10" s="439"/>
      <c r="H10" s="440"/>
      <c r="I10" s="413">
        <v>35306</v>
      </c>
      <c r="J10" s="414"/>
      <c r="K10" s="414"/>
      <c r="L10" s="414"/>
      <c r="M10" s="414"/>
      <c r="N10" s="414"/>
      <c r="O10" s="415"/>
      <c r="P10" s="39"/>
      <c r="Q10" s="39"/>
      <c r="R10" s="39"/>
      <c r="S10" s="106"/>
      <c r="T10" s="39"/>
      <c r="U10" s="39"/>
      <c r="V10" s="39"/>
      <c r="W10" s="39"/>
      <c r="X10" s="39"/>
      <c r="Y10" s="39"/>
      <c r="Z10" s="39"/>
    </row>
    <row r="11" spans="1:26" s="40" customFormat="1" ht="18" customHeight="1" x14ac:dyDescent="0.2">
      <c r="A11" s="34"/>
      <c r="B11" s="424"/>
      <c r="C11" s="425"/>
      <c r="D11" s="423" t="s">
        <v>150</v>
      </c>
      <c r="E11" s="423"/>
      <c r="F11" s="423"/>
      <c r="G11" s="423"/>
      <c r="H11" s="423"/>
      <c r="I11" s="444" t="s">
        <v>977</v>
      </c>
      <c r="J11" s="456"/>
      <c r="K11" s="456"/>
      <c r="L11" s="456"/>
      <c r="M11" s="456"/>
      <c r="N11" s="456"/>
      <c r="O11" s="457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0" customFormat="1" ht="24.95" customHeight="1" x14ac:dyDescent="0.2">
      <c r="A12" s="34"/>
      <c r="B12" s="450" t="s">
        <v>47</v>
      </c>
      <c r="C12" s="451"/>
      <c r="D12" s="423" t="s">
        <v>3</v>
      </c>
      <c r="E12" s="423"/>
      <c r="F12" s="423"/>
      <c r="G12" s="423"/>
      <c r="H12" s="423"/>
      <c r="I12" s="332" t="s">
        <v>4</v>
      </c>
      <c r="J12" s="332"/>
      <c r="K12" s="458">
        <v>20503</v>
      </c>
      <c r="L12" s="458"/>
      <c r="M12" s="332" t="s">
        <v>48</v>
      </c>
      <c r="N12" s="332"/>
      <c r="O12" s="221" t="s">
        <v>866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s="40" customFormat="1" ht="24.95" customHeight="1" x14ac:dyDescent="0.2">
      <c r="A13" s="34"/>
      <c r="B13" s="452"/>
      <c r="C13" s="453"/>
      <c r="D13" s="423" t="s">
        <v>5</v>
      </c>
      <c r="E13" s="423"/>
      <c r="F13" s="423"/>
      <c r="G13" s="423"/>
      <c r="H13" s="423"/>
      <c r="I13" s="332" t="s">
        <v>4</v>
      </c>
      <c r="J13" s="332"/>
      <c r="K13" s="416">
        <v>41541</v>
      </c>
      <c r="L13" s="416"/>
      <c r="M13" s="332" t="s">
        <v>48</v>
      </c>
      <c r="N13" s="332"/>
      <c r="O13" s="56" t="s">
        <v>867</v>
      </c>
      <c r="P13" s="39"/>
      <c r="Q13" s="39"/>
      <c r="R13" s="106"/>
      <c r="S13" s="106"/>
      <c r="T13" s="106"/>
      <c r="U13" s="39"/>
      <c r="V13" s="39"/>
      <c r="W13" s="39"/>
      <c r="X13" s="39"/>
      <c r="Y13" s="39"/>
      <c r="Z13" s="39"/>
    </row>
    <row r="14" spans="1:26" s="40" customFormat="1" ht="18.75" customHeight="1" x14ac:dyDescent="0.2">
      <c r="A14" s="34"/>
      <c r="B14" s="452"/>
      <c r="C14" s="453"/>
      <c r="D14" s="423" t="s">
        <v>186</v>
      </c>
      <c r="E14" s="423"/>
      <c r="F14" s="423"/>
      <c r="G14" s="423"/>
      <c r="H14" s="423"/>
      <c r="I14" s="413" t="s">
        <v>766</v>
      </c>
      <c r="J14" s="414"/>
      <c r="K14" s="414"/>
      <c r="L14" s="414"/>
      <c r="M14" s="414"/>
      <c r="N14" s="414"/>
      <c r="O14" s="415"/>
      <c r="P14" s="106"/>
      <c r="Q14" s="106"/>
      <c r="R14" s="106"/>
      <c r="S14" s="106"/>
      <c r="T14" s="39"/>
      <c r="U14" s="39"/>
      <c r="V14" s="39"/>
      <c r="W14" s="39"/>
      <c r="X14" s="39"/>
      <c r="Y14" s="39"/>
      <c r="Z14" s="39"/>
    </row>
    <row r="15" spans="1:26" s="40" customFormat="1" ht="24.75" customHeight="1" x14ac:dyDescent="0.2">
      <c r="A15" s="55"/>
      <c r="B15" s="452"/>
      <c r="C15" s="453"/>
      <c r="D15" s="417" t="s">
        <v>6</v>
      </c>
      <c r="E15" s="418"/>
      <c r="F15" s="418"/>
      <c r="G15" s="418"/>
      <c r="H15" s="419"/>
      <c r="I15" s="420" t="s">
        <v>1026</v>
      </c>
      <c r="J15" s="421"/>
      <c r="K15" s="421"/>
      <c r="L15" s="421"/>
      <c r="M15" s="421"/>
      <c r="N15" s="421"/>
      <c r="O15" s="422"/>
      <c r="P15" s="106"/>
      <c r="Q15" s="106"/>
      <c r="R15" s="106"/>
      <c r="S15" s="106"/>
      <c r="T15" s="39"/>
      <c r="U15" s="39"/>
      <c r="V15" s="39"/>
      <c r="W15" s="39"/>
      <c r="X15" s="39"/>
      <c r="Y15" s="39"/>
      <c r="Z15" s="39"/>
    </row>
    <row r="16" spans="1:26" s="40" customFormat="1" ht="24.75" customHeight="1" x14ac:dyDescent="0.2">
      <c r="A16" s="55"/>
      <c r="B16" s="454"/>
      <c r="C16" s="455"/>
      <c r="D16" s="417" t="s">
        <v>838</v>
      </c>
      <c r="E16" s="418"/>
      <c r="F16" s="418"/>
      <c r="G16" s="418"/>
      <c r="H16" s="419"/>
      <c r="I16" s="420" t="s">
        <v>1000</v>
      </c>
      <c r="J16" s="421"/>
      <c r="K16" s="421"/>
      <c r="L16" s="421"/>
      <c r="M16" s="421"/>
      <c r="N16" s="421"/>
      <c r="O16" s="422"/>
      <c r="P16" s="106"/>
      <c r="Q16" s="106"/>
      <c r="R16" s="106"/>
      <c r="S16" s="106"/>
      <c r="T16" s="39"/>
      <c r="U16" s="39"/>
      <c r="V16" s="39"/>
      <c r="W16" s="39"/>
      <c r="X16" s="39"/>
      <c r="Y16" s="39"/>
      <c r="Z16" s="39"/>
    </row>
    <row r="17" spans="1:26" s="40" customFormat="1" ht="18" customHeight="1" x14ac:dyDescent="0.2">
      <c r="A17" s="34"/>
      <c r="B17" s="424" t="s">
        <v>2</v>
      </c>
      <c r="C17" s="425"/>
      <c r="D17" s="423" t="s">
        <v>51</v>
      </c>
      <c r="E17" s="423"/>
      <c r="F17" s="423"/>
      <c r="G17" s="423"/>
      <c r="H17" s="423"/>
      <c r="I17" s="432" t="s">
        <v>978</v>
      </c>
      <c r="J17" s="433"/>
      <c r="K17" s="433"/>
      <c r="L17" s="433"/>
      <c r="M17" s="433"/>
      <c r="N17" s="433"/>
      <c r="O17" s="434"/>
      <c r="P17" s="106"/>
      <c r="Q17" s="106"/>
      <c r="R17" s="106"/>
      <c r="S17" s="106"/>
      <c r="T17" s="39"/>
      <c r="U17" s="39"/>
      <c r="V17" s="39"/>
      <c r="W17" s="39"/>
      <c r="X17" s="39"/>
      <c r="Y17" s="39"/>
      <c r="Z17" s="39"/>
    </row>
    <row r="18" spans="1:26" s="40" customFormat="1" ht="28.5" customHeight="1" x14ac:dyDescent="0.2">
      <c r="A18" s="34"/>
      <c r="B18" s="424"/>
      <c r="C18" s="425"/>
      <c r="D18" s="423" t="s">
        <v>49</v>
      </c>
      <c r="E18" s="423"/>
      <c r="F18" s="423"/>
      <c r="G18" s="423"/>
      <c r="H18" s="423"/>
      <c r="I18" s="426" t="s">
        <v>863</v>
      </c>
      <c r="J18" s="427"/>
      <c r="K18" s="427"/>
      <c r="L18" s="427"/>
      <c r="M18" s="427"/>
      <c r="N18" s="427"/>
      <c r="O18" s="428"/>
      <c r="P18" s="106"/>
      <c r="Q18" s="106"/>
      <c r="R18" s="106"/>
      <c r="S18" s="106"/>
      <c r="T18" s="39"/>
      <c r="U18" s="39"/>
      <c r="V18" s="39"/>
      <c r="W18" s="39"/>
      <c r="X18" s="39"/>
      <c r="Y18" s="39"/>
      <c r="Z18" s="39"/>
    </row>
    <row r="19" spans="1:26" s="40" customFormat="1" ht="18" customHeight="1" thickBot="1" x14ac:dyDescent="0.25">
      <c r="A19" s="34"/>
      <c r="B19" s="435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7"/>
      <c r="P19" s="106"/>
      <c r="Q19" s="106"/>
      <c r="R19" s="106"/>
      <c r="S19" s="106"/>
      <c r="T19" s="39"/>
      <c r="U19" s="39"/>
      <c r="V19" s="39"/>
      <c r="W19" s="39"/>
      <c r="X19" s="39"/>
      <c r="Y19" s="39"/>
      <c r="Z19" s="39"/>
    </row>
    <row r="20" spans="1:26" s="40" customFormat="1" ht="12.75" customHeight="1" x14ac:dyDescent="0.2">
      <c r="A20" s="3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106"/>
      <c r="Q20" s="106"/>
      <c r="R20" s="106"/>
      <c r="S20" s="106"/>
      <c r="T20" s="39"/>
      <c r="U20" s="39"/>
      <c r="V20" s="39"/>
      <c r="W20" s="39"/>
      <c r="X20" s="39"/>
      <c r="Y20" s="39"/>
      <c r="Z20" s="39"/>
    </row>
    <row r="21" spans="1:26" s="40" customFormat="1" ht="12.75" customHeight="1" x14ac:dyDescent="0.2">
      <c r="A21" s="34"/>
      <c r="B21" s="429" t="s">
        <v>8</v>
      </c>
      <c r="C21" s="430"/>
      <c r="D21" s="430"/>
      <c r="E21" s="430"/>
      <c r="F21" s="430"/>
      <c r="G21" s="430"/>
      <c r="H21" s="430"/>
      <c r="I21" s="430"/>
      <c r="J21" s="430"/>
      <c r="K21" s="430"/>
      <c r="L21" s="430"/>
      <c r="M21" s="430"/>
      <c r="N21" s="430"/>
      <c r="O21" s="431"/>
      <c r="P21" s="106"/>
      <c r="Q21" s="106"/>
      <c r="R21" s="106"/>
      <c r="S21" s="106"/>
      <c r="T21" s="106"/>
      <c r="U21" s="106"/>
      <c r="V21" s="106"/>
    </row>
    <row r="22" spans="1:26" s="40" customFormat="1" ht="11.25" customHeight="1" thickBot="1" x14ac:dyDescent="0.25">
      <c r="A22" s="34"/>
      <c r="B22" s="336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8"/>
      <c r="P22" s="106"/>
      <c r="Q22" s="106"/>
      <c r="R22" s="106"/>
      <c r="S22" s="106"/>
      <c r="T22" s="106"/>
      <c r="U22" s="106"/>
      <c r="V22" s="106"/>
    </row>
    <row r="23" spans="1:26" s="40" customFormat="1" ht="15.75" x14ac:dyDescent="0.2">
      <c r="A23" s="54"/>
      <c r="B23" s="315"/>
      <c r="C23" s="316"/>
      <c r="D23" s="305" t="s">
        <v>463</v>
      </c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6"/>
      <c r="P23" s="106"/>
      <c r="Q23" s="106"/>
      <c r="R23" s="106"/>
      <c r="S23" s="106"/>
      <c r="T23" s="106"/>
      <c r="U23" s="106"/>
      <c r="V23" s="106"/>
    </row>
    <row r="24" spans="1:26" s="40" customFormat="1" ht="43.5" customHeight="1" thickBot="1" x14ac:dyDescent="0.25">
      <c r="A24" s="54"/>
      <c r="B24" s="313"/>
      <c r="C24" s="314"/>
      <c r="D24" s="411" t="s">
        <v>602</v>
      </c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107"/>
      <c r="Q24" s="106"/>
      <c r="R24" s="106"/>
      <c r="S24" s="106"/>
      <c r="T24" s="106"/>
      <c r="U24" s="106"/>
      <c r="V24" s="106"/>
    </row>
    <row r="25" spans="1:26" s="40" customFormat="1" ht="15.75" x14ac:dyDescent="0.2">
      <c r="A25" s="34"/>
      <c r="B25" s="315"/>
      <c r="C25" s="316"/>
      <c r="D25" s="305" t="s">
        <v>188</v>
      </c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6"/>
      <c r="P25" s="106"/>
      <c r="Q25" s="106"/>
      <c r="R25" s="106"/>
      <c r="S25" s="106"/>
      <c r="T25" s="106"/>
      <c r="U25" s="106"/>
      <c r="V25" s="106"/>
    </row>
    <row r="26" spans="1:26" s="40" customFormat="1" ht="40.5" customHeight="1" thickBot="1" x14ac:dyDescent="0.25">
      <c r="A26" s="34"/>
      <c r="B26" s="330"/>
      <c r="C26" s="331"/>
      <c r="D26" s="328" t="s">
        <v>603</v>
      </c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9"/>
      <c r="P26" s="107"/>
      <c r="Q26" s="107"/>
      <c r="R26" s="107"/>
      <c r="S26" s="107"/>
      <c r="T26" s="107"/>
      <c r="U26" s="107"/>
      <c r="V26" s="107"/>
    </row>
    <row r="27" spans="1:26" s="40" customFormat="1" ht="15.75" x14ac:dyDescent="0.2">
      <c r="A27" s="55"/>
      <c r="B27" s="303"/>
      <c r="C27" s="304"/>
      <c r="D27" s="305" t="s">
        <v>549</v>
      </c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6"/>
      <c r="P27" s="107"/>
      <c r="Q27" s="107"/>
      <c r="R27" s="107"/>
      <c r="S27" s="107"/>
      <c r="T27" s="107"/>
      <c r="U27" s="107"/>
      <c r="V27" s="107"/>
    </row>
    <row r="28" spans="1:26" s="40" customFormat="1" ht="38.25" customHeight="1" x14ac:dyDescent="0.2">
      <c r="A28" s="34"/>
      <c r="B28" s="317"/>
      <c r="C28" s="318"/>
      <c r="D28" s="307" t="s">
        <v>479</v>
      </c>
      <c r="E28" s="307"/>
      <c r="F28" s="308"/>
      <c r="G28" s="323"/>
      <c r="H28" s="332" t="s">
        <v>10</v>
      </c>
      <c r="I28" s="332"/>
      <c r="J28" s="327">
        <f>COUNTA('pointage-etude'!$A:$A)-COUNTA('pointage-etude'!$A$1:$A$4)</f>
        <v>57</v>
      </c>
      <c r="K28" s="327"/>
      <c r="L28" s="332" t="s">
        <v>11</v>
      </c>
      <c r="M28" s="332"/>
      <c r="N28" s="326">
        <f ca="1">IF(OR(COUNTIF('pointage-etude'!$S$5:INDIRECT("'pointage-etude'!$S$"&amp;page_de_garde!$J$28+4),"*")&gt;0,COUNTIF('pointage-etude'!$S$5:INDIRECT("'pointage-etude'!$S$"&amp;page_de_garde!$J$28+4),"")&gt;0),"Attention des cellules ne sont pas correctement remplies",SUM('pointage-etude'!$S$5:INDIRECT("'pointage-etude'!$S$"&amp;page_de_garde!$J$28+4)))</f>
        <v>55</v>
      </c>
      <c r="O28" s="327"/>
      <c r="P28" s="107"/>
      <c r="Q28" s="107"/>
      <c r="R28" s="107"/>
      <c r="S28" s="107"/>
      <c r="T28" s="107"/>
      <c r="U28" s="107"/>
      <c r="V28" s="107"/>
    </row>
    <row r="29" spans="1:26" s="40" customFormat="1" ht="12.75" customHeight="1" x14ac:dyDescent="0.2">
      <c r="A29" s="34"/>
      <c r="B29" s="319"/>
      <c r="C29" s="320"/>
      <c r="D29" s="309"/>
      <c r="E29" s="309"/>
      <c r="F29" s="310"/>
      <c r="G29" s="324"/>
      <c r="H29" s="367" t="s">
        <v>507</v>
      </c>
      <c r="I29" s="368"/>
      <c r="J29" s="368"/>
      <c r="K29" s="368"/>
      <c r="L29" s="368"/>
      <c r="M29" s="368"/>
      <c r="N29" s="368"/>
      <c r="O29" s="369"/>
      <c r="P29" s="107"/>
      <c r="Q29" s="107"/>
      <c r="R29" s="107"/>
      <c r="S29" s="107"/>
      <c r="T29" s="107"/>
      <c r="U29" s="107"/>
      <c r="V29" s="107"/>
    </row>
    <row r="30" spans="1:26" s="40" customFormat="1" ht="14.25" customHeight="1" x14ac:dyDescent="0.2">
      <c r="A30" s="34"/>
      <c r="B30" s="319"/>
      <c r="C30" s="320"/>
      <c r="D30" s="311"/>
      <c r="E30" s="311"/>
      <c r="F30" s="312"/>
      <c r="G30" s="324"/>
      <c r="H30" s="370"/>
      <c r="I30" s="371"/>
      <c r="J30" s="371"/>
      <c r="K30" s="371"/>
      <c r="L30" s="371"/>
      <c r="M30" s="371"/>
      <c r="N30" s="371"/>
      <c r="O30" s="372"/>
      <c r="P30" s="107"/>
      <c r="Q30" s="107"/>
      <c r="R30" s="107"/>
      <c r="S30" s="107"/>
      <c r="T30" s="107"/>
      <c r="U30" s="107"/>
      <c r="V30" s="107"/>
    </row>
    <row r="31" spans="1:26" s="40" customFormat="1" ht="12.75" customHeight="1" x14ac:dyDescent="0.2">
      <c r="A31" s="34"/>
      <c r="B31" s="319"/>
      <c r="C31" s="320"/>
      <c r="D31" s="307" t="s">
        <v>480</v>
      </c>
      <c r="E31" s="307"/>
      <c r="F31" s="308"/>
      <c r="G31" s="324"/>
      <c r="H31" s="385" t="s">
        <v>499</v>
      </c>
      <c r="I31" s="373">
        <f>COUNTIF('pointage-etude'!$T:$T,"Immeuble hors PA")+COUNTIF('pointage-etude'!$T:$T,"Immeuble hors PMZ")</f>
        <v>0</v>
      </c>
      <c r="J31" s="388" t="s">
        <v>13</v>
      </c>
      <c r="K31" s="389"/>
      <c r="L31" s="376">
        <f>COUNTIF('pointage-etude'!$T:$T,"Immeuble à créer")</f>
        <v>0</v>
      </c>
      <c r="M31" s="385" t="s">
        <v>14</v>
      </c>
      <c r="N31" s="379">
        <f>COUNTIF('pointage-etude'!$T:$T,"Immeuble à supprimer")</f>
        <v>2</v>
      </c>
      <c r="O31" s="380"/>
      <c r="P31" s="107"/>
      <c r="Q31" s="107"/>
      <c r="R31" s="108"/>
      <c r="S31" s="107"/>
      <c r="T31" s="107"/>
      <c r="U31" s="107"/>
      <c r="V31" s="107"/>
    </row>
    <row r="32" spans="1:26" s="40" customFormat="1" ht="12.75" customHeight="1" x14ac:dyDescent="0.2">
      <c r="A32" s="34"/>
      <c r="B32" s="319"/>
      <c r="C32" s="320"/>
      <c r="D32" s="309"/>
      <c r="E32" s="309"/>
      <c r="F32" s="310"/>
      <c r="G32" s="324"/>
      <c r="H32" s="386"/>
      <c r="I32" s="374"/>
      <c r="J32" s="390"/>
      <c r="K32" s="391"/>
      <c r="L32" s="377"/>
      <c r="M32" s="386"/>
      <c r="N32" s="381"/>
      <c r="O32" s="382"/>
      <c r="P32" s="107"/>
      <c r="Q32" s="107"/>
      <c r="R32" s="107"/>
      <c r="S32" s="107"/>
      <c r="T32" s="107"/>
      <c r="U32" s="107"/>
      <c r="V32" s="107"/>
    </row>
    <row r="33" spans="1:22" s="40" customFormat="1" ht="12.75" customHeight="1" x14ac:dyDescent="0.2">
      <c r="A33" s="34"/>
      <c r="B33" s="319"/>
      <c r="C33" s="320"/>
      <c r="D33" s="309"/>
      <c r="E33" s="309"/>
      <c r="F33" s="310"/>
      <c r="G33" s="324"/>
      <c r="H33" s="386"/>
      <c r="I33" s="374"/>
      <c r="J33" s="390"/>
      <c r="K33" s="391"/>
      <c r="L33" s="377"/>
      <c r="M33" s="386"/>
      <c r="N33" s="381"/>
      <c r="O33" s="382"/>
      <c r="P33" s="107"/>
      <c r="Q33" s="107"/>
      <c r="R33" s="107"/>
      <c r="S33" s="107"/>
      <c r="T33" s="107"/>
      <c r="U33" s="107"/>
      <c r="V33" s="107"/>
    </row>
    <row r="34" spans="1:22" s="40" customFormat="1" ht="13.5" customHeight="1" thickBot="1" x14ac:dyDescent="0.25">
      <c r="A34" s="34"/>
      <c r="B34" s="321"/>
      <c r="C34" s="322"/>
      <c r="D34" s="365"/>
      <c r="E34" s="365"/>
      <c r="F34" s="366"/>
      <c r="G34" s="325"/>
      <c r="H34" s="387"/>
      <c r="I34" s="375"/>
      <c r="J34" s="392"/>
      <c r="K34" s="393"/>
      <c r="L34" s="378"/>
      <c r="M34" s="387"/>
      <c r="N34" s="383"/>
      <c r="O34" s="384"/>
      <c r="P34" s="106"/>
      <c r="Q34" s="106"/>
      <c r="R34" s="106"/>
      <c r="S34" s="106"/>
      <c r="T34" s="106"/>
      <c r="U34" s="106"/>
      <c r="V34" s="106"/>
    </row>
    <row r="35" spans="1:22" s="40" customFormat="1" ht="15.75" customHeight="1" x14ac:dyDescent="0.2">
      <c r="A35" s="34"/>
      <c r="B35" s="346"/>
      <c r="C35" s="347"/>
      <c r="D35" s="339" t="s">
        <v>548</v>
      </c>
      <c r="E35" s="340"/>
      <c r="F35" s="340"/>
      <c r="G35" s="340"/>
      <c r="H35" s="394"/>
      <c r="I35" s="394"/>
      <c r="J35" s="394"/>
      <c r="K35" s="394"/>
      <c r="L35" s="394"/>
      <c r="M35" s="394"/>
      <c r="N35" s="394"/>
      <c r="O35" s="395"/>
      <c r="P35" s="106"/>
      <c r="Q35" s="106"/>
      <c r="R35" s="106"/>
      <c r="S35" s="106"/>
      <c r="T35" s="106"/>
      <c r="U35" s="106"/>
      <c r="V35" s="106"/>
    </row>
    <row r="36" spans="1:22" s="40" customFormat="1" ht="12.75" customHeight="1" x14ac:dyDescent="0.2">
      <c r="A36" s="34"/>
      <c r="B36" s="348"/>
      <c r="C36" s="352"/>
      <c r="D36" s="350" t="s">
        <v>390</v>
      </c>
      <c r="E36" s="350"/>
      <c r="F36" s="350"/>
      <c r="G36" s="405"/>
      <c r="H36" s="332" t="s">
        <v>44</v>
      </c>
      <c r="I36" s="332"/>
      <c r="J36" s="357">
        <v>11</v>
      </c>
      <c r="K36" s="358"/>
      <c r="L36" s="332" t="s">
        <v>45</v>
      </c>
      <c r="M36" s="332"/>
      <c r="N36" s="342">
        <f>IF(COUNTIF('positionnement-etude'!$U:$U, "*")&gt;2,"Attention, présence de texte et non pas de nombres", SUM('positionnement-etude'!$U:$U))</f>
        <v>11</v>
      </c>
      <c r="O36" s="343"/>
      <c r="P36" s="106"/>
      <c r="Q36" s="106"/>
      <c r="R36" s="106"/>
      <c r="S36" s="106"/>
      <c r="T36" s="106"/>
      <c r="U36" s="106"/>
      <c r="V36" s="106"/>
    </row>
    <row r="37" spans="1:22" s="40" customFormat="1" ht="12.75" customHeight="1" x14ac:dyDescent="0.2">
      <c r="A37" s="34"/>
      <c r="B37" s="348"/>
      <c r="C37" s="352"/>
      <c r="D37" s="350"/>
      <c r="E37" s="350"/>
      <c r="F37" s="350"/>
      <c r="G37" s="406"/>
      <c r="H37" s="332"/>
      <c r="I37" s="332"/>
      <c r="J37" s="358"/>
      <c r="K37" s="358"/>
      <c r="L37" s="332"/>
      <c r="M37" s="332"/>
      <c r="N37" s="327"/>
      <c r="O37" s="343"/>
      <c r="P37" s="106"/>
      <c r="Q37" s="106"/>
      <c r="R37" s="106"/>
      <c r="S37" s="106"/>
      <c r="T37" s="106"/>
      <c r="U37" s="106"/>
      <c r="V37" s="106"/>
    </row>
    <row r="38" spans="1:22" s="40" customFormat="1" ht="27.75" customHeight="1" thickBot="1" x14ac:dyDescent="0.25">
      <c r="A38" s="34"/>
      <c r="B38" s="348"/>
      <c r="C38" s="352"/>
      <c r="D38" s="350"/>
      <c r="E38" s="350"/>
      <c r="F38" s="350"/>
      <c r="G38" s="407"/>
      <c r="H38" s="356"/>
      <c r="I38" s="356"/>
      <c r="J38" s="359"/>
      <c r="K38" s="359"/>
      <c r="L38" s="356"/>
      <c r="M38" s="356"/>
      <c r="N38" s="344"/>
      <c r="O38" s="345"/>
      <c r="P38" s="106"/>
      <c r="Q38" s="106"/>
      <c r="R38" s="106"/>
      <c r="S38" s="106"/>
      <c r="T38" s="106"/>
      <c r="U38" s="106"/>
      <c r="V38" s="106"/>
    </row>
    <row r="39" spans="1:22" s="40" customFormat="1" hidden="1" x14ac:dyDescent="0.2">
      <c r="A39" s="34"/>
      <c r="B39" s="348"/>
      <c r="C39" s="352"/>
      <c r="D39" s="350" t="s">
        <v>309</v>
      </c>
      <c r="E39" s="350"/>
      <c r="F39" s="350"/>
      <c r="G39" s="408"/>
      <c r="H39" s="396"/>
      <c r="I39" s="397"/>
      <c r="J39" s="397"/>
      <c r="K39" s="397"/>
      <c r="L39" s="397"/>
      <c r="M39" s="397"/>
      <c r="N39" s="397"/>
      <c r="O39" s="398"/>
      <c r="P39" s="106"/>
      <c r="Q39" s="106"/>
      <c r="R39" s="106"/>
      <c r="S39" s="106"/>
      <c r="T39" s="106"/>
      <c r="U39" s="106"/>
      <c r="V39" s="106"/>
    </row>
    <row r="40" spans="1:22" s="40" customFormat="1" hidden="1" x14ac:dyDescent="0.2">
      <c r="A40" s="34"/>
      <c r="B40" s="348"/>
      <c r="C40" s="352"/>
      <c r="D40" s="350"/>
      <c r="E40" s="350"/>
      <c r="F40" s="350"/>
      <c r="G40" s="409"/>
      <c r="H40" s="399"/>
      <c r="I40" s="400"/>
      <c r="J40" s="400"/>
      <c r="K40" s="400"/>
      <c r="L40" s="400"/>
      <c r="M40" s="400"/>
      <c r="N40" s="400"/>
      <c r="O40" s="401"/>
      <c r="P40" s="106"/>
      <c r="Q40" s="106"/>
      <c r="R40" s="106"/>
      <c r="S40" s="106"/>
      <c r="T40" s="106"/>
      <c r="U40" s="106"/>
      <c r="V40" s="106"/>
    </row>
    <row r="41" spans="1:22" s="40" customFormat="1" ht="27.75" hidden="1" customHeight="1" thickBot="1" x14ac:dyDescent="0.25">
      <c r="A41" s="34"/>
      <c r="B41" s="313"/>
      <c r="C41" s="314"/>
      <c r="D41" s="351"/>
      <c r="E41" s="351"/>
      <c r="F41" s="351"/>
      <c r="G41" s="410"/>
      <c r="H41" s="402"/>
      <c r="I41" s="403"/>
      <c r="J41" s="403"/>
      <c r="K41" s="403"/>
      <c r="L41" s="403"/>
      <c r="M41" s="403"/>
      <c r="N41" s="403"/>
      <c r="O41" s="404"/>
      <c r="P41" s="106"/>
      <c r="Q41" s="106"/>
      <c r="R41" s="106"/>
      <c r="S41" s="106"/>
      <c r="T41" s="106"/>
      <c r="U41" s="106"/>
      <c r="V41" s="106"/>
    </row>
    <row r="42" spans="1:22" s="40" customFormat="1" ht="15.75" customHeight="1" x14ac:dyDescent="0.2">
      <c r="A42" s="34"/>
      <c r="B42" s="315"/>
      <c r="C42" s="316"/>
      <c r="D42" s="339" t="s">
        <v>726</v>
      </c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1"/>
      <c r="P42" s="106"/>
      <c r="Q42" s="106"/>
      <c r="R42" s="106"/>
      <c r="S42" s="106"/>
      <c r="T42" s="106"/>
      <c r="U42" s="106"/>
      <c r="V42" s="106"/>
    </row>
    <row r="43" spans="1:22" s="40" customFormat="1" x14ac:dyDescent="0.2">
      <c r="A43" s="34"/>
      <c r="B43" s="348"/>
      <c r="C43" s="349"/>
      <c r="D43" s="364" t="s">
        <v>428</v>
      </c>
      <c r="E43" s="364"/>
      <c r="F43" s="364"/>
      <c r="G43" s="360"/>
      <c r="H43" s="353" t="s">
        <v>729</v>
      </c>
      <c r="I43" s="354"/>
      <c r="J43" s="354"/>
      <c r="K43" s="354"/>
      <c r="L43" s="354"/>
      <c r="M43" s="354"/>
      <c r="N43" s="354"/>
      <c r="O43" s="362"/>
      <c r="P43" s="106"/>
      <c r="Q43" s="106"/>
      <c r="R43" s="106"/>
      <c r="S43" s="106"/>
      <c r="T43" s="106"/>
      <c r="U43" s="106"/>
      <c r="V43" s="106"/>
    </row>
    <row r="44" spans="1:22" s="40" customFormat="1" x14ac:dyDescent="0.2">
      <c r="A44" s="34"/>
      <c r="B44" s="348"/>
      <c r="C44" s="349"/>
      <c r="D44" s="364"/>
      <c r="E44" s="364"/>
      <c r="F44" s="364"/>
      <c r="G44" s="361"/>
      <c r="H44" s="354"/>
      <c r="I44" s="354"/>
      <c r="J44" s="354"/>
      <c r="K44" s="354"/>
      <c r="L44" s="354"/>
      <c r="M44" s="354"/>
      <c r="N44" s="354"/>
      <c r="O44" s="362"/>
      <c r="P44" s="106"/>
      <c r="Q44" s="106"/>
      <c r="R44" s="106"/>
      <c r="S44" s="106"/>
      <c r="T44" s="106"/>
      <c r="U44" s="106"/>
      <c r="V44" s="106"/>
    </row>
    <row r="45" spans="1:22" s="40" customFormat="1" ht="25.5" customHeight="1" thickBot="1" x14ac:dyDescent="0.25">
      <c r="A45" s="34"/>
      <c r="B45" s="313"/>
      <c r="C45" s="314"/>
      <c r="D45" s="351"/>
      <c r="E45" s="351"/>
      <c r="F45" s="351"/>
      <c r="G45" s="344"/>
      <c r="H45" s="355"/>
      <c r="I45" s="355"/>
      <c r="J45" s="355"/>
      <c r="K45" s="355"/>
      <c r="L45" s="355"/>
      <c r="M45" s="355"/>
      <c r="N45" s="355"/>
      <c r="O45" s="363"/>
      <c r="P45" s="106"/>
      <c r="Q45" s="106"/>
      <c r="R45" s="106"/>
      <c r="S45" s="106"/>
      <c r="T45" s="106"/>
      <c r="U45" s="106"/>
      <c r="V45" s="106"/>
    </row>
    <row r="46" spans="1:22" s="40" customFormat="1" hidden="1" x14ac:dyDescent="0.2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106"/>
      <c r="Q46" s="106"/>
      <c r="R46" s="106"/>
      <c r="S46" s="106"/>
      <c r="T46" s="106"/>
      <c r="U46" s="106"/>
      <c r="V46" s="106"/>
    </row>
    <row r="47" spans="1:22" s="40" customFormat="1" hidden="1" x14ac:dyDescent="0.2">
      <c r="A47" s="34"/>
      <c r="B47" s="333" t="s">
        <v>600</v>
      </c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5"/>
      <c r="P47" s="106"/>
      <c r="Q47" s="106"/>
      <c r="R47" s="106"/>
      <c r="S47" s="106"/>
      <c r="T47" s="106"/>
      <c r="U47" s="106"/>
      <c r="V47" s="106"/>
    </row>
    <row r="48" spans="1:22" hidden="1" x14ac:dyDescent="0.2">
      <c r="B48" s="336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8"/>
      <c r="P48" s="106"/>
      <c r="Q48" s="106"/>
      <c r="R48" s="106"/>
      <c r="S48" s="106"/>
      <c r="T48" s="106"/>
      <c r="U48" s="106"/>
      <c r="V48" s="106"/>
    </row>
    <row r="49" spans="12:22" hidden="1" x14ac:dyDescent="0.2">
      <c r="P49" s="106"/>
      <c r="Q49" s="106"/>
      <c r="R49" s="106"/>
      <c r="S49" s="106"/>
      <c r="T49" s="106"/>
      <c r="U49" s="106"/>
      <c r="V49" s="106"/>
    </row>
    <row r="50" spans="12:22" hidden="1" x14ac:dyDescent="0.2">
      <c r="P50" s="106"/>
      <c r="Q50" s="106"/>
      <c r="R50" s="106"/>
      <c r="S50" s="106"/>
      <c r="T50" s="106"/>
      <c r="U50" s="106"/>
      <c r="V50" s="106"/>
    </row>
    <row r="51" spans="12:22" hidden="1" x14ac:dyDescent="0.2">
      <c r="P51" s="106"/>
      <c r="Q51" s="106"/>
      <c r="R51" s="106"/>
      <c r="S51" s="106"/>
      <c r="T51" s="106"/>
      <c r="U51" s="106"/>
      <c r="V51" s="106"/>
    </row>
    <row r="52" spans="12:22" hidden="1" x14ac:dyDescent="0.2">
      <c r="P52" s="106"/>
      <c r="Q52" s="106"/>
      <c r="R52" s="106"/>
      <c r="S52" s="106"/>
      <c r="T52" s="106"/>
      <c r="U52" s="106"/>
      <c r="V52" s="106"/>
    </row>
    <row r="53" spans="12:22" x14ac:dyDescent="0.2">
      <c r="P53" s="106"/>
      <c r="Q53" s="106"/>
      <c r="R53" s="106"/>
      <c r="S53" s="106"/>
      <c r="T53" s="106"/>
      <c r="U53" s="106"/>
      <c r="V53" s="106"/>
    </row>
    <row r="54" spans="12:22" x14ac:dyDescent="0.2">
      <c r="P54" s="109"/>
      <c r="Q54" s="106"/>
      <c r="R54" s="106"/>
      <c r="S54" s="106"/>
      <c r="T54" s="106"/>
      <c r="U54" s="106"/>
      <c r="V54" s="106"/>
    </row>
    <row r="55" spans="12:22" ht="12.75" customHeight="1" x14ac:dyDescent="0.2">
      <c r="P55" s="106"/>
      <c r="Q55" s="106"/>
      <c r="R55" s="106"/>
      <c r="S55" s="106"/>
      <c r="T55" s="106"/>
      <c r="U55" s="106"/>
      <c r="V55" s="106"/>
    </row>
    <row r="56" spans="12:22" ht="12.75" customHeight="1" x14ac:dyDescent="0.2">
      <c r="P56" s="106"/>
      <c r="Q56" s="106"/>
      <c r="R56" s="106"/>
      <c r="S56" s="106"/>
      <c r="T56" s="106"/>
      <c r="U56" s="106"/>
      <c r="V56" s="106"/>
    </row>
    <row r="57" spans="12:22" ht="12.75" customHeight="1" x14ac:dyDescent="0.2">
      <c r="P57" s="106"/>
      <c r="Q57" s="106"/>
      <c r="R57" s="106"/>
      <c r="S57" s="106"/>
      <c r="T57" s="106"/>
      <c r="U57" s="106"/>
      <c r="V57" s="106"/>
    </row>
    <row r="58" spans="12:22" ht="12.75" customHeight="1" x14ac:dyDescent="0.2">
      <c r="P58" s="106"/>
      <c r="Q58" s="106"/>
      <c r="R58" s="106"/>
      <c r="S58" s="106"/>
      <c r="T58" s="106"/>
      <c r="U58" s="106"/>
      <c r="V58" s="106"/>
    </row>
    <row r="59" spans="12:22" ht="12.75" customHeight="1" x14ac:dyDescent="0.2">
      <c r="P59" s="109"/>
      <c r="Q59" s="106"/>
      <c r="R59" s="106"/>
      <c r="S59" s="106"/>
      <c r="T59" s="106"/>
      <c r="U59" s="106"/>
      <c r="V59" s="106"/>
    </row>
    <row r="60" spans="12:22" ht="12.75" customHeight="1" x14ac:dyDescent="0.2">
      <c r="P60" s="106"/>
      <c r="Q60" s="106"/>
      <c r="R60" s="106"/>
      <c r="S60" s="106"/>
      <c r="T60" s="106"/>
      <c r="U60" s="106"/>
      <c r="V60" s="106"/>
    </row>
    <row r="61" spans="12:22" ht="12.75" customHeight="1" x14ac:dyDescent="0.2"/>
    <row r="62" spans="12:22" ht="12.75" customHeight="1" x14ac:dyDescent="0.2"/>
    <row r="63" spans="12:22" ht="12.75" customHeight="1" x14ac:dyDescent="0.2"/>
    <row r="64" spans="12:22" ht="12.75" customHeight="1" x14ac:dyDescent="0.2">
      <c r="L64" s="106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5" ht="15.75" customHeight="1" x14ac:dyDescent="0.2"/>
    <row r="76" ht="15.75" customHeight="1" x14ac:dyDescent="0.2"/>
    <row r="95" ht="12.75" customHeight="1" x14ac:dyDescent="0.2"/>
    <row r="96" ht="12.75" customHeight="1" x14ac:dyDescent="0.2"/>
  </sheetData>
  <sheetProtection algorithmName="SHA-512" hashValue="6Vi/vgSTyPGRE32rUYW+8LEhvNKyPGnfn34B8NusRHXs7L7W5c0S/QZ1dzDpph9B5JWpysz9Na049vaO9Ct8PQ==" saltValue="zrz0upYL12008xriHj0Sew==" spinCount="100000" sheet="1" objects="1" scenarios="1"/>
  <mergeCells count="79">
    <mergeCell ref="D10:H10"/>
    <mergeCell ref="I10:O10"/>
    <mergeCell ref="D11:H11"/>
    <mergeCell ref="D12:H12"/>
    <mergeCell ref="B7:C7"/>
    <mergeCell ref="D7:O7"/>
    <mergeCell ref="I8:O8"/>
    <mergeCell ref="D8:H8"/>
    <mergeCell ref="I9:O9"/>
    <mergeCell ref="B8:C11"/>
    <mergeCell ref="D9:H9"/>
    <mergeCell ref="B12:C16"/>
    <mergeCell ref="M12:N12"/>
    <mergeCell ref="I11:O11"/>
    <mergeCell ref="I12:J12"/>
    <mergeCell ref="K12:L12"/>
    <mergeCell ref="B17:C18"/>
    <mergeCell ref="I18:O18"/>
    <mergeCell ref="B21:O22"/>
    <mergeCell ref="I17:O17"/>
    <mergeCell ref="B19:O19"/>
    <mergeCell ref="D17:H17"/>
    <mergeCell ref="D24:O24"/>
    <mergeCell ref="I13:J13"/>
    <mergeCell ref="I14:O14"/>
    <mergeCell ref="K13:L13"/>
    <mergeCell ref="M13:N13"/>
    <mergeCell ref="D15:H15"/>
    <mergeCell ref="I15:O15"/>
    <mergeCell ref="D16:H16"/>
    <mergeCell ref="I16:O16"/>
    <mergeCell ref="D13:H13"/>
    <mergeCell ref="D14:H14"/>
    <mergeCell ref="D18:H18"/>
    <mergeCell ref="D35:O35"/>
    <mergeCell ref="H39:O41"/>
    <mergeCell ref="G36:G38"/>
    <mergeCell ref="G39:G41"/>
    <mergeCell ref="D36:F38"/>
    <mergeCell ref="D31:F34"/>
    <mergeCell ref="H29:O30"/>
    <mergeCell ref="I31:I34"/>
    <mergeCell ref="L31:L34"/>
    <mergeCell ref="N31:O34"/>
    <mergeCell ref="M31:M34"/>
    <mergeCell ref="J31:K34"/>
    <mergeCell ref="H31:H34"/>
    <mergeCell ref="B47:O48"/>
    <mergeCell ref="B42:C42"/>
    <mergeCell ref="D42:O42"/>
    <mergeCell ref="N36:O38"/>
    <mergeCell ref="B35:C35"/>
    <mergeCell ref="B43:C45"/>
    <mergeCell ref="D39:F41"/>
    <mergeCell ref="B36:C38"/>
    <mergeCell ref="B39:C41"/>
    <mergeCell ref="H43:N45"/>
    <mergeCell ref="H36:I38"/>
    <mergeCell ref="J36:K38"/>
    <mergeCell ref="G43:G45"/>
    <mergeCell ref="O43:O45"/>
    <mergeCell ref="D43:F45"/>
    <mergeCell ref="L36:M38"/>
    <mergeCell ref="B27:C27"/>
    <mergeCell ref="D27:O27"/>
    <mergeCell ref="D28:F30"/>
    <mergeCell ref="B24:C24"/>
    <mergeCell ref="D23:O23"/>
    <mergeCell ref="B23:C23"/>
    <mergeCell ref="B28:C34"/>
    <mergeCell ref="G28:G34"/>
    <mergeCell ref="N28:O28"/>
    <mergeCell ref="B25:C25"/>
    <mergeCell ref="D25:O25"/>
    <mergeCell ref="D26:O26"/>
    <mergeCell ref="B26:C26"/>
    <mergeCell ref="L28:M28"/>
    <mergeCell ref="H28:I28"/>
    <mergeCell ref="J28:K28"/>
  </mergeCells>
  <conditionalFormatting sqref="N36:O38">
    <cfRule type="expression" dxfId="13" priority="1">
      <formula>$N$36&gt;$J$36</formula>
    </cfRule>
  </conditionalFormatting>
  <pageMargins left="0.78740157480314965" right="0.78740157480314965" top="0.98425196850393704" bottom="0.98425196850393704" header="0.51181102362204722" footer="0.51181102362204722"/>
  <pageSetup paperSize="9" scale="44" orientation="portrait" r:id="rId1"/>
  <drawing r:id="rId2"/>
  <legacyDrawing r:id="rId3"/>
  <controls>
    <mc:AlternateContent xmlns:mc="http://schemas.openxmlformats.org/markup-compatibility/2006">
      <mc:Choice Requires="x14">
        <control shapeId="196320" r:id="rId4" name="Cmd_Button_PRE_OUI">
          <controlPr defaultSize="0" autoLine="0" r:id="rId5">
            <anchor>
              <from>
                <xdr:col>1</xdr:col>
                <xdr:colOff>304800</xdr:colOff>
                <xdr:row>25</xdr:row>
                <xdr:rowOff>76200</xdr:rowOff>
              </from>
              <to>
                <xdr:col>2</xdr:col>
                <xdr:colOff>247650</xdr:colOff>
                <xdr:row>25</xdr:row>
                <xdr:rowOff>438150</xdr:rowOff>
              </to>
            </anchor>
          </controlPr>
        </control>
      </mc:Choice>
      <mc:Fallback>
        <control shapeId="196320" r:id="rId4" name="Cmd_Button_PRE_OUI"/>
      </mc:Fallback>
    </mc:AlternateContent>
    <mc:AlternateContent xmlns:mc="http://schemas.openxmlformats.org/markup-compatibility/2006">
      <mc:Choice Requires="x14">
        <control shapeId="196321" r:id="rId6" name="Cmd_Button_PRE_NON">
          <controlPr defaultSize="0" autoLine="0" r:id="rId7">
            <anchor>
              <from>
                <xdr:col>2</xdr:col>
                <xdr:colOff>866775</xdr:colOff>
                <xdr:row>25</xdr:row>
                <xdr:rowOff>66675</xdr:rowOff>
              </from>
              <to>
                <xdr:col>2</xdr:col>
                <xdr:colOff>1590675</xdr:colOff>
                <xdr:row>25</xdr:row>
                <xdr:rowOff>428625</xdr:rowOff>
              </to>
            </anchor>
          </controlPr>
        </control>
      </mc:Choice>
      <mc:Fallback>
        <control shapeId="196321" r:id="rId6" name="Cmd_Button_PRE_NON"/>
      </mc:Fallback>
    </mc:AlternateContent>
    <mc:AlternateContent xmlns:mc="http://schemas.openxmlformats.org/markup-compatibility/2006">
      <mc:Choice Requires="x14">
        <control shapeId="196322" r:id="rId8" name="Button 33506">
          <controlPr defaultSize="0" print="0" autoFill="0" autoPict="0" macro="[0]!ChangerMdP.ChangerMdP">
            <anchor moveWithCells="1" sizeWithCells="1">
              <from>
                <xdr:col>0</xdr:col>
                <xdr:colOff>523875</xdr:colOff>
                <xdr:row>48</xdr:row>
                <xdr:rowOff>28575</xdr:rowOff>
              </from>
              <to>
                <xdr:col>15</xdr:col>
                <xdr:colOff>0</xdr:colOff>
                <xdr:row>50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6323" r:id="rId9" name="Button 33507">
          <controlPr defaultSize="0" autoFill="0" autoPict="0" macro="[0]!reactivation">
            <anchor>
              <from>
                <xdr:col>11</xdr:col>
                <xdr:colOff>476250</xdr:colOff>
                <xdr:row>1</xdr:row>
                <xdr:rowOff>76200</xdr:rowOff>
              </from>
              <to>
                <xdr:col>14</xdr:col>
                <xdr:colOff>752475</xdr:colOff>
                <xdr:row>4</xdr:row>
                <xdr:rowOff>123825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FF00"/>
  </sheetPr>
  <dimension ref="A1:AE62"/>
  <sheetViews>
    <sheetView zoomScaleNormal="100" workbookViewId="0">
      <pane xSplit="1" ySplit="4" topLeftCell="V5" activePane="bottomRight" state="frozen"/>
      <selection pane="topRight" activeCell="B1" sqref="B1"/>
      <selection pane="bottomLeft" activeCell="A5" sqref="A5"/>
      <selection pane="bottomRight" activeCell="AB26" sqref="AB26"/>
    </sheetView>
  </sheetViews>
  <sheetFormatPr baseColWidth="10" defaultRowHeight="12.75" x14ac:dyDescent="0.2"/>
  <cols>
    <col min="1" max="1" width="20.7109375" style="157" customWidth="1"/>
    <col min="2" max="2" width="20.5703125" style="156" customWidth="1"/>
    <col min="3" max="3" width="13.85546875" style="157" customWidth="1"/>
    <col min="4" max="4" width="14.5703125" style="157" bestFit="1" customWidth="1"/>
    <col min="5" max="5" width="7.7109375" style="157" customWidth="1"/>
    <col min="6" max="6" width="7.85546875" style="157" customWidth="1"/>
    <col min="7" max="9" width="17.140625" style="156" customWidth="1"/>
    <col min="10" max="10" width="37.7109375" style="157" customWidth="1"/>
    <col min="11" max="11" width="6" style="157" customWidth="1"/>
    <col min="12" max="12" width="7.7109375" style="157" customWidth="1"/>
    <col min="13" max="13" width="20.85546875" style="157" bestFit="1" customWidth="1"/>
    <col min="14" max="14" width="10.28515625" style="157" customWidth="1"/>
    <col min="15" max="15" width="11.5703125" style="157" customWidth="1"/>
    <col min="16" max="16" width="12.42578125" style="244" customWidth="1"/>
    <col min="17" max="17" width="6.5703125" style="244" customWidth="1"/>
    <col min="18" max="18" width="7" style="244" customWidth="1"/>
    <col min="19" max="19" width="9" style="153" customWidth="1"/>
    <col min="20" max="20" width="22.42578125" style="152" customWidth="1"/>
    <col min="21" max="21" width="34.85546875" style="253" customWidth="1"/>
    <col min="22" max="22" width="29.42578125" style="263" customWidth="1"/>
    <col min="23" max="24" width="12.7109375" style="152" customWidth="1"/>
    <col min="25" max="25" width="29.42578125" style="227" customWidth="1"/>
    <col min="26" max="26" width="11.28515625" style="266" customWidth="1"/>
    <col min="27" max="27" width="20.85546875" style="154" customWidth="1"/>
    <col min="28" max="28" width="20.7109375" style="154" customWidth="1"/>
    <col min="29" max="29" width="82" style="154" customWidth="1"/>
    <col min="30" max="30" width="19.28515625" style="155" bestFit="1" customWidth="1"/>
    <col min="31" max="31" width="50.28515625" style="155" customWidth="1"/>
    <col min="32" max="16384" width="11.42578125" style="155"/>
  </cols>
  <sheetData>
    <row r="1" spans="1:31" s="80" customFormat="1" ht="12.75" customHeight="1" x14ac:dyDescent="0.2">
      <c r="A1" s="133"/>
      <c r="B1" s="473" t="s">
        <v>15</v>
      </c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4"/>
      <c r="Q1" s="467" t="s">
        <v>735</v>
      </c>
      <c r="R1" s="468"/>
      <c r="S1" s="246"/>
      <c r="T1" s="482" t="s">
        <v>16</v>
      </c>
      <c r="U1" s="482"/>
      <c r="V1" s="482"/>
      <c r="W1" s="482"/>
      <c r="X1" s="482"/>
      <c r="Y1" s="482"/>
      <c r="Z1" s="482"/>
      <c r="AA1" s="482"/>
      <c r="AB1" s="482"/>
      <c r="AC1" s="468"/>
      <c r="AD1" s="459" t="s">
        <v>824</v>
      </c>
      <c r="AE1" s="460"/>
    </row>
    <row r="2" spans="1:31" s="80" customFormat="1" ht="27.75" customHeight="1" x14ac:dyDescent="0.2">
      <c r="A2" s="134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6"/>
      <c r="Q2" s="469"/>
      <c r="R2" s="470"/>
      <c r="S2" s="247"/>
      <c r="T2" s="483"/>
      <c r="U2" s="483"/>
      <c r="V2" s="483"/>
      <c r="W2" s="483"/>
      <c r="X2" s="483"/>
      <c r="Y2" s="483"/>
      <c r="Z2" s="483"/>
      <c r="AA2" s="483"/>
      <c r="AB2" s="483"/>
      <c r="AC2" s="472"/>
      <c r="AD2" s="461"/>
      <c r="AE2" s="462"/>
    </row>
    <row r="3" spans="1:31" s="80" customFormat="1" ht="51.75" customHeight="1" x14ac:dyDescent="0.2">
      <c r="A3" s="135"/>
      <c r="B3" s="477"/>
      <c r="C3" s="477"/>
      <c r="D3" s="477"/>
      <c r="E3" s="477"/>
      <c r="F3" s="477"/>
      <c r="G3" s="478"/>
      <c r="H3" s="477"/>
      <c r="I3" s="477"/>
      <c r="J3" s="477"/>
      <c r="K3" s="477"/>
      <c r="L3" s="477"/>
      <c r="M3" s="477"/>
      <c r="N3" s="477"/>
      <c r="O3" s="477"/>
      <c r="P3" s="479"/>
      <c r="Q3" s="471"/>
      <c r="R3" s="472"/>
      <c r="S3" s="248"/>
      <c r="T3" s="480" t="s">
        <v>19</v>
      </c>
      <c r="U3" s="481"/>
      <c r="V3" s="225"/>
      <c r="W3" s="465" t="s">
        <v>850</v>
      </c>
      <c r="X3" s="466"/>
      <c r="Y3" s="225" t="s">
        <v>590</v>
      </c>
      <c r="Z3" s="265"/>
      <c r="AA3" s="222"/>
      <c r="AB3" s="223"/>
      <c r="AC3" s="224"/>
      <c r="AD3" s="463"/>
      <c r="AE3" s="464"/>
    </row>
    <row r="4" spans="1:31" s="81" customFormat="1" ht="13.5" thickBot="1" x14ac:dyDescent="0.25">
      <c r="A4" s="82" t="s">
        <v>516</v>
      </c>
      <c r="B4" s="82" t="s">
        <v>770</v>
      </c>
      <c r="C4" s="82" t="s">
        <v>3</v>
      </c>
      <c r="D4" s="82" t="s">
        <v>5</v>
      </c>
      <c r="E4" s="82" t="s">
        <v>1</v>
      </c>
      <c r="F4" s="82" t="s">
        <v>22</v>
      </c>
      <c r="G4" s="264" t="s">
        <v>741</v>
      </c>
      <c r="H4" s="82" t="s">
        <v>804</v>
      </c>
      <c r="I4" s="82" t="s">
        <v>841</v>
      </c>
      <c r="J4" s="82" t="s">
        <v>840</v>
      </c>
      <c r="K4" s="82" t="s">
        <v>24</v>
      </c>
      <c r="L4" s="82" t="s">
        <v>25</v>
      </c>
      <c r="M4" s="82" t="s">
        <v>26</v>
      </c>
      <c r="N4" s="82" t="s">
        <v>52</v>
      </c>
      <c r="O4" s="82" t="s">
        <v>27</v>
      </c>
      <c r="P4" s="83" t="s">
        <v>28</v>
      </c>
      <c r="Q4" s="84" t="s">
        <v>29</v>
      </c>
      <c r="R4" s="85" t="s">
        <v>30</v>
      </c>
      <c r="S4" s="85" t="s">
        <v>601</v>
      </c>
      <c r="T4" s="86" t="s">
        <v>31</v>
      </c>
      <c r="U4" s="260" t="s">
        <v>815</v>
      </c>
      <c r="V4" s="226" t="s">
        <v>819</v>
      </c>
      <c r="W4" s="85" t="s">
        <v>32</v>
      </c>
      <c r="X4" s="86" t="s">
        <v>33</v>
      </c>
      <c r="Y4" s="226" t="s">
        <v>587</v>
      </c>
      <c r="Z4" s="226" t="s">
        <v>825</v>
      </c>
      <c r="AA4" s="86" t="s">
        <v>589</v>
      </c>
      <c r="AB4" s="102" t="s">
        <v>588</v>
      </c>
      <c r="AC4" s="114" t="s">
        <v>641</v>
      </c>
      <c r="AD4" s="87" t="s">
        <v>786</v>
      </c>
      <c r="AE4" s="88" t="s">
        <v>35</v>
      </c>
    </row>
    <row r="5" spans="1:31" x14ac:dyDescent="0.2">
      <c r="A5" s="274" t="s">
        <v>913</v>
      </c>
      <c r="B5" s="156" t="s">
        <v>865</v>
      </c>
      <c r="C5" s="157" t="s">
        <v>866</v>
      </c>
      <c r="D5" s="157" t="s">
        <v>867</v>
      </c>
      <c r="E5" s="157" t="s">
        <v>868</v>
      </c>
      <c r="F5" s="157" t="s">
        <v>906</v>
      </c>
      <c r="G5" s="156" t="s">
        <v>870</v>
      </c>
      <c r="H5" s="156" t="s">
        <v>871</v>
      </c>
      <c r="I5" s="156" t="s">
        <v>897</v>
      </c>
      <c r="J5" s="157" t="s">
        <v>907</v>
      </c>
      <c r="K5" s="157" t="s">
        <v>886</v>
      </c>
      <c r="L5" s="157" t="s">
        <v>774</v>
      </c>
      <c r="M5" s="157" t="s">
        <v>774</v>
      </c>
      <c r="N5" s="157" t="s">
        <v>774</v>
      </c>
      <c r="O5" s="157" t="s">
        <v>755</v>
      </c>
      <c r="P5" s="244">
        <v>1</v>
      </c>
      <c r="Q5" s="275">
        <v>1</v>
      </c>
      <c r="R5" s="275">
        <v>0</v>
      </c>
      <c r="S5" s="153">
        <f t="shared" ref="S5:S36" si="0">($Q:$Q)+($R:$R)</f>
        <v>1</v>
      </c>
      <c r="V5" s="263" t="s">
        <v>873</v>
      </c>
      <c r="Y5" s="209" t="s">
        <v>981</v>
      </c>
      <c r="Z5" s="266" t="s">
        <v>826</v>
      </c>
      <c r="AA5" s="154" t="s">
        <v>532</v>
      </c>
      <c r="AB5" s="279" t="s">
        <v>990</v>
      </c>
      <c r="AC5" s="279" t="s">
        <v>1000</v>
      </c>
      <c r="AD5" s="155" t="s">
        <v>774</v>
      </c>
    </row>
    <row r="6" spans="1:31" x14ac:dyDescent="0.2">
      <c r="A6" s="274" t="s">
        <v>912</v>
      </c>
      <c r="B6" s="156" t="s">
        <v>865</v>
      </c>
      <c r="C6" s="157" t="s">
        <v>866</v>
      </c>
      <c r="D6" s="157" t="s">
        <v>867</v>
      </c>
      <c r="E6" s="157" t="s">
        <v>868</v>
      </c>
      <c r="F6" s="157" t="s">
        <v>906</v>
      </c>
      <c r="G6" s="156" t="s">
        <v>870</v>
      </c>
      <c r="H6" s="156" t="s">
        <v>871</v>
      </c>
      <c r="I6" s="156" t="s">
        <v>897</v>
      </c>
      <c r="J6" s="157" t="s">
        <v>907</v>
      </c>
      <c r="K6" s="157" t="s">
        <v>888</v>
      </c>
      <c r="L6" s="157" t="s">
        <v>774</v>
      </c>
      <c r="M6" s="157" t="s">
        <v>774</v>
      </c>
      <c r="N6" s="157" t="s">
        <v>774</v>
      </c>
      <c r="O6" s="157" t="s">
        <v>755</v>
      </c>
      <c r="P6" s="244">
        <v>1</v>
      </c>
      <c r="Q6" s="276">
        <v>1</v>
      </c>
      <c r="R6" s="276">
        <v>0</v>
      </c>
      <c r="S6" s="153">
        <f t="shared" si="0"/>
        <v>1</v>
      </c>
      <c r="V6" s="263" t="s">
        <v>873</v>
      </c>
      <c r="Y6" s="278" t="s">
        <v>981</v>
      </c>
      <c r="Z6" s="266" t="s">
        <v>826</v>
      </c>
      <c r="AA6" s="154" t="s">
        <v>532</v>
      </c>
      <c r="AB6" s="154" t="s">
        <v>990</v>
      </c>
      <c r="AC6" s="154" t="s">
        <v>1000</v>
      </c>
      <c r="AD6" s="155" t="s">
        <v>774</v>
      </c>
    </row>
    <row r="7" spans="1:31" x14ac:dyDescent="0.2">
      <c r="A7" s="274" t="s">
        <v>911</v>
      </c>
      <c r="B7" s="156" t="s">
        <v>865</v>
      </c>
      <c r="C7" s="157" t="s">
        <v>866</v>
      </c>
      <c r="D7" s="157" t="s">
        <v>867</v>
      </c>
      <c r="E7" s="157" t="s">
        <v>868</v>
      </c>
      <c r="F7" s="157" t="s">
        <v>906</v>
      </c>
      <c r="G7" s="156" t="s">
        <v>870</v>
      </c>
      <c r="H7" s="156" t="s">
        <v>871</v>
      </c>
      <c r="I7" s="156" t="s">
        <v>897</v>
      </c>
      <c r="J7" s="157" t="s">
        <v>907</v>
      </c>
      <c r="K7" s="157" t="s">
        <v>890</v>
      </c>
      <c r="L7" s="157" t="s">
        <v>774</v>
      </c>
      <c r="M7" s="157" t="s">
        <v>774</v>
      </c>
      <c r="N7" s="157" t="s">
        <v>774</v>
      </c>
      <c r="O7" s="157" t="s">
        <v>755</v>
      </c>
      <c r="P7" s="244">
        <v>1</v>
      </c>
      <c r="Q7" s="276">
        <v>1</v>
      </c>
      <c r="R7" s="276">
        <v>0</v>
      </c>
      <c r="S7" s="153">
        <f t="shared" si="0"/>
        <v>1</v>
      </c>
      <c r="V7" s="263" t="s">
        <v>873</v>
      </c>
      <c r="Y7" s="278" t="s">
        <v>981</v>
      </c>
      <c r="Z7" s="266" t="s">
        <v>826</v>
      </c>
      <c r="AA7" s="154" t="s">
        <v>532</v>
      </c>
      <c r="AB7" s="154" t="s">
        <v>990</v>
      </c>
      <c r="AC7" s="154" t="s">
        <v>1000</v>
      </c>
      <c r="AD7" s="155" t="s">
        <v>774</v>
      </c>
    </row>
    <row r="8" spans="1:31" x14ac:dyDescent="0.2">
      <c r="A8" s="274" t="s">
        <v>910</v>
      </c>
      <c r="B8" s="156" t="s">
        <v>865</v>
      </c>
      <c r="C8" s="157" t="s">
        <v>866</v>
      </c>
      <c r="D8" s="157" t="s">
        <v>867</v>
      </c>
      <c r="E8" s="157" t="s">
        <v>868</v>
      </c>
      <c r="F8" s="157" t="s">
        <v>906</v>
      </c>
      <c r="G8" s="156" t="s">
        <v>870</v>
      </c>
      <c r="H8" s="156" t="s">
        <v>871</v>
      </c>
      <c r="I8" s="156" t="s">
        <v>897</v>
      </c>
      <c r="J8" s="157" t="s">
        <v>907</v>
      </c>
      <c r="K8" s="157" t="s">
        <v>892</v>
      </c>
      <c r="L8" s="157" t="s">
        <v>774</v>
      </c>
      <c r="M8" s="157" t="s">
        <v>774</v>
      </c>
      <c r="N8" s="157" t="s">
        <v>774</v>
      </c>
      <c r="O8" s="157" t="s">
        <v>755</v>
      </c>
      <c r="P8" s="244">
        <v>1</v>
      </c>
      <c r="Q8" s="276">
        <v>1</v>
      </c>
      <c r="R8" s="276">
        <v>0</v>
      </c>
      <c r="S8" s="153">
        <f t="shared" si="0"/>
        <v>1</v>
      </c>
      <c r="V8" s="263" t="s">
        <v>873</v>
      </c>
      <c r="Y8" s="278" t="s">
        <v>981</v>
      </c>
      <c r="Z8" s="266" t="s">
        <v>826</v>
      </c>
      <c r="AA8" s="154" t="s">
        <v>532</v>
      </c>
      <c r="AB8" s="154" t="s">
        <v>990</v>
      </c>
      <c r="AC8" s="154" t="s">
        <v>1000</v>
      </c>
      <c r="AD8" s="155" t="s">
        <v>774</v>
      </c>
    </row>
    <row r="9" spans="1:31" x14ac:dyDescent="0.2">
      <c r="A9" s="274" t="s">
        <v>909</v>
      </c>
      <c r="B9" s="156" t="s">
        <v>865</v>
      </c>
      <c r="C9" s="157" t="s">
        <v>866</v>
      </c>
      <c r="D9" s="157" t="s">
        <v>867</v>
      </c>
      <c r="E9" s="157" t="s">
        <v>868</v>
      </c>
      <c r="F9" s="157" t="s">
        <v>906</v>
      </c>
      <c r="G9" s="156" t="s">
        <v>870</v>
      </c>
      <c r="H9" s="156" t="s">
        <v>871</v>
      </c>
      <c r="I9" s="156" t="s">
        <v>897</v>
      </c>
      <c r="J9" s="157" t="s">
        <v>907</v>
      </c>
      <c r="K9" s="157" t="s">
        <v>894</v>
      </c>
      <c r="L9" s="157" t="s">
        <v>774</v>
      </c>
      <c r="M9" s="157" t="s">
        <v>774</v>
      </c>
      <c r="N9" s="157" t="s">
        <v>774</v>
      </c>
      <c r="O9" s="157" t="s">
        <v>755</v>
      </c>
      <c r="P9" s="244">
        <v>1</v>
      </c>
      <c r="Q9" s="276">
        <v>1</v>
      </c>
      <c r="R9" s="276">
        <v>0</v>
      </c>
      <c r="S9" s="153">
        <f t="shared" si="0"/>
        <v>1</v>
      </c>
      <c r="V9" s="263" t="s">
        <v>873</v>
      </c>
      <c r="Y9" s="278" t="s">
        <v>981</v>
      </c>
      <c r="Z9" s="266" t="s">
        <v>826</v>
      </c>
      <c r="AA9" s="154" t="s">
        <v>532</v>
      </c>
      <c r="AB9" s="154" t="s">
        <v>990</v>
      </c>
      <c r="AC9" s="154" t="s">
        <v>1000</v>
      </c>
      <c r="AD9" s="155" t="s">
        <v>774</v>
      </c>
    </row>
    <row r="10" spans="1:31" x14ac:dyDescent="0.2">
      <c r="A10" s="274" t="s">
        <v>905</v>
      </c>
      <c r="B10" s="156" t="s">
        <v>865</v>
      </c>
      <c r="C10" s="157" t="s">
        <v>866</v>
      </c>
      <c r="D10" s="157" t="s">
        <v>867</v>
      </c>
      <c r="E10" s="157" t="s">
        <v>868</v>
      </c>
      <c r="F10" s="157" t="s">
        <v>906</v>
      </c>
      <c r="G10" s="156" t="s">
        <v>870</v>
      </c>
      <c r="H10" s="156" t="s">
        <v>871</v>
      </c>
      <c r="I10" s="156" t="s">
        <v>897</v>
      </c>
      <c r="J10" s="157" t="s">
        <v>907</v>
      </c>
      <c r="K10" s="157" t="s">
        <v>908</v>
      </c>
      <c r="L10" s="157" t="s">
        <v>774</v>
      </c>
      <c r="M10" s="157" t="s">
        <v>774</v>
      </c>
      <c r="N10" s="157" t="s">
        <v>774</v>
      </c>
      <c r="O10" s="157" t="s">
        <v>755</v>
      </c>
      <c r="P10" s="244">
        <v>1</v>
      </c>
      <c r="Q10" s="276">
        <v>1</v>
      </c>
      <c r="R10" s="276">
        <v>0</v>
      </c>
      <c r="S10" s="153">
        <f t="shared" si="0"/>
        <v>1</v>
      </c>
      <c r="V10" s="263" t="s">
        <v>873</v>
      </c>
      <c r="Y10" s="278" t="s">
        <v>981</v>
      </c>
      <c r="Z10" s="266" t="s">
        <v>826</v>
      </c>
      <c r="AA10" s="154" t="s">
        <v>532</v>
      </c>
      <c r="AB10" s="154" t="s">
        <v>990</v>
      </c>
      <c r="AC10" s="154" t="s">
        <v>1000</v>
      </c>
      <c r="AD10" s="155" t="s">
        <v>774</v>
      </c>
    </row>
    <row r="11" spans="1:31" x14ac:dyDescent="0.2">
      <c r="A11" s="274" t="s">
        <v>904</v>
      </c>
      <c r="B11" s="156" t="s">
        <v>865</v>
      </c>
      <c r="C11" s="157" t="s">
        <v>866</v>
      </c>
      <c r="D11" s="157" t="s">
        <v>867</v>
      </c>
      <c r="E11" s="157" t="s">
        <v>868</v>
      </c>
      <c r="F11" s="157" t="s">
        <v>896</v>
      </c>
      <c r="G11" s="156" t="s">
        <v>870</v>
      </c>
      <c r="H11" s="156" t="s">
        <v>871</v>
      </c>
      <c r="I11" s="156" t="s">
        <v>897</v>
      </c>
      <c r="J11" s="157" t="s">
        <v>898</v>
      </c>
      <c r="K11" s="157" t="s">
        <v>886</v>
      </c>
      <c r="L11" s="157" t="s">
        <v>774</v>
      </c>
      <c r="M11" s="157" t="s">
        <v>774</v>
      </c>
      <c r="N11" s="157" t="s">
        <v>774</v>
      </c>
      <c r="O11" s="157" t="s">
        <v>755</v>
      </c>
      <c r="P11" s="244">
        <v>1</v>
      </c>
      <c r="Q11" s="276">
        <v>1</v>
      </c>
      <c r="R11" s="276">
        <v>0</v>
      </c>
      <c r="S11" s="153">
        <f t="shared" si="0"/>
        <v>1</v>
      </c>
      <c r="V11" s="263" t="s">
        <v>873</v>
      </c>
      <c r="Y11" s="278" t="s">
        <v>986</v>
      </c>
      <c r="Z11" s="266" t="s">
        <v>826</v>
      </c>
      <c r="AA11" s="154" t="s">
        <v>535</v>
      </c>
      <c r="AB11" s="279" t="s">
        <v>991</v>
      </c>
      <c r="AC11" s="279" t="s">
        <v>1001</v>
      </c>
      <c r="AD11" s="155" t="s">
        <v>774</v>
      </c>
    </row>
    <row r="12" spans="1:31" x14ac:dyDescent="0.2">
      <c r="A12" s="274" t="s">
        <v>903</v>
      </c>
      <c r="B12" s="156" t="s">
        <v>865</v>
      </c>
      <c r="C12" s="157" t="s">
        <v>866</v>
      </c>
      <c r="D12" s="157" t="s">
        <v>867</v>
      </c>
      <c r="E12" s="157" t="s">
        <v>868</v>
      </c>
      <c r="F12" s="157" t="s">
        <v>896</v>
      </c>
      <c r="G12" s="156" t="s">
        <v>870</v>
      </c>
      <c r="H12" s="156" t="s">
        <v>871</v>
      </c>
      <c r="I12" s="156" t="s">
        <v>897</v>
      </c>
      <c r="J12" s="157" t="s">
        <v>898</v>
      </c>
      <c r="K12" s="157" t="s">
        <v>888</v>
      </c>
      <c r="L12" s="157" t="s">
        <v>774</v>
      </c>
      <c r="M12" s="157" t="s">
        <v>774</v>
      </c>
      <c r="N12" s="157" t="s">
        <v>774</v>
      </c>
      <c r="O12" s="157" t="s">
        <v>755</v>
      </c>
      <c r="P12" s="244">
        <v>1</v>
      </c>
      <c r="Q12" s="276">
        <v>1</v>
      </c>
      <c r="R12" s="276">
        <v>0</v>
      </c>
      <c r="S12" s="153">
        <f t="shared" si="0"/>
        <v>1</v>
      </c>
      <c r="V12" s="263" t="s">
        <v>873</v>
      </c>
      <c r="Y12" s="278" t="s">
        <v>987</v>
      </c>
      <c r="Z12" s="266" t="s">
        <v>826</v>
      </c>
      <c r="AA12" s="154" t="s">
        <v>535</v>
      </c>
      <c r="AB12" s="279" t="s">
        <v>992</v>
      </c>
      <c r="AC12" s="279" t="s">
        <v>1001</v>
      </c>
      <c r="AD12" s="155" t="s">
        <v>774</v>
      </c>
    </row>
    <row r="13" spans="1:31" x14ac:dyDescent="0.2">
      <c r="A13" s="274" t="s">
        <v>902</v>
      </c>
      <c r="B13" s="156" t="s">
        <v>865</v>
      </c>
      <c r="C13" s="157" t="s">
        <v>866</v>
      </c>
      <c r="D13" s="157" t="s">
        <v>867</v>
      </c>
      <c r="E13" s="157" t="s">
        <v>868</v>
      </c>
      <c r="F13" s="157" t="s">
        <v>896</v>
      </c>
      <c r="G13" s="156" t="s">
        <v>870</v>
      </c>
      <c r="H13" s="156" t="s">
        <v>871</v>
      </c>
      <c r="I13" s="156" t="s">
        <v>897</v>
      </c>
      <c r="J13" s="157" t="s">
        <v>898</v>
      </c>
      <c r="K13" s="157" t="s">
        <v>892</v>
      </c>
      <c r="L13" s="157" t="s">
        <v>774</v>
      </c>
      <c r="M13" s="157" t="s">
        <v>774</v>
      </c>
      <c r="N13" s="157" t="s">
        <v>774</v>
      </c>
      <c r="O13" s="157" t="s">
        <v>755</v>
      </c>
      <c r="P13" s="244">
        <v>1</v>
      </c>
      <c r="Q13" s="276">
        <v>1</v>
      </c>
      <c r="R13" s="276">
        <v>0</v>
      </c>
      <c r="S13" s="153">
        <f t="shared" si="0"/>
        <v>1</v>
      </c>
      <c r="V13" s="263" t="s">
        <v>873</v>
      </c>
      <c r="Y13" s="278" t="s">
        <v>987</v>
      </c>
      <c r="Z13" s="266" t="s">
        <v>826</v>
      </c>
      <c r="AA13" s="154" t="s">
        <v>535</v>
      </c>
      <c r="AB13" s="154" t="s">
        <v>992</v>
      </c>
      <c r="AC13" s="154" t="s">
        <v>1001</v>
      </c>
      <c r="AD13" s="155" t="s">
        <v>774</v>
      </c>
    </row>
    <row r="14" spans="1:31" x14ac:dyDescent="0.2">
      <c r="A14" s="274" t="s">
        <v>900</v>
      </c>
      <c r="B14" s="156" t="s">
        <v>865</v>
      </c>
      <c r="C14" s="157" t="s">
        <v>866</v>
      </c>
      <c r="D14" s="157" t="s">
        <v>867</v>
      </c>
      <c r="E14" s="157" t="s">
        <v>868</v>
      </c>
      <c r="F14" s="157" t="s">
        <v>896</v>
      </c>
      <c r="G14" s="156" t="s">
        <v>870</v>
      </c>
      <c r="H14" s="156" t="s">
        <v>871</v>
      </c>
      <c r="I14" s="156" t="s">
        <v>897</v>
      </c>
      <c r="J14" s="157" t="s">
        <v>898</v>
      </c>
      <c r="K14" s="157" t="s">
        <v>901</v>
      </c>
      <c r="L14" s="157" t="s">
        <v>774</v>
      </c>
      <c r="M14" s="157" t="s">
        <v>774</v>
      </c>
      <c r="N14" s="157" t="s">
        <v>774</v>
      </c>
      <c r="O14" s="157" t="s">
        <v>755</v>
      </c>
      <c r="P14" s="244">
        <v>1</v>
      </c>
      <c r="Q14" s="276">
        <v>1</v>
      </c>
      <c r="R14" s="276">
        <v>0</v>
      </c>
      <c r="S14" s="153">
        <f t="shared" si="0"/>
        <v>1</v>
      </c>
      <c r="V14" s="263" t="s">
        <v>873</v>
      </c>
      <c r="Y14" s="278" t="s">
        <v>987</v>
      </c>
      <c r="Z14" s="266" t="s">
        <v>826</v>
      </c>
      <c r="AA14" s="154" t="s">
        <v>535</v>
      </c>
      <c r="AB14" s="154" t="s">
        <v>992</v>
      </c>
      <c r="AC14" s="154" t="s">
        <v>1001</v>
      </c>
      <c r="AD14" s="155" t="s">
        <v>774</v>
      </c>
    </row>
    <row r="15" spans="1:31" x14ac:dyDescent="0.2">
      <c r="A15" s="274" t="s">
        <v>895</v>
      </c>
      <c r="B15" s="156" t="s">
        <v>865</v>
      </c>
      <c r="C15" s="157" t="s">
        <v>866</v>
      </c>
      <c r="D15" s="157" t="s">
        <v>867</v>
      </c>
      <c r="E15" s="157" t="s">
        <v>868</v>
      </c>
      <c r="F15" s="157" t="s">
        <v>896</v>
      </c>
      <c r="G15" s="156" t="s">
        <v>870</v>
      </c>
      <c r="H15" s="156" t="s">
        <v>871</v>
      </c>
      <c r="I15" s="156" t="s">
        <v>897</v>
      </c>
      <c r="J15" s="157" t="s">
        <v>898</v>
      </c>
      <c r="K15" s="157" t="s">
        <v>899</v>
      </c>
      <c r="L15" s="157" t="s">
        <v>774</v>
      </c>
      <c r="M15" s="157" t="s">
        <v>774</v>
      </c>
      <c r="N15" s="157" t="s">
        <v>774</v>
      </c>
      <c r="O15" s="157" t="s">
        <v>755</v>
      </c>
      <c r="P15" s="244">
        <v>1</v>
      </c>
      <c r="Q15" s="276">
        <v>1</v>
      </c>
      <c r="R15" s="276">
        <v>0</v>
      </c>
      <c r="S15" s="153">
        <f t="shared" si="0"/>
        <v>1</v>
      </c>
      <c r="V15" s="263" t="s">
        <v>873</v>
      </c>
      <c r="Y15" s="278" t="s">
        <v>987</v>
      </c>
      <c r="Z15" s="266" t="s">
        <v>826</v>
      </c>
      <c r="AA15" s="154" t="s">
        <v>535</v>
      </c>
      <c r="AB15" s="154" t="s">
        <v>992</v>
      </c>
      <c r="AC15" s="154" t="s">
        <v>1001</v>
      </c>
      <c r="AD15" s="155" t="s">
        <v>774</v>
      </c>
    </row>
    <row r="16" spans="1:31" x14ac:dyDescent="0.2">
      <c r="A16" s="274" t="s">
        <v>883</v>
      </c>
      <c r="B16" s="156" t="s">
        <v>865</v>
      </c>
      <c r="C16" s="157" t="s">
        <v>866</v>
      </c>
      <c r="D16" s="157" t="s">
        <v>867</v>
      </c>
      <c r="E16" s="157" t="s">
        <v>868</v>
      </c>
      <c r="F16" s="157" t="s">
        <v>884</v>
      </c>
      <c r="G16" s="156" t="s">
        <v>870</v>
      </c>
      <c r="H16" s="156" t="s">
        <v>871</v>
      </c>
      <c r="I16" s="156" t="s">
        <v>23</v>
      </c>
      <c r="J16" s="157" t="s">
        <v>885</v>
      </c>
      <c r="K16" s="157" t="s">
        <v>886</v>
      </c>
      <c r="L16" s="157" t="s">
        <v>774</v>
      </c>
      <c r="M16" s="157" t="s">
        <v>774</v>
      </c>
      <c r="N16" s="157" t="s">
        <v>774</v>
      </c>
      <c r="O16" s="157" t="s">
        <v>755</v>
      </c>
      <c r="P16" s="244">
        <v>1</v>
      </c>
      <c r="Q16" s="276">
        <v>1</v>
      </c>
      <c r="R16" s="276">
        <v>0</v>
      </c>
      <c r="S16" s="153">
        <f t="shared" si="0"/>
        <v>1</v>
      </c>
      <c r="V16" s="263" t="s">
        <v>873</v>
      </c>
      <c r="Y16" s="278" t="s">
        <v>985</v>
      </c>
      <c r="Z16" s="266" t="s">
        <v>826</v>
      </c>
      <c r="AA16" s="154" t="s">
        <v>535</v>
      </c>
      <c r="AB16" s="279" t="s">
        <v>993</v>
      </c>
      <c r="AC16" s="279" t="s">
        <v>1002</v>
      </c>
      <c r="AD16" s="155" t="s">
        <v>774</v>
      </c>
    </row>
    <row r="17" spans="1:30" x14ac:dyDescent="0.2">
      <c r="A17" s="274" t="s">
        <v>887</v>
      </c>
      <c r="B17" s="156" t="s">
        <v>865</v>
      </c>
      <c r="C17" s="157" t="s">
        <v>866</v>
      </c>
      <c r="D17" s="157" t="s">
        <v>867</v>
      </c>
      <c r="E17" s="157" t="s">
        <v>868</v>
      </c>
      <c r="F17" s="157" t="s">
        <v>884</v>
      </c>
      <c r="G17" s="156" t="s">
        <v>870</v>
      </c>
      <c r="H17" s="156" t="s">
        <v>871</v>
      </c>
      <c r="I17" s="156" t="s">
        <v>23</v>
      </c>
      <c r="J17" s="157" t="s">
        <v>885</v>
      </c>
      <c r="K17" s="157" t="s">
        <v>888</v>
      </c>
      <c r="L17" s="157" t="s">
        <v>774</v>
      </c>
      <c r="M17" s="157" t="s">
        <v>774</v>
      </c>
      <c r="N17" s="157" t="s">
        <v>774</v>
      </c>
      <c r="O17" s="157" t="s">
        <v>755</v>
      </c>
      <c r="P17" s="244">
        <v>1</v>
      </c>
      <c r="Q17" s="276">
        <v>1</v>
      </c>
      <c r="R17" s="276">
        <v>0</v>
      </c>
      <c r="S17" s="153">
        <f t="shared" si="0"/>
        <v>1</v>
      </c>
      <c r="V17" s="263" t="s">
        <v>873</v>
      </c>
      <c r="Y17" s="278" t="s">
        <v>985</v>
      </c>
      <c r="Z17" s="266" t="s">
        <v>826</v>
      </c>
      <c r="AA17" s="154" t="s">
        <v>535</v>
      </c>
      <c r="AB17" s="154" t="s">
        <v>993</v>
      </c>
      <c r="AC17" s="154" t="s">
        <v>1002</v>
      </c>
      <c r="AD17" s="155" t="s">
        <v>774</v>
      </c>
    </row>
    <row r="18" spans="1:30" x14ac:dyDescent="0.2">
      <c r="A18" s="274" t="s">
        <v>889</v>
      </c>
      <c r="B18" s="156" t="s">
        <v>865</v>
      </c>
      <c r="C18" s="157" t="s">
        <v>866</v>
      </c>
      <c r="D18" s="157" t="s">
        <v>867</v>
      </c>
      <c r="E18" s="157" t="s">
        <v>868</v>
      </c>
      <c r="F18" s="157" t="s">
        <v>884</v>
      </c>
      <c r="G18" s="156" t="s">
        <v>870</v>
      </c>
      <c r="H18" s="156" t="s">
        <v>871</v>
      </c>
      <c r="I18" s="156" t="s">
        <v>23</v>
      </c>
      <c r="J18" s="157" t="s">
        <v>885</v>
      </c>
      <c r="K18" s="157" t="s">
        <v>890</v>
      </c>
      <c r="L18" s="157" t="s">
        <v>774</v>
      </c>
      <c r="M18" s="157" t="s">
        <v>774</v>
      </c>
      <c r="N18" s="157" t="s">
        <v>774</v>
      </c>
      <c r="O18" s="157" t="s">
        <v>755</v>
      </c>
      <c r="P18" s="244">
        <v>1</v>
      </c>
      <c r="Q18" s="276">
        <v>1</v>
      </c>
      <c r="R18" s="276">
        <v>0</v>
      </c>
      <c r="S18" s="153">
        <f t="shared" si="0"/>
        <v>1</v>
      </c>
      <c r="V18" s="263" t="s">
        <v>873</v>
      </c>
      <c r="Y18" s="278" t="s">
        <v>985</v>
      </c>
      <c r="Z18" s="266" t="s">
        <v>826</v>
      </c>
      <c r="AA18" s="154" t="s">
        <v>535</v>
      </c>
      <c r="AB18" s="154" t="s">
        <v>993</v>
      </c>
      <c r="AC18" s="154" t="s">
        <v>1002</v>
      </c>
      <c r="AD18" s="155" t="s">
        <v>774</v>
      </c>
    </row>
    <row r="19" spans="1:30" x14ac:dyDescent="0.2">
      <c r="A19" s="274" t="s">
        <v>891</v>
      </c>
      <c r="B19" s="156" t="s">
        <v>865</v>
      </c>
      <c r="C19" s="157" t="s">
        <v>866</v>
      </c>
      <c r="D19" s="157" t="s">
        <v>867</v>
      </c>
      <c r="E19" s="157" t="s">
        <v>868</v>
      </c>
      <c r="F19" s="157" t="s">
        <v>884</v>
      </c>
      <c r="G19" s="156" t="s">
        <v>870</v>
      </c>
      <c r="H19" s="156" t="s">
        <v>871</v>
      </c>
      <c r="I19" s="156" t="s">
        <v>23</v>
      </c>
      <c r="J19" s="157" t="s">
        <v>885</v>
      </c>
      <c r="K19" s="157" t="s">
        <v>892</v>
      </c>
      <c r="L19" s="157" t="s">
        <v>774</v>
      </c>
      <c r="M19" s="157" t="s">
        <v>774</v>
      </c>
      <c r="N19" s="157" t="s">
        <v>774</v>
      </c>
      <c r="O19" s="157" t="s">
        <v>755</v>
      </c>
      <c r="P19" s="244">
        <v>1</v>
      </c>
      <c r="Q19" s="276">
        <v>0</v>
      </c>
      <c r="R19" s="276">
        <v>0</v>
      </c>
      <c r="S19" s="153">
        <f t="shared" si="0"/>
        <v>0</v>
      </c>
      <c r="T19" s="152" t="s">
        <v>215</v>
      </c>
      <c r="U19" s="277" t="s">
        <v>790</v>
      </c>
      <c r="V19" s="263" t="s">
        <v>873</v>
      </c>
      <c r="Y19" s="278" t="s">
        <v>985</v>
      </c>
      <c r="Z19" s="266" t="s">
        <v>826</v>
      </c>
      <c r="AA19" s="154" t="s">
        <v>535</v>
      </c>
      <c r="AB19" s="154" t="s">
        <v>993</v>
      </c>
      <c r="AC19" s="154" t="s">
        <v>1002</v>
      </c>
      <c r="AD19" s="155" t="s">
        <v>774</v>
      </c>
    </row>
    <row r="20" spans="1:30" x14ac:dyDescent="0.2">
      <c r="A20" s="274" t="s">
        <v>893</v>
      </c>
      <c r="B20" s="156" t="s">
        <v>865</v>
      </c>
      <c r="C20" s="157" t="s">
        <v>866</v>
      </c>
      <c r="D20" s="157" t="s">
        <v>867</v>
      </c>
      <c r="E20" s="157" t="s">
        <v>868</v>
      </c>
      <c r="F20" s="157" t="s">
        <v>884</v>
      </c>
      <c r="G20" s="156" t="s">
        <v>870</v>
      </c>
      <c r="H20" s="156" t="s">
        <v>871</v>
      </c>
      <c r="I20" s="156" t="s">
        <v>23</v>
      </c>
      <c r="J20" s="157" t="s">
        <v>885</v>
      </c>
      <c r="K20" s="157" t="s">
        <v>894</v>
      </c>
      <c r="L20" s="157" t="s">
        <v>774</v>
      </c>
      <c r="M20" s="157" t="s">
        <v>774</v>
      </c>
      <c r="N20" s="157" t="s">
        <v>774</v>
      </c>
      <c r="O20" s="157" t="s">
        <v>755</v>
      </c>
      <c r="P20" s="244">
        <v>1</v>
      </c>
      <c r="Q20" s="276">
        <v>1</v>
      </c>
      <c r="R20" s="276">
        <v>0</v>
      </c>
      <c r="S20" s="153">
        <f t="shared" si="0"/>
        <v>1</v>
      </c>
      <c r="V20" s="263" t="s">
        <v>873</v>
      </c>
      <c r="Y20" s="278" t="s">
        <v>985</v>
      </c>
      <c r="Z20" s="266" t="s">
        <v>826</v>
      </c>
      <c r="AA20" s="154" t="s">
        <v>535</v>
      </c>
      <c r="AB20" s="154" t="s">
        <v>993</v>
      </c>
      <c r="AC20" s="154" t="s">
        <v>1002</v>
      </c>
      <c r="AD20" s="155" t="s">
        <v>774</v>
      </c>
    </row>
    <row r="21" spans="1:30" x14ac:dyDescent="0.2">
      <c r="A21" s="274" t="s">
        <v>924</v>
      </c>
      <c r="B21" s="156" t="s">
        <v>865</v>
      </c>
      <c r="C21" s="157" t="s">
        <v>866</v>
      </c>
      <c r="D21" s="157" t="s">
        <v>867</v>
      </c>
      <c r="E21" s="157" t="s">
        <v>868</v>
      </c>
      <c r="F21" s="157" t="s">
        <v>917</v>
      </c>
      <c r="G21" s="156" t="s">
        <v>870</v>
      </c>
      <c r="H21" s="156" t="s">
        <v>871</v>
      </c>
      <c r="I21" s="156" t="s">
        <v>23</v>
      </c>
      <c r="J21" s="157" t="s">
        <v>918</v>
      </c>
      <c r="K21" s="157" t="s">
        <v>886</v>
      </c>
      <c r="L21" s="157" t="s">
        <v>774</v>
      </c>
      <c r="M21" s="157" t="s">
        <v>774</v>
      </c>
      <c r="N21" s="157" t="s">
        <v>774</v>
      </c>
      <c r="O21" s="157" t="s">
        <v>755</v>
      </c>
      <c r="P21" s="244">
        <v>1</v>
      </c>
      <c r="Q21" s="276">
        <v>1</v>
      </c>
      <c r="R21" s="276">
        <v>0</v>
      </c>
      <c r="S21" s="153">
        <f t="shared" si="0"/>
        <v>1</v>
      </c>
      <c r="V21" s="263" t="s">
        <v>873</v>
      </c>
      <c r="Y21" s="278" t="s">
        <v>988</v>
      </c>
      <c r="Z21" s="266" t="s">
        <v>826</v>
      </c>
      <c r="AA21" s="154" t="s">
        <v>536</v>
      </c>
      <c r="AB21" s="279" t="s">
        <v>994</v>
      </c>
      <c r="AC21" s="279" t="s">
        <v>1003</v>
      </c>
      <c r="AD21" s="155" t="s">
        <v>774</v>
      </c>
    </row>
    <row r="22" spans="1:30" x14ac:dyDescent="0.2">
      <c r="A22" s="274" t="s">
        <v>921</v>
      </c>
      <c r="B22" s="156" t="s">
        <v>865</v>
      </c>
      <c r="C22" s="157" t="s">
        <v>866</v>
      </c>
      <c r="D22" s="157" t="s">
        <v>867</v>
      </c>
      <c r="E22" s="157" t="s">
        <v>868</v>
      </c>
      <c r="F22" s="157" t="s">
        <v>917</v>
      </c>
      <c r="G22" s="156" t="s">
        <v>870</v>
      </c>
      <c r="H22" s="156" t="s">
        <v>871</v>
      </c>
      <c r="I22" s="156" t="s">
        <v>23</v>
      </c>
      <c r="J22" s="157" t="s">
        <v>918</v>
      </c>
      <c r="K22" s="157" t="s">
        <v>890</v>
      </c>
      <c r="L22" s="157" t="s">
        <v>774</v>
      </c>
      <c r="M22" s="157" t="s">
        <v>774</v>
      </c>
      <c r="N22" s="157" t="s">
        <v>774</v>
      </c>
      <c r="O22" s="157" t="s">
        <v>755</v>
      </c>
      <c r="P22" s="244">
        <v>1</v>
      </c>
      <c r="Q22" s="276">
        <v>1</v>
      </c>
      <c r="R22" s="276">
        <v>0</v>
      </c>
      <c r="S22" s="153">
        <f t="shared" si="0"/>
        <v>1</v>
      </c>
      <c r="V22" s="263" t="s">
        <v>873</v>
      </c>
      <c r="Y22" s="278" t="s">
        <v>988</v>
      </c>
      <c r="Z22" s="266" t="s">
        <v>826</v>
      </c>
      <c r="AA22" s="154" t="s">
        <v>536</v>
      </c>
      <c r="AB22" s="154" t="s">
        <v>994</v>
      </c>
      <c r="AC22" s="154" t="s">
        <v>1003</v>
      </c>
      <c r="AD22" s="155" t="s">
        <v>774</v>
      </c>
    </row>
    <row r="23" spans="1:30" x14ac:dyDescent="0.2">
      <c r="A23" s="274" t="s">
        <v>920</v>
      </c>
      <c r="B23" s="156" t="s">
        <v>865</v>
      </c>
      <c r="C23" s="157" t="s">
        <v>866</v>
      </c>
      <c r="D23" s="157" t="s">
        <v>867</v>
      </c>
      <c r="E23" s="157" t="s">
        <v>868</v>
      </c>
      <c r="F23" s="157" t="s">
        <v>917</v>
      </c>
      <c r="G23" s="156" t="s">
        <v>870</v>
      </c>
      <c r="H23" s="156" t="s">
        <v>871</v>
      </c>
      <c r="I23" s="156" t="s">
        <v>23</v>
      </c>
      <c r="J23" s="157" t="s">
        <v>918</v>
      </c>
      <c r="K23" s="157" t="s">
        <v>892</v>
      </c>
      <c r="L23" s="157" t="s">
        <v>774</v>
      </c>
      <c r="M23" s="157" t="s">
        <v>774</v>
      </c>
      <c r="N23" s="157" t="s">
        <v>774</v>
      </c>
      <c r="O23" s="157" t="s">
        <v>755</v>
      </c>
      <c r="P23" s="244">
        <v>1</v>
      </c>
      <c r="Q23" s="276">
        <v>1</v>
      </c>
      <c r="R23" s="276">
        <v>0</v>
      </c>
      <c r="S23" s="153">
        <f t="shared" si="0"/>
        <v>1</v>
      </c>
      <c r="V23" s="263" t="s">
        <v>873</v>
      </c>
      <c r="Y23" s="278" t="s">
        <v>989</v>
      </c>
      <c r="Z23" s="266" t="s">
        <v>826</v>
      </c>
      <c r="AA23" s="154" t="s">
        <v>536</v>
      </c>
      <c r="AB23" s="279" t="s">
        <v>995</v>
      </c>
      <c r="AC23" s="154" t="s">
        <v>1003</v>
      </c>
      <c r="AD23" s="155" t="s">
        <v>774</v>
      </c>
    </row>
    <row r="24" spans="1:30" x14ac:dyDescent="0.2">
      <c r="A24" s="274" t="s">
        <v>919</v>
      </c>
      <c r="B24" s="156" t="s">
        <v>865</v>
      </c>
      <c r="C24" s="157" t="s">
        <v>866</v>
      </c>
      <c r="D24" s="157" t="s">
        <v>867</v>
      </c>
      <c r="E24" s="157" t="s">
        <v>868</v>
      </c>
      <c r="F24" s="157" t="s">
        <v>917</v>
      </c>
      <c r="G24" s="156" t="s">
        <v>870</v>
      </c>
      <c r="H24" s="156" t="s">
        <v>871</v>
      </c>
      <c r="I24" s="156" t="s">
        <v>23</v>
      </c>
      <c r="J24" s="157" t="s">
        <v>918</v>
      </c>
      <c r="K24" s="157" t="s">
        <v>894</v>
      </c>
      <c r="L24" s="157" t="s">
        <v>774</v>
      </c>
      <c r="M24" s="157" t="s">
        <v>774</v>
      </c>
      <c r="N24" s="157" t="s">
        <v>774</v>
      </c>
      <c r="O24" s="157" t="s">
        <v>755</v>
      </c>
      <c r="P24" s="244">
        <v>1</v>
      </c>
      <c r="Q24" s="276">
        <v>1</v>
      </c>
      <c r="R24" s="276">
        <v>0</v>
      </c>
      <c r="S24" s="153">
        <f t="shared" si="0"/>
        <v>1</v>
      </c>
      <c r="V24" s="263" t="s">
        <v>873</v>
      </c>
      <c r="Y24" s="278" t="s">
        <v>988</v>
      </c>
      <c r="Z24" s="266" t="s">
        <v>826</v>
      </c>
      <c r="AA24" s="154" t="s">
        <v>536</v>
      </c>
      <c r="AB24" s="154" t="s">
        <v>994</v>
      </c>
      <c r="AC24" s="154" t="s">
        <v>1003</v>
      </c>
      <c r="AD24" s="155" t="s">
        <v>774</v>
      </c>
    </row>
    <row r="25" spans="1:30" x14ac:dyDescent="0.2">
      <c r="A25" s="274" t="s">
        <v>916</v>
      </c>
      <c r="B25" s="156" t="s">
        <v>865</v>
      </c>
      <c r="C25" s="157" t="s">
        <v>866</v>
      </c>
      <c r="D25" s="157" t="s">
        <v>867</v>
      </c>
      <c r="E25" s="157" t="s">
        <v>868</v>
      </c>
      <c r="F25" s="157" t="s">
        <v>917</v>
      </c>
      <c r="G25" s="156" t="s">
        <v>870</v>
      </c>
      <c r="H25" s="156" t="s">
        <v>871</v>
      </c>
      <c r="I25" s="156" t="s">
        <v>23</v>
      </c>
      <c r="J25" s="157" t="s">
        <v>918</v>
      </c>
      <c r="K25" s="157" t="s">
        <v>908</v>
      </c>
      <c r="L25" s="157" t="s">
        <v>774</v>
      </c>
      <c r="M25" s="157" t="s">
        <v>774</v>
      </c>
      <c r="N25" s="157" t="s">
        <v>774</v>
      </c>
      <c r="O25" s="157" t="s">
        <v>755</v>
      </c>
      <c r="P25" s="244">
        <v>1</v>
      </c>
      <c r="Q25" s="276">
        <v>1</v>
      </c>
      <c r="R25" s="276">
        <v>0</v>
      </c>
      <c r="S25" s="153">
        <f t="shared" si="0"/>
        <v>1</v>
      </c>
      <c r="V25" s="263" t="s">
        <v>873</v>
      </c>
      <c r="Y25" s="278" t="s">
        <v>988</v>
      </c>
      <c r="Z25" s="266" t="s">
        <v>826</v>
      </c>
      <c r="AA25" s="154" t="s">
        <v>536</v>
      </c>
      <c r="AB25" s="154" t="s">
        <v>994</v>
      </c>
      <c r="AC25" s="154" t="s">
        <v>1003</v>
      </c>
      <c r="AD25" s="155" t="s">
        <v>774</v>
      </c>
    </row>
    <row r="26" spans="1:30" x14ac:dyDescent="0.2">
      <c r="A26" s="274" t="s">
        <v>968</v>
      </c>
      <c r="B26" s="156" t="s">
        <v>865</v>
      </c>
      <c r="C26" s="157" t="s">
        <v>866</v>
      </c>
      <c r="D26" s="157" t="s">
        <v>867</v>
      </c>
      <c r="E26" s="157" t="s">
        <v>868</v>
      </c>
      <c r="F26" s="157" t="s">
        <v>917</v>
      </c>
      <c r="G26" s="156" t="s">
        <v>870</v>
      </c>
      <c r="H26" s="156" t="s">
        <v>871</v>
      </c>
      <c r="I26" s="156" t="s">
        <v>23</v>
      </c>
      <c r="J26" s="157" t="s">
        <v>918</v>
      </c>
      <c r="K26" s="157" t="s">
        <v>899</v>
      </c>
      <c r="L26" s="157" t="s">
        <v>774</v>
      </c>
      <c r="M26" s="157" t="s">
        <v>774</v>
      </c>
      <c r="N26" s="157" t="s">
        <v>774</v>
      </c>
      <c r="O26" s="157" t="s">
        <v>755</v>
      </c>
      <c r="P26" s="244">
        <v>1</v>
      </c>
      <c r="Q26" s="276">
        <v>1</v>
      </c>
      <c r="R26" s="276">
        <v>0</v>
      </c>
      <c r="S26" s="153">
        <f t="shared" si="0"/>
        <v>1</v>
      </c>
      <c r="V26" s="263" t="s">
        <v>873</v>
      </c>
      <c r="Y26" s="278" t="s">
        <v>989</v>
      </c>
      <c r="Z26" s="266" t="s">
        <v>826</v>
      </c>
      <c r="AA26" s="154" t="s">
        <v>536</v>
      </c>
      <c r="AB26" s="154" t="s">
        <v>995</v>
      </c>
      <c r="AC26" s="154" t="s">
        <v>1003</v>
      </c>
      <c r="AD26" s="155" t="s">
        <v>774</v>
      </c>
    </row>
    <row r="27" spans="1:30" x14ac:dyDescent="0.2">
      <c r="A27" s="274" t="s">
        <v>922</v>
      </c>
      <c r="B27" s="156" t="s">
        <v>865</v>
      </c>
      <c r="C27" s="157" t="s">
        <v>866</v>
      </c>
      <c r="D27" s="157" t="s">
        <v>867</v>
      </c>
      <c r="E27" s="157" t="s">
        <v>868</v>
      </c>
      <c r="F27" s="157" t="s">
        <v>917</v>
      </c>
      <c r="G27" s="156" t="s">
        <v>870</v>
      </c>
      <c r="H27" s="156" t="s">
        <v>871</v>
      </c>
      <c r="I27" s="156" t="s">
        <v>23</v>
      </c>
      <c r="J27" s="157" t="s">
        <v>918</v>
      </c>
      <c r="K27" s="157" t="s">
        <v>923</v>
      </c>
      <c r="L27" s="157" t="s">
        <v>774</v>
      </c>
      <c r="M27" s="157" t="s">
        <v>774</v>
      </c>
      <c r="N27" s="157" t="s">
        <v>774</v>
      </c>
      <c r="O27" s="157" t="s">
        <v>755</v>
      </c>
      <c r="P27" s="244">
        <v>1</v>
      </c>
      <c r="Q27" s="276">
        <v>1</v>
      </c>
      <c r="R27" s="276">
        <v>0</v>
      </c>
      <c r="S27" s="153">
        <f t="shared" si="0"/>
        <v>1</v>
      </c>
      <c r="V27" s="263" t="s">
        <v>873</v>
      </c>
      <c r="Y27" s="278" t="s">
        <v>989</v>
      </c>
      <c r="Z27" s="266" t="s">
        <v>826</v>
      </c>
      <c r="AA27" s="154" t="s">
        <v>536</v>
      </c>
      <c r="AB27" s="279" t="s">
        <v>995</v>
      </c>
      <c r="AC27" s="279" t="s">
        <v>1003</v>
      </c>
      <c r="AD27" s="155" t="s">
        <v>774</v>
      </c>
    </row>
    <row r="28" spans="1:30" ht="25.5" x14ac:dyDescent="0.2">
      <c r="A28" s="274" t="s">
        <v>874</v>
      </c>
      <c r="B28" s="156" t="s">
        <v>865</v>
      </c>
      <c r="C28" s="157" t="s">
        <v>866</v>
      </c>
      <c r="D28" s="157" t="s">
        <v>867</v>
      </c>
      <c r="E28" s="157" t="s">
        <v>868</v>
      </c>
      <c r="F28" s="157" t="s">
        <v>875</v>
      </c>
      <c r="G28" s="156" t="s">
        <v>876</v>
      </c>
      <c r="H28" s="156" t="s">
        <v>871</v>
      </c>
      <c r="I28" s="156" t="s">
        <v>23</v>
      </c>
      <c r="J28" s="157" t="s">
        <v>877</v>
      </c>
      <c r="K28" s="157" t="s">
        <v>878</v>
      </c>
      <c r="L28" s="157" t="s">
        <v>774</v>
      </c>
      <c r="M28" s="157" t="s">
        <v>774</v>
      </c>
      <c r="N28" s="157" t="s">
        <v>774</v>
      </c>
      <c r="O28" s="157" t="s">
        <v>755</v>
      </c>
      <c r="P28" s="244">
        <v>1</v>
      </c>
      <c r="Q28" s="276">
        <v>1</v>
      </c>
      <c r="R28" s="276">
        <v>0</v>
      </c>
      <c r="S28" s="153">
        <f t="shared" si="0"/>
        <v>1</v>
      </c>
      <c r="V28" s="263" t="s">
        <v>873</v>
      </c>
      <c r="Y28" s="278" t="s">
        <v>983</v>
      </c>
      <c r="Z28" s="266" t="s">
        <v>826</v>
      </c>
      <c r="AA28" s="154" t="s">
        <v>536</v>
      </c>
      <c r="AB28" s="279" t="s">
        <v>996</v>
      </c>
      <c r="AC28" s="154" t="s">
        <v>1004</v>
      </c>
      <c r="AD28" s="155" t="s">
        <v>774</v>
      </c>
    </row>
    <row r="29" spans="1:30" x14ac:dyDescent="0.2">
      <c r="A29" s="274" t="s">
        <v>967</v>
      </c>
      <c r="B29" s="156" t="s">
        <v>865</v>
      </c>
      <c r="C29" s="157" t="s">
        <v>866</v>
      </c>
      <c r="D29" s="157" t="s">
        <v>867</v>
      </c>
      <c r="E29" s="157" t="s">
        <v>868</v>
      </c>
      <c r="F29" s="157" t="s">
        <v>880</v>
      </c>
      <c r="G29" s="156" t="s">
        <v>870</v>
      </c>
      <c r="H29" s="156" t="s">
        <v>871</v>
      </c>
      <c r="I29" s="156" t="s">
        <v>23</v>
      </c>
      <c r="J29" s="157" t="s">
        <v>881</v>
      </c>
      <c r="K29" s="157" t="s">
        <v>886</v>
      </c>
      <c r="L29" s="157" t="s">
        <v>774</v>
      </c>
      <c r="M29" s="157" t="s">
        <v>774</v>
      </c>
      <c r="N29" s="157" t="s">
        <v>774</v>
      </c>
      <c r="O29" s="157" t="s">
        <v>755</v>
      </c>
      <c r="P29" s="244">
        <v>1</v>
      </c>
      <c r="Q29" s="276">
        <v>1</v>
      </c>
      <c r="R29" s="276">
        <v>0</v>
      </c>
      <c r="S29" s="153">
        <f t="shared" si="0"/>
        <v>1</v>
      </c>
      <c r="V29" s="263" t="s">
        <v>873</v>
      </c>
      <c r="Y29" s="278" t="s">
        <v>987</v>
      </c>
      <c r="Z29" s="266" t="s">
        <v>826</v>
      </c>
      <c r="AA29" s="154" t="s">
        <v>535</v>
      </c>
      <c r="AB29" s="154" t="s">
        <v>992</v>
      </c>
      <c r="AC29" s="154" t="s">
        <v>1001</v>
      </c>
      <c r="AD29" s="155" t="s">
        <v>774</v>
      </c>
    </row>
    <row r="30" spans="1:30" x14ac:dyDescent="0.2">
      <c r="A30" s="274" t="s">
        <v>953</v>
      </c>
      <c r="B30" s="156" t="s">
        <v>865</v>
      </c>
      <c r="C30" s="157" t="s">
        <v>866</v>
      </c>
      <c r="D30" s="157" t="s">
        <v>867</v>
      </c>
      <c r="E30" s="157" t="s">
        <v>868</v>
      </c>
      <c r="F30" s="157" t="s">
        <v>880</v>
      </c>
      <c r="G30" s="156" t="s">
        <v>870</v>
      </c>
      <c r="H30" s="156" t="s">
        <v>871</v>
      </c>
      <c r="I30" s="156" t="s">
        <v>23</v>
      </c>
      <c r="J30" s="157" t="s">
        <v>881</v>
      </c>
      <c r="K30" s="157" t="s">
        <v>888</v>
      </c>
      <c r="L30" s="157" t="s">
        <v>774</v>
      </c>
      <c r="M30" s="157" t="s">
        <v>774</v>
      </c>
      <c r="N30" s="157" t="s">
        <v>774</v>
      </c>
      <c r="O30" s="157" t="s">
        <v>755</v>
      </c>
      <c r="P30" s="244">
        <v>1</v>
      </c>
      <c r="Q30" s="276">
        <v>1</v>
      </c>
      <c r="R30" s="276">
        <v>0</v>
      </c>
      <c r="S30" s="153">
        <f t="shared" si="0"/>
        <v>1</v>
      </c>
      <c r="V30" s="263" t="s">
        <v>873</v>
      </c>
      <c r="Y30" s="278" t="s">
        <v>986</v>
      </c>
      <c r="Z30" s="266" t="s">
        <v>826</v>
      </c>
      <c r="AA30" s="154" t="s">
        <v>535</v>
      </c>
      <c r="AB30" s="154" t="s">
        <v>991</v>
      </c>
      <c r="AC30" s="154" t="s">
        <v>1001</v>
      </c>
      <c r="AD30" s="155" t="s">
        <v>774</v>
      </c>
    </row>
    <row r="31" spans="1:30" x14ac:dyDescent="0.2">
      <c r="A31" s="274" t="s">
        <v>946</v>
      </c>
      <c r="B31" s="156" t="s">
        <v>865</v>
      </c>
      <c r="C31" s="157" t="s">
        <v>866</v>
      </c>
      <c r="D31" s="157" t="s">
        <v>867</v>
      </c>
      <c r="E31" s="157" t="s">
        <v>868</v>
      </c>
      <c r="F31" s="157" t="s">
        <v>880</v>
      </c>
      <c r="G31" s="156" t="s">
        <v>870</v>
      </c>
      <c r="H31" s="156" t="s">
        <v>871</v>
      </c>
      <c r="I31" s="156" t="s">
        <v>23</v>
      </c>
      <c r="J31" s="157" t="s">
        <v>881</v>
      </c>
      <c r="K31" s="157" t="s">
        <v>890</v>
      </c>
      <c r="L31" s="157" t="s">
        <v>774</v>
      </c>
      <c r="M31" s="157" t="s">
        <v>774</v>
      </c>
      <c r="N31" s="157" t="s">
        <v>774</v>
      </c>
      <c r="O31" s="157" t="s">
        <v>755</v>
      </c>
      <c r="P31" s="244">
        <v>1</v>
      </c>
      <c r="Q31" s="276">
        <v>1</v>
      </c>
      <c r="R31" s="276">
        <v>0</v>
      </c>
      <c r="S31" s="153">
        <f t="shared" si="0"/>
        <v>1</v>
      </c>
      <c r="V31" s="263" t="s">
        <v>873</v>
      </c>
      <c r="Y31" s="278" t="s">
        <v>987</v>
      </c>
      <c r="Z31" s="266" t="s">
        <v>826</v>
      </c>
      <c r="AA31" s="154" t="s">
        <v>535</v>
      </c>
      <c r="AB31" s="154" t="s">
        <v>992</v>
      </c>
      <c r="AC31" s="154" t="s">
        <v>1001</v>
      </c>
      <c r="AD31" s="155" t="s">
        <v>774</v>
      </c>
    </row>
    <row r="32" spans="1:30" x14ac:dyDescent="0.2">
      <c r="A32" s="274" t="s">
        <v>938</v>
      </c>
      <c r="B32" s="156" t="s">
        <v>865</v>
      </c>
      <c r="C32" s="157" t="s">
        <v>866</v>
      </c>
      <c r="D32" s="157" t="s">
        <v>867</v>
      </c>
      <c r="E32" s="157" t="s">
        <v>868</v>
      </c>
      <c r="F32" s="157" t="s">
        <v>880</v>
      </c>
      <c r="G32" s="156" t="s">
        <v>870</v>
      </c>
      <c r="H32" s="156" t="s">
        <v>871</v>
      </c>
      <c r="I32" s="156" t="s">
        <v>23</v>
      </c>
      <c r="J32" s="157" t="s">
        <v>881</v>
      </c>
      <c r="K32" s="157" t="s">
        <v>892</v>
      </c>
      <c r="L32" s="157" t="s">
        <v>774</v>
      </c>
      <c r="M32" s="157" t="s">
        <v>774</v>
      </c>
      <c r="N32" s="157" t="s">
        <v>774</v>
      </c>
      <c r="O32" s="157" t="s">
        <v>755</v>
      </c>
      <c r="P32" s="244">
        <v>1</v>
      </c>
      <c r="Q32" s="276">
        <v>1</v>
      </c>
      <c r="R32" s="276">
        <v>0</v>
      </c>
      <c r="S32" s="153">
        <f t="shared" si="0"/>
        <v>1</v>
      </c>
      <c r="V32" s="263" t="s">
        <v>873</v>
      </c>
      <c r="Y32" s="278" t="s">
        <v>986</v>
      </c>
      <c r="Z32" s="266" t="s">
        <v>826</v>
      </c>
      <c r="AA32" s="154" t="s">
        <v>535</v>
      </c>
      <c r="AB32" s="154" t="s">
        <v>991</v>
      </c>
      <c r="AC32" s="154" t="s">
        <v>1001</v>
      </c>
      <c r="AD32" s="155" t="s">
        <v>774</v>
      </c>
    </row>
    <row r="33" spans="1:30" x14ac:dyDescent="0.2">
      <c r="A33" s="274" t="s">
        <v>925</v>
      </c>
      <c r="B33" s="156" t="s">
        <v>865</v>
      </c>
      <c r="C33" s="157" t="s">
        <v>866</v>
      </c>
      <c r="D33" s="157" t="s">
        <v>867</v>
      </c>
      <c r="E33" s="157" t="s">
        <v>868</v>
      </c>
      <c r="F33" s="157" t="s">
        <v>880</v>
      </c>
      <c r="G33" s="156" t="s">
        <v>870</v>
      </c>
      <c r="H33" s="156" t="s">
        <v>871</v>
      </c>
      <c r="I33" s="156" t="s">
        <v>23</v>
      </c>
      <c r="J33" s="157" t="s">
        <v>881</v>
      </c>
      <c r="K33" s="157" t="s">
        <v>908</v>
      </c>
      <c r="L33" s="157" t="s">
        <v>774</v>
      </c>
      <c r="M33" s="157" t="s">
        <v>774</v>
      </c>
      <c r="N33" s="157" t="s">
        <v>774</v>
      </c>
      <c r="O33" s="157" t="s">
        <v>755</v>
      </c>
      <c r="P33" s="244">
        <v>1</v>
      </c>
      <c r="Q33" s="276">
        <v>1</v>
      </c>
      <c r="R33" s="276">
        <v>0</v>
      </c>
      <c r="S33" s="153">
        <f t="shared" si="0"/>
        <v>1</v>
      </c>
      <c r="V33" s="263" t="s">
        <v>873</v>
      </c>
      <c r="Y33" s="278" t="s">
        <v>986</v>
      </c>
      <c r="Z33" s="266" t="s">
        <v>826</v>
      </c>
      <c r="AA33" s="154" t="s">
        <v>535</v>
      </c>
      <c r="AB33" s="154" t="s">
        <v>991</v>
      </c>
      <c r="AC33" s="154" t="s">
        <v>1001</v>
      </c>
      <c r="AD33" s="155" t="s">
        <v>774</v>
      </c>
    </row>
    <row r="34" spans="1:30" ht="25.5" x14ac:dyDescent="0.2">
      <c r="A34" s="274" t="s">
        <v>974</v>
      </c>
      <c r="B34" s="156" t="s">
        <v>865</v>
      </c>
      <c r="C34" s="157" t="s">
        <v>866</v>
      </c>
      <c r="D34" s="157" t="s">
        <v>867</v>
      </c>
      <c r="E34" s="157" t="s">
        <v>868</v>
      </c>
      <c r="F34" s="157" t="s">
        <v>880</v>
      </c>
      <c r="G34" s="156" t="s">
        <v>876</v>
      </c>
      <c r="H34" s="156" t="s">
        <v>871</v>
      </c>
      <c r="I34" s="156" t="s">
        <v>23</v>
      </c>
      <c r="J34" s="157" t="s">
        <v>881</v>
      </c>
      <c r="K34" s="157" t="s">
        <v>908</v>
      </c>
      <c r="L34" s="157" t="s">
        <v>975</v>
      </c>
      <c r="M34" s="157" t="s">
        <v>774</v>
      </c>
      <c r="N34" s="157" t="s">
        <v>774</v>
      </c>
      <c r="O34" s="157" t="s">
        <v>755</v>
      </c>
      <c r="P34" s="244">
        <v>1</v>
      </c>
      <c r="Q34" s="276">
        <v>1</v>
      </c>
      <c r="R34" s="276">
        <v>0</v>
      </c>
      <c r="S34" s="153">
        <f t="shared" si="0"/>
        <v>1</v>
      </c>
      <c r="V34" s="263" t="s">
        <v>873</v>
      </c>
      <c r="Y34" s="278" t="s">
        <v>980</v>
      </c>
      <c r="Z34" s="266" t="s">
        <v>826</v>
      </c>
      <c r="AA34" s="154" t="s">
        <v>535</v>
      </c>
      <c r="AB34" s="154" t="s">
        <v>997</v>
      </c>
      <c r="AC34" s="154" t="s">
        <v>1005</v>
      </c>
      <c r="AD34" s="155" t="s">
        <v>774</v>
      </c>
    </row>
    <row r="35" spans="1:30" x14ac:dyDescent="0.2">
      <c r="A35" s="274" t="s">
        <v>971</v>
      </c>
      <c r="B35" s="156" t="s">
        <v>865</v>
      </c>
      <c r="C35" s="157" t="s">
        <v>866</v>
      </c>
      <c r="D35" s="157" t="s">
        <v>867</v>
      </c>
      <c r="E35" s="157" t="s">
        <v>868</v>
      </c>
      <c r="F35" s="157" t="s">
        <v>880</v>
      </c>
      <c r="G35" s="156" t="s">
        <v>870</v>
      </c>
      <c r="H35" s="156" t="s">
        <v>871</v>
      </c>
      <c r="I35" s="156" t="s">
        <v>23</v>
      </c>
      <c r="J35" s="157" t="s">
        <v>881</v>
      </c>
      <c r="K35" s="157" t="s">
        <v>899</v>
      </c>
      <c r="L35" s="157" t="s">
        <v>774</v>
      </c>
      <c r="M35" s="157" t="s">
        <v>774</v>
      </c>
      <c r="N35" s="157" t="s">
        <v>774</v>
      </c>
      <c r="O35" s="157" t="s">
        <v>755</v>
      </c>
      <c r="P35" s="244">
        <v>1</v>
      </c>
      <c r="Q35" s="276">
        <v>1</v>
      </c>
      <c r="R35" s="276">
        <v>0</v>
      </c>
      <c r="S35" s="153">
        <f t="shared" si="0"/>
        <v>1</v>
      </c>
      <c r="V35" s="263" t="s">
        <v>873</v>
      </c>
      <c r="Y35" s="278" t="s">
        <v>980</v>
      </c>
      <c r="Z35" s="266" t="s">
        <v>826</v>
      </c>
      <c r="AA35" s="154" t="s">
        <v>535</v>
      </c>
      <c r="AB35" s="279" t="s">
        <v>997</v>
      </c>
      <c r="AC35" s="279" t="s">
        <v>1005</v>
      </c>
      <c r="AD35" s="155" t="s">
        <v>774</v>
      </c>
    </row>
    <row r="36" spans="1:30" x14ac:dyDescent="0.2">
      <c r="A36" s="274" t="s">
        <v>969</v>
      </c>
      <c r="B36" s="156" t="s">
        <v>865</v>
      </c>
      <c r="C36" s="157" t="s">
        <v>866</v>
      </c>
      <c r="D36" s="157" t="s">
        <v>867</v>
      </c>
      <c r="E36" s="157" t="s">
        <v>868</v>
      </c>
      <c r="F36" s="157" t="s">
        <v>880</v>
      </c>
      <c r="G36" s="156" t="s">
        <v>870</v>
      </c>
      <c r="H36" s="156" t="s">
        <v>871</v>
      </c>
      <c r="I36" s="156" t="s">
        <v>23</v>
      </c>
      <c r="J36" s="157" t="s">
        <v>881</v>
      </c>
      <c r="K36" s="157" t="s">
        <v>970</v>
      </c>
      <c r="L36" s="157" t="s">
        <v>774</v>
      </c>
      <c r="M36" s="157" t="s">
        <v>774</v>
      </c>
      <c r="N36" s="157" t="s">
        <v>774</v>
      </c>
      <c r="O36" s="157" t="s">
        <v>755</v>
      </c>
      <c r="P36" s="244">
        <v>1</v>
      </c>
      <c r="Q36" s="276">
        <v>1</v>
      </c>
      <c r="R36" s="276">
        <v>0</v>
      </c>
      <c r="S36" s="153">
        <f t="shared" si="0"/>
        <v>1</v>
      </c>
      <c r="V36" s="263" t="s">
        <v>873</v>
      </c>
      <c r="Y36" s="278" t="s">
        <v>980</v>
      </c>
      <c r="Z36" s="266" t="s">
        <v>826</v>
      </c>
      <c r="AA36" s="154" t="s">
        <v>535</v>
      </c>
      <c r="AB36" s="154" t="s">
        <v>997</v>
      </c>
      <c r="AC36" s="154" t="s">
        <v>1005</v>
      </c>
      <c r="AD36" s="155" t="s">
        <v>774</v>
      </c>
    </row>
    <row r="37" spans="1:30" ht="25.5" x14ac:dyDescent="0.2">
      <c r="A37" s="274" t="s">
        <v>945</v>
      </c>
      <c r="B37" s="156" t="s">
        <v>865</v>
      </c>
      <c r="C37" s="157" t="s">
        <v>866</v>
      </c>
      <c r="D37" s="157" t="s">
        <v>867</v>
      </c>
      <c r="E37" s="157" t="s">
        <v>868</v>
      </c>
      <c r="F37" s="157" t="s">
        <v>880</v>
      </c>
      <c r="G37" s="156" t="s">
        <v>876</v>
      </c>
      <c r="H37" s="156" t="s">
        <v>871</v>
      </c>
      <c r="I37" s="156" t="s">
        <v>23</v>
      </c>
      <c r="J37" s="157" t="s">
        <v>881</v>
      </c>
      <c r="K37" s="157" t="s">
        <v>923</v>
      </c>
      <c r="L37" s="157" t="s">
        <v>774</v>
      </c>
      <c r="M37" s="157" t="s">
        <v>774</v>
      </c>
      <c r="N37" s="157" t="s">
        <v>774</v>
      </c>
      <c r="O37" s="157" t="s">
        <v>755</v>
      </c>
      <c r="P37" s="244">
        <v>1</v>
      </c>
      <c r="Q37" s="276">
        <v>1</v>
      </c>
      <c r="R37" s="276">
        <v>0</v>
      </c>
      <c r="S37" s="153">
        <f t="shared" ref="S37:S61" si="1">($Q:$Q)+($R:$R)</f>
        <v>1</v>
      </c>
      <c r="V37" s="263" t="s">
        <v>873</v>
      </c>
      <c r="Y37" s="278" t="s">
        <v>980</v>
      </c>
      <c r="Z37" s="266" t="s">
        <v>826</v>
      </c>
      <c r="AA37" s="154" t="s">
        <v>535</v>
      </c>
      <c r="AB37" s="154" t="s">
        <v>997</v>
      </c>
      <c r="AC37" s="154" t="s">
        <v>1005</v>
      </c>
      <c r="AD37" s="155" t="s">
        <v>774</v>
      </c>
    </row>
    <row r="38" spans="1:30" x14ac:dyDescent="0.2">
      <c r="A38" s="274" t="s">
        <v>965</v>
      </c>
      <c r="B38" s="156" t="s">
        <v>865</v>
      </c>
      <c r="C38" s="157" t="s">
        <v>866</v>
      </c>
      <c r="D38" s="157" t="s">
        <v>867</v>
      </c>
      <c r="E38" s="157" t="s">
        <v>868</v>
      </c>
      <c r="F38" s="157" t="s">
        <v>880</v>
      </c>
      <c r="G38" s="156" t="s">
        <v>870</v>
      </c>
      <c r="H38" s="156" t="s">
        <v>871</v>
      </c>
      <c r="I38" s="156" t="s">
        <v>23</v>
      </c>
      <c r="J38" s="157" t="s">
        <v>881</v>
      </c>
      <c r="K38" s="157" t="s">
        <v>966</v>
      </c>
      <c r="L38" s="157" t="s">
        <v>774</v>
      </c>
      <c r="M38" s="157" t="s">
        <v>774</v>
      </c>
      <c r="N38" s="157" t="s">
        <v>774</v>
      </c>
      <c r="O38" s="157" t="s">
        <v>755</v>
      </c>
      <c r="P38" s="244">
        <v>1</v>
      </c>
      <c r="Q38" s="276">
        <v>1</v>
      </c>
      <c r="R38" s="276">
        <v>0</v>
      </c>
      <c r="S38" s="153">
        <f t="shared" si="1"/>
        <v>1</v>
      </c>
      <c r="V38" s="263" t="s">
        <v>873</v>
      </c>
      <c r="Y38" s="278" t="s">
        <v>980</v>
      </c>
      <c r="Z38" s="266" t="s">
        <v>826</v>
      </c>
      <c r="AA38" s="154" t="s">
        <v>535</v>
      </c>
      <c r="AB38" s="154" t="s">
        <v>997</v>
      </c>
      <c r="AC38" s="154" t="s">
        <v>1005</v>
      </c>
      <c r="AD38" s="155" t="s">
        <v>774</v>
      </c>
    </row>
    <row r="39" spans="1:30" ht="25.5" x14ac:dyDescent="0.2">
      <c r="A39" s="274" t="s">
        <v>972</v>
      </c>
      <c r="B39" s="156" t="s">
        <v>865</v>
      </c>
      <c r="C39" s="157" t="s">
        <v>866</v>
      </c>
      <c r="D39" s="157" t="s">
        <v>867</v>
      </c>
      <c r="E39" s="157" t="s">
        <v>868</v>
      </c>
      <c r="F39" s="157" t="s">
        <v>880</v>
      </c>
      <c r="G39" s="156" t="s">
        <v>876</v>
      </c>
      <c r="H39" s="156" t="s">
        <v>871</v>
      </c>
      <c r="I39" s="156" t="s">
        <v>23</v>
      </c>
      <c r="J39" s="157" t="s">
        <v>881</v>
      </c>
      <c r="K39" s="157" t="s">
        <v>973</v>
      </c>
      <c r="L39" s="157" t="s">
        <v>774</v>
      </c>
      <c r="M39" s="157" t="s">
        <v>774</v>
      </c>
      <c r="N39" s="157" t="s">
        <v>774</v>
      </c>
      <c r="O39" s="157" t="s">
        <v>755</v>
      </c>
      <c r="P39" s="244">
        <v>1</v>
      </c>
      <c r="Q39" s="276">
        <v>1</v>
      </c>
      <c r="R39" s="276">
        <v>0</v>
      </c>
      <c r="S39" s="153">
        <f t="shared" si="1"/>
        <v>1</v>
      </c>
      <c r="V39" s="263" t="s">
        <v>873</v>
      </c>
      <c r="Y39" s="278" t="s">
        <v>980</v>
      </c>
      <c r="Z39" s="266" t="s">
        <v>826</v>
      </c>
      <c r="AA39" s="154" t="s">
        <v>535</v>
      </c>
      <c r="AB39" s="154" t="s">
        <v>997</v>
      </c>
      <c r="AC39" s="154" t="s">
        <v>1005</v>
      </c>
      <c r="AD39" s="155" t="s">
        <v>774</v>
      </c>
    </row>
    <row r="40" spans="1:30" x14ac:dyDescent="0.2">
      <c r="A40" s="274" t="s">
        <v>963</v>
      </c>
      <c r="B40" s="156" t="s">
        <v>865</v>
      </c>
      <c r="C40" s="157" t="s">
        <v>866</v>
      </c>
      <c r="D40" s="157" t="s">
        <v>867</v>
      </c>
      <c r="E40" s="157" t="s">
        <v>868</v>
      </c>
      <c r="F40" s="157" t="s">
        <v>880</v>
      </c>
      <c r="G40" s="156" t="s">
        <v>870</v>
      </c>
      <c r="H40" s="156" t="s">
        <v>871</v>
      </c>
      <c r="I40" s="156" t="s">
        <v>23</v>
      </c>
      <c r="J40" s="157" t="s">
        <v>881</v>
      </c>
      <c r="K40" s="157" t="s">
        <v>964</v>
      </c>
      <c r="L40" s="157" t="s">
        <v>774</v>
      </c>
      <c r="M40" s="157" t="s">
        <v>774</v>
      </c>
      <c r="N40" s="157" t="s">
        <v>774</v>
      </c>
      <c r="O40" s="157" t="s">
        <v>755</v>
      </c>
      <c r="P40" s="244">
        <v>1</v>
      </c>
      <c r="Q40" s="276">
        <v>1</v>
      </c>
      <c r="R40" s="276">
        <v>0</v>
      </c>
      <c r="S40" s="153">
        <f t="shared" si="1"/>
        <v>1</v>
      </c>
      <c r="V40" s="263" t="s">
        <v>873</v>
      </c>
      <c r="Y40" s="278" t="s">
        <v>981</v>
      </c>
      <c r="Z40" s="266" t="s">
        <v>826</v>
      </c>
      <c r="AA40" s="154" t="s">
        <v>532</v>
      </c>
      <c r="AB40" s="279" t="s">
        <v>990</v>
      </c>
      <c r="AC40" s="279" t="s">
        <v>1000</v>
      </c>
      <c r="AD40" s="155" t="s">
        <v>774</v>
      </c>
    </row>
    <row r="41" spans="1:30" x14ac:dyDescent="0.2">
      <c r="A41" s="274" t="s">
        <v>961</v>
      </c>
      <c r="B41" s="156" t="s">
        <v>865</v>
      </c>
      <c r="C41" s="157" t="s">
        <v>866</v>
      </c>
      <c r="D41" s="157" t="s">
        <v>867</v>
      </c>
      <c r="E41" s="157" t="s">
        <v>868</v>
      </c>
      <c r="F41" s="157" t="s">
        <v>880</v>
      </c>
      <c r="G41" s="156" t="s">
        <v>870</v>
      </c>
      <c r="H41" s="156" t="s">
        <v>871</v>
      </c>
      <c r="I41" s="156" t="s">
        <v>23</v>
      </c>
      <c r="J41" s="157" t="s">
        <v>881</v>
      </c>
      <c r="K41" s="157" t="s">
        <v>962</v>
      </c>
      <c r="L41" s="157" t="s">
        <v>774</v>
      </c>
      <c r="M41" s="157" t="s">
        <v>774</v>
      </c>
      <c r="N41" s="157" t="s">
        <v>774</v>
      </c>
      <c r="O41" s="157" t="s">
        <v>755</v>
      </c>
      <c r="P41" s="244">
        <v>1</v>
      </c>
      <c r="Q41" s="276">
        <v>1</v>
      </c>
      <c r="R41" s="276">
        <v>0</v>
      </c>
      <c r="S41" s="153">
        <f t="shared" si="1"/>
        <v>1</v>
      </c>
      <c r="V41" s="263" t="s">
        <v>873</v>
      </c>
      <c r="Y41" s="278" t="s">
        <v>981</v>
      </c>
      <c r="Z41" s="266" t="s">
        <v>826</v>
      </c>
      <c r="AA41" s="154" t="s">
        <v>532</v>
      </c>
      <c r="AB41" s="154" t="s">
        <v>990</v>
      </c>
      <c r="AC41" s="154" t="s">
        <v>1000</v>
      </c>
      <c r="AD41" s="155" t="s">
        <v>774</v>
      </c>
    </row>
    <row r="42" spans="1:30" x14ac:dyDescent="0.2">
      <c r="A42" s="274" t="s">
        <v>960</v>
      </c>
      <c r="B42" s="156" t="s">
        <v>865</v>
      </c>
      <c r="C42" s="157" t="s">
        <v>866</v>
      </c>
      <c r="D42" s="157" t="s">
        <v>867</v>
      </c>
      <c r="E42" s="157" t="s">
        <v>868</v>
      </c>
      <c r="F42" s="157" t="s">
        <v>880</v>
      </c>
      <c r="G42" s="156" t="s">
        <v>870</v>
      </c>
      <c r="H42" s="156" t="s">
        <v>871</v>
      </c>
      <c r="I42" s="156" t="s">
        <v>23</v>
      </c>
      <c r="J42" s="157" t="s">
        <v>881</v>
      </c>
      <c r="K42" s="157" t="s">
        <v>915</v>
      </c>
      <c r="L42" s="157" t="s">
        <v>774</v>
      </c>
      <c r="M42" s="157" t="s">
        <v>774</v>
      </c>
      <c r="N42" s="157" t="s">
        <v>774</v>
      </c>
      <c r="O42" s="157" t="s">
        <v>755</v>
      </c>
      <c r="P42" s="244">
        <v>1</v>
      </c>
      <c r="Q42" s="276">
        <v>1</v>
      </c>
      <c r="R42" s="276">
        <v>0</v>
      </c>
      <c r="S42" s="153">
        <f t="shared" si="1"/>
        <v>1</v>
      </c>
      <c r="V42" s="263" t="s">
        <v>873</v>
      </c>
      <c r="Y42" s="278" t="s">
        <v>981</v>
      </c>
      <c r="Z42" s="266" t="s">
        <v>826</v>
      </c>
      <c r="AA42" s="154" t="s">
        <v>532</v>
      </c>
      <c r="AB42" s="154" t="s">
        <v>990</v>
      </c>
      <c r="AC42" s="154" t="s">
        <v>1000</v>
      </c>
      <c r="AD42" s="155" t="s">
        <v>774</v>
      </c>
    </row>
    <row r="43" spans="1:30" x14ac:dyDescent="0.2">
      <c r="A43" s="274" t="s">
        <v>958</v>
      </c>
      <c r="B43" s="156" t="s">
        <v>865</v>
      </c>
      <c r="C43" s="157" t="s">
        <v>866</v>
      </c>
      <c r="D43" s="157" t="s">
        <v>867</v>
      </c>
      <c r="E43" s="157" t="s">
        <v>868</v>
      </c>
      <c r="F43" s="157" t="s">
        <v>880</v>
      </c>
      <c r="G43" s="156" t="s">
        <v>870</v>
      </c>
      <c r="H43" s="156" t="s">
        <v>871</v>
      </c>
      <c r="I43" s="156" t="s">
        <v>23</v>
      </c>
      <c r="J43" s="157" t="s">
        <v>881</v>
      </c>
      <c r="K43" s="157" t="s">
        <v>959</v>
      </c>
      <c r="L43" s="157" t="s">
        <v>774</v>
      </c>
      <c r="M43" s="157" t="s">
        <v>774</v>
      </c>
      <c r="N43" s="157" t="s">
        <v>774</v>
      </c>
      <c r="O43" s="157" t="s">
        <v>755</v>
      </c>
      <c r="P43" s="244">
        <v>1</v>
      </c>
      <c r="Q43" s="276">
        <v>1</v>
      </c>
      <c r="R43" s="276">
        <v>0</v>
      </c>
      <c r="S43" s="153">
        <f t="shared" si="1"/>
        <v>1</v>
      </c>
      <c r="V43" s="263" t="s">
        <v>873</v>
      </c>
      <c r="Y43" s="278" t="s">
        <v>981</v>
      </c>
      <c r="Z43" s="266" t="s">
        <v>826</v>
      </c>
      <c r="AA43" s="154" t="s">
        <v>532</v>
      </c>
      <c r="AB43" s="154" t="s">
        <v>990</v>
      </c>
      <c r="AC43" s="154" t="s">
        <v>1000</v>
      </c>
      <c r="AD43" s="155" t="s">
        <v>774</v>
      </c>
    </row>
    <row r="44" spans="1:30" x14ac:dyDescent="0.2">
      <c r="A44" s="274" t="s">
        <v>956</v>
      </c>
      <c r="B44" s="156" t="s">
        <v>865</v>
      </c>
      <c r="C44" s="157" t="s">
        <v>866</v>
      </c>
      <c r="D44" s="157" t="s">
        <v>867</v>
      </c>
      <c r="E44" s="157" t="s">
        <v>868</v>
      </c>
      <c r="F44" s="157" t="s">
        <v>880</v>
      </c>
      <c r="G44" s="156" t="s">
        <v>870</v>
      </c>
      <c r="H44" s="156" t="s">
        <v>871</v>
      </c>
      <c r="I44" s="156" t="s">
        <v>23</v>
      </c>
      <c r="J44" s="157" t="s">
        <v>881</v>
      </c>
      <c r="K44" s="157" t="s">
        <v>957</v>
      </c>
      <c r="L44" s="157" t="s">
        <v>774</v>
      </c>
      <c r="M44" s="157" t="s">
        <v>774</v>
      </c>
      <c r="N44" s="157" t="s">
        <v>774</v>
      </c>
      <c r="O44" s="157" t="s">
        <v>755</v>
      </c>
      <c r="P44" s="244">
        <v>1</v>
      </c>
      <c r="Q44" s="276">
        <v>1</v>
      </c>
      <c r="R44" s="276">
        <v>0</v>
      </c>
      <c r="S44" s="153">
        <f t="shared" si="1"/>
        <v>1</v>
      </c>
      <c r="V44" s="263" t="s">
        <v>873</v>
      </c>
      <c r="Y44" s="278" t="s">
        <v>982</v>
      </c>
      <c r="Z44" s="266" t="s">
        <v>826</v>
      </c>
      <c r="AA44" s="154" t="s">
        <v>532</v>
      </c>
      <c r="AB44" s="154" t="s">
        <v>998</v>
      </c>
      <c r="AC44" s="154" t="s">
        <v>1004</v>
      </c>
      <c r="AD44" s="155" t="s">
        <v>774</v>
      </c>
    </row>
    <row r="45" spans="1:30" x14ac:dyDescent="0.2">
      <c r="A45" s="274" t="s">
        <v>954</v>
      </c>
      <c r="B45" s="156" t="s">
        <v>865</v>
      </c>
      <c r="C45" s="157" t="s">
        <v>866</v>
      </c>
      <c r="D45" s="157" t="s">
        <v>867</v>
      </c>
      <c r="E45" s="157" t="s">
        <v>868</v>
      </c>
      <c r="F45" s="157" t="s">
        <v>880</v>
      </c>
      <c r="G45" s="156" t="s">
        <v>870</v>
      </c>
      <c r="H45" s="156" t="s">
        <v>871</v>
      </c>
      <c r="I45" s="156" t="s">
        <v>23</v>
      </c>
      <c r="J45" s="157" t="s">
        <v>881</v>
      </c>
      <c r="K45" s="157" t="s">
        <v>955</v>
      </c>
      <c r="L45" s="157" t="s">
        <v>774</v>
      </c>
      <c r="M45" s="157" t="s">
        <v>774</v>
      </c>
      <c r="N45" s="157" t="s">
        <v>774</v>
      </c>
      <c r="O45" s="157" t="s">
        <v>755</v>
      </c>
      <c r="P45" s="244">
        <v>1</v>
      </c>
      <c r="Q45" s="276">
        <v>1</v>
      </c>
      <c r="R45" s="276">
        <v>0</v>
      </c>
      <c r="S45" s="153">
        <f t="shared" si="1"/>
        <v>1</v>
      </c>
      <c r="V45" s="263" t="s">
        <v>873</v>
      </c>
      <c r="Y45" s="278" t="s">
        <v>982</v>
      </c>
      <c r="Z45" s="266" t="s">
        <v>826</v>
      </c>
      <c r="AA45" s="154" t="s">
        <v>532</v>
      </c>
      <c r="AB45" s="279" t="s">
        <v>998</v>
      </c>
      <c r="AC45" s="279" t="s">
        <v>1004</v>
      </c>
      <c r="AD45" s="155" t="s">
        <v>774</v>
      </c>
    </row>
    <row r="46" spans="1:30" x14ac:dyDescent="0.2">
      <c r="A46" s="274" t="s">
        <v>951</v>
      </c>
      <c r="B46" s="156" t="s">
        <v>865</v>
      </c>
      <c r="C46" s="157" t="s">
        <v>866</v>
      </c>
      <c r="D46" s="157" t="s">
        <v>867</v>
      </c>
      <c r="E46" s="157" t="s">
        <v>868</v>
      </c>
      <c r="F46" s="157" t="s">
        <v>880</v>
      </c>
      <c r="G46" s="156" t="s">
        <v>870</v>
      </c>
      <c r="H46" s="156" t="s">
        <v>871</v>
      </c>
      <c r="I46" s="156" t="s">
        <v>23</v>
      </c>
      <c r="J46" s="157" t="s">
        <v>881</v>
      </c>
      <c r="K46" s="157" t="s">
        <v>952</v>
      </c>
      <c r="L46" s="157" t="s">
        <v>774</v>
      </c>
      <c r="M46" s="157" t="s">
        <v>774</v>
      </c>
      <c r="N46" s="157" t="s">
        <v>774</v>
      </c>
      <c r="O46" s="157" t="s">
        <v>755</v>
      </c>
      <c r="P46" s="244">
        <v>1</v>
      </c>
      <c r="Q46" s="276">
        <v>1</v>
      </c>
      <c r="R46" s="276">
        <v>0</v>
      </c>
      <c r="S46" s="153">
        <f t="shared" si="1"/>
        <v>1</v>
      </c>
      <c r="V46" s="263" t="s">
        <v>873</v>
      </c>
      <c r="Y46" s="278" t="s">
        <v>982</v>
      </c>
      <c r="Z46" s="266" t="s">
        <v>826</v>
      </c>
      <c r="AA46" s="154" t="s">
        <v>532</v>
      </c>
      <c r="AB46" s="154" t="s">
        <v>998</v>
      </c>
      <c r="AC46" s="154" t="s">
        <v>1004</v>
      </c>
      <c r="AD46" s="155" t="s">
        <v>774</v>
      </c>
    </row>
    <row r="47" spans="1:30" x14ac:dyDescent="0.2">
      <c r="A47" s="274" t="s">
        <v>949</v>
      </c>
      <c r="B47" s="156" t="s">
        <v>865</v>
      </c>
      <c r="C47" s="157" t="s">
        <v>866</v>
      </c>
      <c r="D47" s="157" t="s">
        <v>867</v>
      </c>
      <c r="E47" s="157" t="s">
        <v>868</v>
      </c>
      <c r="F47" s="157" t="s">
        <v>880</v>
      </c>
      <c r="G47" s="156" t="s">
        <v>870</v>
      </c>
      <c r="H47" s="156" t="s">
        <v>871</v>
      </c>
      <c r="I47" s="156" t="s">
        <v>23</v>
      </c>
      <c r="J47" s="157" t="s">
        <v>881</v>
      </c>
      <c r="K47" s="157" t="s">
        <v>950</v>
      </c>
      <c r="L47" s="157" t="s">
        <v>774</v>
      </c>
      <c r="M47" s="157" t="s">
        <v>774</v>
      </c>
      <c r="N47" s="157" t="s">
        <v>774</v>
      </c>
      <c r="O47" s="157" t="s">
        <v>755</v>
      </c>
      <c r="P47" s="244">
        <v>1</v>
      </c>
      <c r="Q47" s="276">
        <v>1</v>
      </c>
      <c r="R47" s="276">
        <v>0</v>
      </c>
      <c r="S47" s="153">
        <f t="shared" si="1"/>
        <v>1</v>
      </c>
      <c r="V47" s="263" t="s">
        <v>873</v>
      </c>
      <c r="Y47" s="278" t="s">
        <v>982</v>
      </c>
      <c r="Z47" s="266" t="s">
        <v>826</v>
      </c>
      <c r="AA47" s="154" t="s">
        <v>532</v>
      </c>
      <c r="AB47" s="154" t="s">
        <v>998</v>
      </c>
      <c r="AC47" s="154" t="s">
        <v>1004</v>
      </c>
      <c r="AD47" s="155" t="s">
        <v>774</v>
      </c>
    </row>
    <row r="48" spans="1:30" x14ac:dyDescent="0.2">
      <c r="A48" s="274" t="s">
        <v>947</v>
      </c>
      <c r="B48" s="156" t="s">
        <v>865</v>
      </c>
      <c r="C48" s="157" t="s">
        <v>866</v>
      </c>
      <c r="D48" s="157" t="s">
        <v>867</v>
      </c>
      <c r="E48" s="157" t="s">
        <v>868</v>
      </c>
      <c r="F48" s="157" t="s">
        <v>880</v>
      </c>
      <c r="G48" s="156" t="s">
        <v>870</v>
      </c>
      <c r="H48" s="156" t="s">
        <v>871</v>
      </c>
      <c r="I48" s="156" t="s">
        <v>23</v>
      </c>
      <c r="J48" s="157" t="s">
        <v>881</v>
      </c>
      <c r="K48" s="157" t="s">
        <v>948</v>
      </c>
      <c r="L48" s="157" t="s">
        <v>774</v>
      </c>
      <c r="M48" s="157" t="s">
        <v>774</v>
      </c>
      <c r="N48" s="157" t="s">
        <v>774</v>
      </c>
      <c r="O48" s="157" t="s">
        <v>755</v>
      </c>
      <c r="P48" s="244">
        <v>1</v>
      </c>
      <c r="Q48" s="276">
        <v>1</v>
      </c>
      <c r="R48" s="276">
        <v>0</v>
      </c>
      <c r="S48" s="153">
        <f t="shared" si="1"/>
        <v>1</v>
      </c>
      <c r="V48" s="263" t="s">
        <v>873</v>
      </c>
      <c r="Y48" s="278" t="s">
        <v>983</v>
      </c>
      <c r="Z48" s="266" t="s">
        <v>826</v>
      </c>
      <c r="AA48" s="154" t="s">
        <v>536</v>
      </c>
      <c r="AB48" s="154" t="s">
        <v>996</v>
      </c>
      <c r="AC48" s="154" t="s">
        <v>1004</v>
      </c>
      <c r="AD48" s="155" t="s">
        <v>774</v>
      </c>
    </row>
    <row r="49" spans="1:30" ht="25.5" x14ac:dyDescent="0.2">
      <c r="A49" s="274" t="s">
        <v>879</v>
      </c>
      <c r="B49" s="156" t="s">
        <v>865</v>
      </c>
      <c r="C49" s="157" t="s">
        <v>866</v>
      </c>
      <c r="D49" s="157" t="s">
        <v>867</v>
      </c>
      <c r="E49" s="157" t="s">
        <v>868</v>
      </c>
      <c r="F49" s="157" t="s">
        <v>880</v>
      </c>
      <c r="G49" s="156" t="s">
        <v>876</v>
      </c>
      <c r="H49" s="156" t="s">
        <v>871</v>
      </c>
      <c r="I49" s="156" t="s">
        <v>23</v>
      </c>
      <c r="J49" s="157" t="s">
        <v>881</v>
      </c>
      <c r="K49" s="157" t="s">
        <v>882</v>
      </c>
      <c r="L49" s="157" t="s">
        <v>774</v>
      </c>
      <c r="M49" s="157" t="s">
        <v>774</v>
      </c>
      <c r="N49" s="157" t="s">
        <v>774</v>
      </c>
      <c r="O49" s="157" t="s">
        <v>755</v>
      </c>
      <c r="P49" s="244">
        <v>1</v>
      </c>
      <c r="Q49" s="276">
        <v>1</v>
      </c>
      <c r="R49" s="276">
        <v>0</v>
      </c>
      <c r="S49" s="153">
        <f t="shared" si="1"/>
        <v>1</v>
      </c>
      <c r="V49" s="263" t="s">
        <v>873</v>
      </c>
      <c r="Y49" s="278" t="s">
        <v>983</v>
      </c>
      <c r="Z49" s="266" t="s">
        <v>826</v>
      </c>
      <c r="AA49" s="154" t="s">
        <v>536</v>
      </c>
      <c r="AB49" s="279" t="s">
        <v>996</v>
      </c>
      <c r="AC49" s="279" t="s">
        <v>1004</v>
      </c>
      <c r="AD49" s="155" t="s">
        <v>774</v>
      </c>
    </row>
    <row r="50" spans="1:30" x14ac:dyDescent="0.2">
      <c r="A50" s="274" t="s">
        <v>943</v>
      </c>
      <c r="B50" s="156" t="s">
        <v>865</v>
      </c>
      <c r="C50" s="157" t="s">
        <v>866</v>
      </c>
      <c r="D50" s="157" t="s">
        <v>867</v>
      </c>
      <c r="E50" s="157" t="s">
        <v>868</v>
      </c>
      <c r="F50" s="157" t="s">
        <v>880</v>
      </c>
      <c r="G50" s="156" t="s">
        <v>870</v>
      </c>
      <c r="H50" s="156" t="s">
        <v>871</v>
      </c>
      <c r="I50" s="156" t="s">
        <v>23</v>
      </c>
      <c r="J50" s="157" t="s">
        <v>881</v>
      </c>
      <c r="K50" s="157" t="s">
        <v>944</v>
      </c>
      <c r="L50" s="157" t="s">
        <v>774</v>
      </c>
      <c r="M50" s="157" t="s">
        <v>774</v>
      </c>
      <c r="N50" s="157" t="s">
        <v>774</v>
      </c>
      <c r="O50" s="157" t="s">
        <v>755</v>
      </c>
      <c r="P50" s="244">
        <v>1</v>
      </c>
      <c r="Q50" s="276">
        <v>1</v>
      </c>
      <c r="R50" s="276">
        <v>0</v>
      </c>
      <c r="S50" s="153">
        <f t="shared" si="1"/>
        <v>1</v>
      </c>
      <c r="V50" s="263" t="s">
        <v>873</v>
      </c>
      <c r="Y50" s="278" t="s">
        <v>983</v>
      </c>
      <c r="Z50" s="266" t="s">
        <v>826</v>
      </c>
      <c r="AA50" s="154" t="s">
        <v>536</v>
      </c>
      <c r="AB50" s="154" t="s">
        <v>996</v>
      </c>
      <c r="AC50" s="154" t="s">
        <v>1004</v>
      </c>
      <c r="AD50" s="155" t="s">
        <v>774</v>
      </c>
    </row>
    <row r="51" spans="1:30" x14ac:dyDescent="0.2">
      <c r="A51" s="274" t="s">
        <v>941</v>
      </c>
      <c r="B51" s="156" t="s">
        <v>865</v>
      </c>
      <c r="C51" s="157" t="s">
        <v>866</v>
      </c>
      <c r="D51" s="157" t="s">
        <v>867</v>
      </c>
      <c r="E51" s="157" t="s">
        <v>868</v>
      </c>
      <c r="F51" s="157" t="s">
        <v>880</v>
      </c>
      <c r="G51" s="156" t="s">
        <v>870</v>
      </c>
      <c r="H51" s="156" t="s">
        <v>871</v>
      </c>
      <c r="I51" s="156" t="s">
        <v>23</v>
      </c>
      <c r="J51" s="157" t="s">
        <v>881</v>
      </c>
      <c r="K51" s="157" t="s">
        <v>942</v>
      </c>
      <c r="L51" s="157" t="s">
        <v>774</v>
      </c>
      <c r="M51" s="157" t="s">
        <v>774</v>
      </c>
      <c r="N51" s="157" t="s">
        <v>774</v>
      </c>
      <c r="O51" s="157" t="s">
        <v>755</v>
      </c>
      <c r="P51" s="244">
        <v>1</v>
      </c>
      <c r="Q51" s="276">
        <v>1</v>
      </c>
      <c r="R51" s="276">
        <v>0</v>
      </c>
      <c r="S51" s="153">
        <f t="shared" si="1"/>
        <v>1</v>
      </c>
      <c r="V51" s="263" t="s">
        <v>873</v>
      </c>
      <c r="Y51" s="278" t="s">
        <v>983</v>
      </c>
      <c r="Z51" s="266" t="s">
        <v>826</v>
      </c>
      <c r="AA51" s="154" t="s">
        <v>536</v>
      </c>
      <c r="AB51" s="154" t="s">
        <v>996</v>
      </c>
      <c r="AC51" s="154" t="s">
        <v>1004</v>
      </c>
      <c r="AD51" s="155" t="s">
        <v>774</v>
      </c>
    </row>
    <row r="52" spans="1:30" x14ac:dyDescent="0.2">
      <c r="A52" s="274" t="s">
        <v>939</v>
      </c>
      <c r="B52" s="156" t="s">
        <v>865</v>
      </c>
      <c r="C52" s="157" t="s">
        <v>866</v>
      </c>
      <c r="D52" s="157" t="s">
        <v>867</v>
      </c>
      <c r="E52" s="157" t="s">
        <v>868</v>
      </c>
      <c r="F52" s="157" t="s">
        <v>880</v>
      </c>
      <c r="G52" s="156" t="s">
        <v>870</v>
      </c>
      <c r="H52" s="156" t="s">
        <v>871</v>
      </c>
      <c r="I52" s="156" t="s">
        <v>23</v>
      </c>
      <c r="J52" s="157" t="s">
        <v>881</v>
      </c>
      <c r="K52" s="157" t="s">
        <v>940</v>
      </c>
      <c r="L52" s="157" t="s">
        <v>774</v>
      </c>
      <c r="M52" s="157" t="s">
        <v>774</v>
      </c>
      <c r="N52" s="157" t="s">
        <v>774</v>
      </c>
      <c r="O52" s="157" t="s">
        <v>755</v>
      </c>
      <c r="P52" s="244">
        <v>1</v>
      </c>
      <c r="Q52" s="276">
        <v>1</v>
      </c>
      <c r="R52" s="276">
        <v>0</v>
      </c>
      <c r="S52" s="153">
        <f t="shared" si="1"/>
        <v>1</v>
      </c>
      <c r="V52" s="263" t="s">
        <v>873</v>
      </c>
      <c r="Y52" s="278" t="s">
        <v>983</v>
      </c>
      <c r="Z52" s="266" t="s">
        <v>826</v>
      </c>
      <c r="AA52" s="154" t="s">
        <v>536</v>
      </c>
      <c r="AB52" s="154" t="s">
        <v>996</v>
      </c>
      <c r="AC52" s="154" t="s">
        <v>1004</v>
      </c>
      <c r="AD52" s="155" t="s">
        <v>774</v>
      </c>
    </row>
    <row r="53" spans="1:30" x14ac:dyDescent="0.2">
      <c r="A53" s="274" t="s">
        <v>936</v>
      </c>
      <c r="B53" s="156" t="s">
        <v>865</v>
      </c>
      <c r="C53" s="157" t="s">
        <v>866</v>
      </c>
      <c r="D53" s="157" t="s">
        <v>867</v>
      </c>
      <c r="E53" s="157" t="s">
        <v>868</v>
      </c>
      <c r="F53" s="157" t="s">
        <v>880</v>
      </c>
      <c r="G53" s="156" t="s">
        <v>870</v>
      </c>
      <c r="H53" s="156" t="s">
        <v>871</v>
      </c>
      <c r="I53" s="156" t="s">
        <v>23</v>
      </c>
      <c r="J53" s="157" t="s">
        <v>881</v>
      </c>
      <c r="K53" s="157" t="s">
        <v>937</v>
      </c>
      <c r="L53" s="157" t="s">
        <v>774</v>
      </c>
      <c r="M53" s="157" t="s">
        <v>774</v>
      </c>
      <c r="N53" s="157" t="s">
        <v>774</v>
      </c>
      <c r="O53" s="157" t="s">
        <v>755</v>
      </c>
      <c r="P53" s="244">
        <v>1</v>
      </c>
      <c r="Q53" s="276">
        <v>1</v>
      </c>
      <c r="R53" s="276">
        <v>0</v>
      </c>
      <c r="S53" s="153">
        <f t="shared" si="1"/>
        <v>1</v>
      </c>
      <c r="V53" s="263" t="s">
        <v>873</v>
      </c>
      <c r="Y53" s="278" t="s">
        <v>984</v>
      </c>
      <c r="Z53" s="266" t="s">
        <v>826</v>
      </c>
      <c r="AA53" s="154" t="s">
        <v>536</v>
      </c>
      <c r="AB53" s="154" t="s">
        <v>999</v>
      </c>
      <c r="AC53" s="154" t="s">
        <v>1006</v>
      </c>
      <c r="AD53" s="155" t="s">
        <v>774</v>
      </c>
    </row>
    <row r="54" spans="1:30" x14ac:dyDescent="0.2">
      <c r="A54" s="274" t="s">
        <v>934</v>
      </c>
      <c r="B54" s="156" t="s">
        <v>865</v>
      </c>
      <c r="C54" s="157" t="s">
        <v>866</v>
      </c>
      <c r="D54" s="157" t="s">
        <v>867</v>
      </c>
      <c r="E54" s="157" t="s">
        <v>868</v>
      </c>
      <c r="F54" s="157" t="s">
        <v>880</v>
      </c>
      <c r="G54" s="156" t="s">
        <v>870</v>
      </c>
      <c r="H54" s="156" t="s">
        <v>871</v>
      </c>
      <c r="I54" s="156" t="s">
        <v>23</v>
      </c>
      <c r="J54" s="157" t="s">
        <v>881</v>
      </c>
      <c r="K54" s="157" t="s">
        <v>935</v>
      </c>
      <c r="L54" s="157" t="s">
        <v>774</v>
      </c>
      <c r="M54" s="157" t="s">
        <v>774</v>
      </c>
      <c r="N54" s="157" t="s">
        <v>774</v>
      </c>
      <c r="O54" s="157" t="s">
        <v>755</v>
      </c>
      <c r="P54" s="244">
        <v>1</v>
      </c>
      <c r="Q54" s="276">
        <v>1</v>
      </c>
      <c r="R54" s="276">
        <v>0</v>
      </c>
      <c r="S54" s="153">
        <f t="shared" si="1"/>
        <v>1</v>
      </c>
      <c r="V54" s="263" t="s">
        <v>873</v>
      </c>
      <c r="Y54" s="278" t="s">
        <v>984</v>
      </c>
      <c r="Z54" s="266" t="s">
        <v>826</v>
      </c>
      <c r="AA54" s="154" t="s">
        <v>536</v>
      </c>
      <c r="AB54" s="279" t="s">
        <v>999</v>
      </c>
      <c r="AC54" s="279" t="s">
        <v>1006</v>
      </c>
      <c r="AD54" s="155" t="s">
        <v>774</v>
      </c>
    </row>
    <row r="55" spans="1:30" x14ac:dyDescent="0.2">
      <c r="A55" s="274" t="s">
        <v>932</v>
      </c>
      <c r="B55" s="156" t="s">
        <v>865</v>
      </c>
      <c r="C55" s="157" t="s">
        <v>866</v>
      </c>
      <c r="D55" s="157" t="s">
        <v>867</v>
      </c>
      <c r="E55" s="157" t="s">
        <v>868</v>
      </c>
      <c r="F55" s="157" t="s">
        <v>880</v>
      </c>
      <c r="G55" s="156" t="s">
        <v>870</v>
      </c>
      <c r="H55" s="156" t="s">
        <v>871</v>
      </c>
      <c r="I55" s="156" t="s">
        <v>23</v>
      </c>
      <c r="J55" s="157" t="s">
        <v>881</v>
      </c>
      <c r="K55" s="157" t="s">
        <v>933</v>
      </c>
      <c r="L55" s="157" t="s">
        <v>774</v>
      </c>
      <c r="M55" s="157" t="s">
        <v>774</v>
      </c>
      <c r="N55" s="157" t="s">
        <v>774</v>
      </c>
      <c r="O55" s="157" t="s">
        <v>755</v>
      </c>
      <c r="P55" s="244">
        <v>1</v>
      </c>
      <c r="Q55" s="276">
        <v>1</v>
      </c>
      <c r="R55" s="276">
        <v>0</v>
      </c>
      <c r="S55" s="153">
        <f t="shared" si="1"/>
        <v>1</v>
      </c>
      <c r="V55" s="263" t="s">
        <v>873</v>
      </c>
      <c r="Y55" s="278" t="s">
        <v>984</v>
      </c>
      <c r="Z55" s="266" t="s">
        <v>826</v>
      </c>
      <c r="AA55" s="154" t="s">
        <v>536</v>
      </c>
      <c r="AB55" s="154" t="s">
        <v>999</v>
      </c>
      <c r="AC55" s="154" t="s">
        <v>1006</v>
      </c>
      <c r="AD55" s="155" t="s">
        <v>774</v>
      </c>
    </row>
    <row r="56" spans="1:30" x14ac:dyDescent="0.2">
      <c r="A56" s="274" t="s">
        <v>930</v>
      </c>
      <c r="B56" s="156" t="s">
        <v>865</v>
      </c>
      <c r="C56" s="157" t="s">
        <v>866</v>
      </c>
      <c r="D56" s="157" t="s">
        <v>867</v>
      </c>
      <c r="E56" s="157" t="s">
        <v>868</v>
      </c>
      <c r="F56" s="157" t="s">
        <v>880</v>
      </c>
      <c r="G56" s="156" t="s">
        <v>870</v>
      </c>
      <c r="H56" s="156" t="s">
        <v>871</v>
      </c>
      <c r="I56" s="156" t="s">
        <v>23</v>
      </c>
      <c r="J56" s="157" t="s">
        <v>881</v>
      </c>
      <c r="K56" s="157" t="s">
        <v>931</v>
      </c>
      <c r="L56" s="157" t="s">
        <v>774</v>
      </c>
      <c r="M56" s="157" t="s">
        <v>774</v>
      </c>
      <c r="N56" s="157" t="s">
        <v>774</v>
      </c>
      <c r="O56" s="157" t="s">
        <v>755</v>
      </c>
      <c r="P56" s="244">
        <v>1</v>
      </c>
      <c r="Q56" s="276">
        <v>1</v>
      </c>
      <c r="R56" s="276">
        <v>0</v>
      </c>
      <c r="S56" s="153">
        <f t="shared" si="1"/>
        <v>1</v>
      </c>
      <c r="V56" s="263" t="s">
        <v>873</v>
      </c>
      <c r="Y56" s="278" t="s">
        <v>984</v>
      </c>
      <c r="Z56" s="266" t="s">
        <v>826</v>
      </c>
      <c r="AA56" s="154" t="s">
        <v>536</v>
      </c>
      <c r="AB56" s="154" t="s">
        <v>999</v>
      </c>
      <c r="AC56" s="154" t="s">
        <v>1006</v>
      </c>
      <c r="AD56" s="155" t="s">
        <v>774</v>
      </c>
    </row>
    <row r="57" spans="1:30" x14ac:dyDescent="0.2">
      <c r="A57" s="274" t="s">
        <v>928</v>
      </c>
      <c r="B57" s="156" t="s">
        <v>865</v>
      </c>
      <c r="C57" s="157" t="s">
        <v>866</v>
      </c>
      <c r="D57" s="157" t="s">
        <v>867</v>
      </c>
      <c r="E57" s="157" t="s">
        <v>868</v>
      </c>
      <c r="F57" s="157" t="s">
        <v>880</v>
      </c>
      <c r="G57" s="156" t="s">
        <v>870</v>
      </c>
      <c r="H57" s="156" t="s">
        <v>871</v>
      </c>
      <c r="I57" s="156" t="s">
        <v>23</v>
      </c>
      <c r="J57" s="157" t="s">
        <v>881</v>
      </c>
      <c r="K57" s="157" t="s">
        <v>929</v>
      </c>
      <c r="L57" s="157" t="s">
        <v>774</v>
      </c>
      <c r="M57" s="157" t="s">
        <v>774</v>
      </c>
      <c r="N57" s="157" t="s">
        <v>774</v>
      </c>
      <c r="O57" s="157" t="s">
        <v>755</v>
      </c>
      <c r="P57" s="244">
        <v>1</v>
      </c>
      <c r="Q57" s="276">
        <v>1</v>
      </c>
      <c r="R57" s="276">
        <v>0</v>
      </c>
      <c r="S57" s="153">
        <f t="shared" si="1"/>
        <v>1</v>
      </c>
      <c r="V57" s="263" t="s">
        <v>873</v>
      </c>
      <c r="Y57" s="278" t="s">
        <v>984</v>
      </c>
      <c r="Z57" s="266" t="s">
        <v>826</v>
      </c>
      <c r="AA57" s="154" t="s">
        <v>536</v>
      </c>
      <c r="AB57" s="154" t="s">
        <v>999</v>
      </c>
      <c r="AC57" s="154" t="s">
        <v>1006</v>
      </c>
      <c r="AD57" s="155" t="s">
        <v>774</v>
      </c>
    </row>
    <row r="58" spans="1:30" x14ac:dyDescent="0.2">
      <c r="A58" s="274" t="s">
        <v>926</v>
      </c>
      <c r="B58" s="156" t="s">
        <v>865</v>
      </c>
      <c r="C58" s="157" t="s">
        <v>866</v>
      </c>
      <c r="D58" s="157" t="s">
        <v>867</v>
      </c>
      <c r="E58" s="157" t="s">
        <v>868</v>
      </c>
      <c r="F58" s="157" t="s">
        <v>880</v>
      </c>
      <c r="G58" s="156" t="s">
        <v>870</v>
      </c>
      <c r="H58" s="156" t="s">
        <v>871</v>
      </c>
      <c r="I58" s="156" t="s">
        <v>23</v>
      </c>
      <c r="J58" s="157" t="s">
        <v>881</v>
      </c>
      <c r="K58" s="157" t="s">
        <v>927</v>
      </c>
      <c r="L58" s="157" t="s">
        <v>774</v>
      </c>
      <c r="M58" s="157" t="s">
        <v>774</v>
      </c>
      <c r="N58" s="157" t="s">
        <v>774</v>
      </c>
      <c r="O58" s="157" t="s">
        <v>755</v>
      </c>
      <c r="P58" s="244">
        <v>1</v>
      </c>
      <c r="Q58" s="276">
        <v>1</v>
      </c>
      <c r="R58" s="276">
        <v>0</v>
      </c>
      <c r="S58" s="153">
        <f t="shared" si="1"/>
        <v>1</v>
      </c>
      <c r="V58" s="263" t="s">
        <v>873</v>
      </c>
      <c r="Y58" s="278" t="s">
        <v>984</v>
      </c>
      <c r="Z58" s="266" t="s">
        <v>826</v>
      </c>
      <c r="AA58" s="154" t="s">
        <v>536</v>
      </c>
      <c r="AB58" s="154" t="s">
        <v>999</v>
      </c>
      <c r="AC58" s="154" t="s">
        <v>1006</v>
      </c>
      <c r="AD58" s="155" t="s">
        <v>774</v>
      </c>
    </row>
    <row r="59" spans="1:30" ht="25.5" x14ac:dyDescent="0.2">
      <c r="A59" s="274" t="s">
        <v>976</v>
      </c>
      <c r="B59" s="156" t="s">
        <v>865</v>
      </c>
      <c r="C59" s="157" t="s">
        <v>866</v>
      </c>
      <c r="D59" s="157" t="s">
        <v>867</v>
      </c>
      <c r="E59" s="157" t="s">
        <v>868</v>
      </c>
      <c r="F59" s="157" t="s">
        <v>869</v>
      </c>
      <c r="G59" s="156" t="s">
        <v>876</v>
      </c>
      <c r="H59" s="156" t="s">
        <v>871</v>
      </c>
      <c r="I59" s="156" t="s">
        <v>23</v>
      </c>
      <c r="J59" s="157" t="s">
        <v>872</v>
      </c>
      <c r="K59" s="157" t="s">
        <v>964</v>
      </c>
      <c r="L59" s="157" t="s">
        <v>774</v>
      </c>
      <c r="M59" s="157" t="s">
        <v>774</v>
      </c>
      <c r="N59" s="157" t="s">
        <v>774</v>
      </c>
      <c r="O59" s="157" t="s">
        <v>755</v>
      </c>
      <c r="P59" s="244">
        <v>1</v>
      </c>
      <c r="Q59" s="276">
        <v>1</v>
      </c>
      <c r="R59" s="276">
        <v>0</v>
      </c>
      <c r="S59" s="153">
        <f t="shared" si="1"/>
        <v>1</v>
      </c>
      <c r="V59" s="263" t="s">
        <v>873</v>
      </c>
      <c r="Y59" s="278" t="s">
        <v>985</v>
      </c>
      <c r="Z59" s="266" t="s">
        <v>826</v>
      </c>
      <c r="AA59" s="154" t="s">
        <v>535</v>
      </c>
      <c r="AB59" s="154" t="s">
        <v>993</v>
      </c>
      <c r="AC59" s="154" t="s">
        <v>1002</v>
      </c>
      <c r="AD59" s="155" t="s">
        <v>774</v>
      </c>
    </row>
    <row r="60" spans="1:30" x14ac:dyDescent="0.2">
      <c r="A60" s="274" t="s">
        <v>914</v>
      </c>
      <c r="B60" s="156" t="s">
        <v>865</v>
      </c>
      <c r="C60" s="157" t="s">
        <v>866</v>
      </c>
      <c r="D60" s="157" t="s">
        <v>867</v>
      </c>
      <c r="E60" s="157" t="s">
        <v>868</v>
      </c>
      <c r="F60" s="157" t="s">
        <v>869</v>
      </c>
      <c r="G60" s="156" t="s">
        <v>870</v>
      </c>
      <c r="H60" s="156" t="s">
        <v>871</v>
      </c>
      <c r="I60" s="156" t="s">
        <v>23</v>
      </c>
      <c r="J60" s="157" t="s">
        <v>872</v>
      </c>
      <c r="K60" s="157" t="s">
        <v>915</v>
      </c>
      <c r="L60" s="157" t="s">
        <v>774</v>
      </c>
      <c r="M60" s="157" t="s">
        <v>774</v>
      </c>
      <c r="N60" s="157" t="s">
        <v>774</v>
      </c>
      <c r="O60" s="157" t="s">
        <v>755</v>
      </c>
      <c r="P60" s="244">
        <v>1</v>
      </c>
      <c r="Q60" s="276">
        <v>1</v>
      </c>
      <c r="R60" s="276">
        <v>0</v>
      </c>
      <c r="S60" s="153">
        <f t="shared" si="1"/>
        <v>1</v>
      </c>
      <c r="V60" s="263" t="s">
        <v>873</v>
      </c>
      <c r="Y60" s="278" t="s">
        <v>985</v>
      </c>
      <c r="Z60" s="266" t="s">
        <v>826</v>
      </c>
      <c r="AA60" s="154" t="s">
        <v>535</v>
      </c>
      <c r="AB60" s="154" t="s">
        <v>993</v>
      </c>
      <c r="AC60" s="154" t="s">
        <v>1002</v>
      </c>
      <c r="AD60" s="155" t="s">
        <v>774</v>
      </c>
    </row>
    <row r="61" spans="1:30" x14ac:dyDescent="0.2">
      <c r="A61" s="274" t="s">
        <v>864</v>
      </c>
      <c r="B61" s="156" t="s">
        <v>865</v>
      </c>
      <c r="C61" s="157" t="s">
        <v>866</v>
      </c>
      <c r="D61" s="157" t="s">
        <v>867</v>
      </c>
      <c r="E61" s="157" t="s">
        <v>868</v>
      </c>
      <c r="F61" s="157" t="s">
        <v>869</v>
      </c>
      <c r="G61" s="156" t="s">
        <v>870</v>
      </c>
      <c r="H61" s="156" t="s">
        <v>871</v>
      </c>
      <c r="I61" s="156" t="s">
        <v>23</v>
      </c>
      <c r="J61" s="157" t="s">
        <v>872</v>
      </c>
      <c r="K61" s="157" t="s">
        <v>774</v>
      </c>
      <c r="L61" s="157" t="s">
        <v>774</v>
      </c>
      <c r="M61" s="157" t="s">
        <v>774</v>
      </c>
      <c r="N61" s="157" t="s">
        <v>774</v>
      </c>
      <c r="O61" s="157" t="s">
        <v>59</v>
      </c>
      <c r="P61" s="244">
        <v>31</v>
      </c>
      <c r="S61" s="153">
        <f t="shared" si="1"/>
        <v>0</v>
      </c>
      <c r="T61" s="152" t="s">
        <v>215</v>
      </c>
      <c r="U61" s="277" t="s">
        <v>790</v>
      </c>
      <c r="V61" s="263" t="s">
        <v>873</v>
      </c>
      <c r="Y61" s="278" t="s">
        <v>985</v>
      </c>
      <c r="Z61" s="266" t="s">
        <v>826</v>
      </c>
      <c r="AA61" s="154" t="s">
        <v>535</v>
      </c>
      <c r="AB61" s="154" t="s">
        <v>993</v>
      </c>
      <c r="AC61" s="154" t="s">
        <v>1002</v>
      </c>
      <c r="AD61" s="155" t="s">
        <v>774</v>
      </c>
    </row>
    <row r="62" spans="1:30" x14ac:dyDescent="0.2">
      <c r="Y62" s="278" t="s">
        <v>985</v>
      </c>
      <c r="Z62" s="266" t="s">
        <v>826</v>
      </c>
      <c r="AA62" s="154" t="s">
        <v>535</v>
      </c>
      <c r="AB62" s="154" t="s">
        <v>993</v>
      </c>
      <c r="AC62" s="154" t="s">
        <v>1002</v>
      </c>
    </row>
  </sheetData>
  <sheetProtection algorithmName="SHA-512" hashValue="l/fZkEjUmDt/HmripOhhQ0ZSSUkJ+NrO0mSiH4QVFEtNrMuYX9O6HycIKAypNvovp/0SLtj5/THAjOuPgYnK4g==" saltValue="eoEw0uQPDNl82ViMNZli+g==" spinCount="100000" sheet="1" objects="1" scenarios="1" formatCells="0"/>
  <sortState ref="A5:AD61">
    <sortCondition ref="I5:I61"/>
    <sortCondition ref="J5:J61"/>
    <sortCondition ref="K5:K61"/>
  </sortState>
  <mergeCells count="6">
    <mergeCell ref="AD1:AE3"/>
    <mergeCell ref="W3:X3"/>
    <mergeCell ref="Q1:R3"/>
    <mergeCell ref="B1:P3"/>
    <mergeCell ref="T3:U3"/>
    <mergeCell ref="T1:AC2"/>
  </mergeCells>
  <phoneticPr fontId="4" type="noConversion"/>
  <conditionalFormatting sqref="A1:A1048576">
    <cfRule type="expression" dxfId="12" priority="2">
      <formula>IFERROR(IF(OR(A1="",ROW(A1)=4),FALSE,NOT(AND(LEN(A1)=16,LEFT(A1,3)="IMB",MID(A1,4,1)="/",OR(AND(CODE(MID(A1,5,1))&gt;=48,CODE(MID(A1,5,1))&lt;=57),AND(CODE(MID(A1,5,1))&gt;=65,CODE(MID(A1,5,1))&lt;=90)),OR(AND(CODE(MID(A1,6,1))&gt;=48,CODE(MID(A1,6,1))&lt;=57),AND(CODE(MID(A1,6,1))&gt;=65,CODE(MID(A1,6,1))&lt;=90)),OR(AND(CODE(MID(A1,7,1))&gt;=48,CODE(MID(A1,7,1))&lt;=57),AND(CODE(MID(A1,7,1))&gt;=65,CODE(MID(A1,7,1))&lt;=90)),OR(AND(CODE(MID(A1,8,1))&gt;=48,CODE(MID(A1,8,1))&lt;=57),AND(CODE(MID(A1,8,1))&gt;=65,CODE(MID(A1,8,1))&lt;=90)),OR(AND(CODE(MID(A1,9,1))&gt;=48,CODE(MID(A1,9,1))&lt;=57),AND(CODE(MID(A1,9,1))&gt;=65,CODE(MID(A1,9,1))&lt;=90)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conditionalFormatting sqref="S1:S1048576">
    <cfRule type="expression" dxfId="11" priority="1">
      <formula>IF(S1&lt;&gt; (Q1+R1), TRUE,FALSE)</formula>
    </cfRule>
  </conditionalFormatting>
  <pageMargins left="0.78740157480314965" right="0.78740157480314965" top="0.98425196850393704" bottom="0.98425196850393704" header="0.51181102362204722" footer="0.51181102362204722"/>
  <pageSetup paperSize="9" scale="3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5745" r:id="rId4" name="Button 1905">
              <controlPr defaultSize="0" print="0" autoFill="0" autoPict="0" macro="[0]!copycsvEL">
                <anchor moveWithCells="1" sizeWithCells="1">
                  <from>
                    <xdr:col>1</xdr:col>
                    <xdr:colOff>1152525</xdr:colOff>
                    <xdr:row>0</xdr:row>
                    <xdr:rowOff>114300</xdr:rowOff>
                  </from>
                  <to>
                    <xdr:col>3</xdr:col>
                    <xdr:colOff>200025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2" r:id="rId5" name="Button 1922">
              <controlPr defaultSize="0" print="0" autoFill="0" autoPict="0" macro="[0]!copycsvCreation">
                <anchor moveWithCells="1" sizeWithCells="1">
                  <from>
                    <xdr:col>1</xdr:col>
                    <xdr:colOff>1152525</xdr:colOff>
                    <xdr:row>2</xdr:row>
                    <xdr:rowOff>57150</xdr:rowOff>
                  </from>
                  <to>
                    <xdr:col>3</xdr:col>
                    <xdr:colOff>200025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3" r:id="rId6" name="Button 1923">
              <controlPr defaultSize="0" print="0" autoFill="0" autoPict="0" macro="[0]!CMS">
                <anchor moveWithCells="1" sizeWithCells="1">
                  <from>
                    <xdr:col>0</xdr:col>
                    <xdr:colOff>0</xdr:colOff>
                    <xdr:row>2</xdr:row>
                    <xdr:rowOff>276225</xdr:rowOff>
                  </from>
                  <to>
                    <xdr:col>0</xdr:col>
                    <xdr:colOff>1352550</xdr:colOff>
                    <xdr:row>2</xdr:row>
                    <xdr:rowOff>628650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47099F3-C7ED-4D6C-98CE-BAF806778128}">
          <x14:formula1>
            <xm:f>AutoConfig!$K$6:$K$10</xm:f>
          </x14:formula1>
          <xm:sqref>T5:T61</xm:sqref>
        </x14:dataValidation>
        <x14:dataValidation type="list" allowBlank="1" showInputMessage="1" showErrorMessage="1" xr:uid="{2455989E-5604-4D09-BEF1-D82E8455171B}">
          <x14:formula1>
            <xm:f>AutoConfig!$L$6:$L$11</xm:f>
          </x14:formula1>
          <xm:sqref>U5:U61</xm:sqref>
        </x14:dataValidation>
        <x14:dataValidation type="list" allowBlank="1" showInputMessage="1" showErrorMessage="1" xr:uid="{038E9580-F395-4410-B06C-ABA4E9D53C5F}">
          <x14:formula1>
            <xm:f>AutoConfig!$M$6:$M$7</xm:f>
          </x14:formula1>
          <xm:sqref>O5:O61</xm:sqref>
        </x14:dataValidation>
        <x14:dataValidation type="list" allowBlank="1" showInputMessage="1" showErrorMessage="1" xr:uid="{70A35044-EC68-4248-8C64-6009B564C1ED}">
          <x14:formula1>
            <xm:f>AutoConfig!$N$6:$N$8</xm:f>
          </x14:formula1>
          <xm:sqref>Z5:Z61</xm:sqref>
        </x14:dataValidation>
        <x14:dataValidation type="list" allowBlank="1" showInputMessage="1" showErrorMessage="1" xr:uid="{3A3801CA-1EE9-4A1D-9E03-E8C22E0FE5F8}">
          <x14:formula1>
            <xm:f>AutoConfig!$O$6:$O$11</xm:f>
          </x14:formula1>
          <xm:sqref>AA5:AA61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0"/>
  <dimension ref="A1:AC985"/>
  <sheetViews>
    <sheetView zoomScaleNormal="100" workbookViewId="0">
      <pane ySplit="4" topLeftCell="A5" activePane="bottomLeft" state="frozen"/>
      <selection pane="bottomLeft" activeCell="L4" sqref="A4:L4"/>
    </sheetView>
  </sheetViews>
  <sheetFormatPr baseColWidth="10" defaultRowHeight="12.75" x14ac:dyDescent="0.2"/>
  <cols>
    <col min="1" max="1" width="18.5703125" style="90" bestFit="1" customWidth="1"/>
    <col min="2" max="2" width="13" style="90" bestFit="1" customWidth="1"/>
    <col min="3" max="3" width="14.5703125" style="90" bestFit="1" customWidth="1"/>
    <col min="4" max="4" width="6.28515625" style="193" customWidth="1"/>
    <col min="5" max="5" width="7" style="193" customWidth="1"/>
    <col min="6" max="6" width="15.42578125" style="193" customWidth="1"/>
    <col min="7" max="7" width="28.7109375" style="193" bestFit="1" customWidth="1"/>
    <col min="8" max="8" width="4.85546875" style="193" bestFit="1" customWidth="1"/>
    <col min="9" max="9" width="8" style="193" customWidth="1"/>
    <col min="10" max="10" width="20.85546875" style="193" bestFit="1" customWidth="1"/>
    <col min="11" max="11" width="7.7109375" style="193" bestFit="1" customWidth="1"/>
    <col min="12" max="12" width="9" style="193" bestFit="1" customWidth="1"/>
    <col min="13" max="13" width="11.42578125" style="193" hidden="1" customWidth="1"/>
    <col min="14" max="15" width="5.140625" style="193" hidden="1" customWidth="1"/>
    <col min="16" max="16" width="13.140625" style="194" customWidth="1"/>
    <col min="17" max="17" width="42" style="193" bestFit="1" customWidth="1"/>
    <col min="18" max="19" width="12.7109375" style="193" customWidth="1"/>
    <col min="20" max="20" width="64" style="193" bestFit="1" customWidth="1"/>
    <col min="21" max="21" width="12.28515625" style="193" hidden="1" customWidth="1"/>
    <col min="22" max="22" width="11.7109375" style="195" customWidth="1"/>
    <col min="23" max="23" width="55.5703125" style="195" customWidth="1"/>
    <col min="24" max="32" width="11.42578125" style="105" customWidth="1"/>
    <col min="33" max="34" width="11.42578125" style="105"/>
    <col min="35" max="35" width="15" style="105" customWidth="1"/>
    <col min="36" max="16384" width="11.42578125" style="105"/>
  </cols>
  <sheetData>
    <row r="1" spans="1:29" ht="15" customHeight="1" x14ac:dyDescent="0.2">
      <c r="A1" s="169"/>
      <c r="B1" s="487" t="s">
        <v>15</v>
      </c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175"/>
      <c r="N1" s="494" t="s">
        <v>18</v>
      </c>
      <c r="O1" s="495"/>
      <c r="P1" s="173"/>
      <c r="Q1" s="490" t="s">
        <v>16</v>
      </c>
      <c r="R1" s="490"/>
      <c r="S1" s="490"/>
      <c r="T1" s="490"/>
      <c r="U1" s="491"/>
      <c r="V1" s="484" t="s">
        <v>17</v>
      </c>
      <c r="W1" s="484"/>
      <c r="X1" s="103"/>
      <c r="Y1" s="104"/>
      <c r="Z1" s="103"/>
      <c r="AA1" s="104"/>
      <c r="AB1" s="103"/>
      <c r="AC1" s="104"/>
    </row>
    <row r="2" spans="1:29" ht="12.75" customHeight="1" x14ac:dyDescent="0.2">
      <c r="A2" s="170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176"/>
      <c r="N2" s="496"/>
      <c r="O2" s="497"/>
      <c r="P2" s="174"/>
      <c r="Q2" s="492"/>
      <c r="R2" s="492"/>
      <c r="S2" s="492"/>
      <c r="T2" s="492"/>
      <c r="U2" s="493"/>
      <c r="V2" s="484"/>
      <c r="W2" s="484"/>
      <c r="X2" s="103"/>
      <c r="Y2" s="104"/>
      <c r="Z2" s="103"/>
      <c r="AA2" s="104"/>
      <c r="AB2" s="103"/>
      <c r="AC2" s="104"/>
    </row>
    <row r="3" spans="1:29" ht="27.75" customHeight="1" x14ac:dyDescent="0.2">
      <c r="A3" s="171"/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177"/>
      <c r="N3" s="498"/>
      <c r="O3" s="499"/>
      <c r="P3" s="172"/>
      <c r="Q3" s="180" t="s">
        <v>19</v>
      </c>
      <c r="R3" s="485" t="s">
        <v>20</v>
      </c>
      <c r="S3" s="486"/>
      <c r="T3" s="167" t="s">
        <v>590</v>
      </c>
      <c r="U3" s="167"/>
      <c r="V3" s="484"/>
      <c r="W3" s="484"/>
      <c r="X3" s="103"/>
      <c r="Y3" s="104"/>
      <c r="Z3" s="103"/>
      <c r="AA3" s="104"/>
      <c r="AB3" s="103"/>
      <c r="AC3" s="104"/>
    </row>
    <row r="4" spans="1:29" ht="26.25" thickBot="1" x14ac:dyDescent="0.25">
      <c r="A4" s="178" t="s">
        <v>516</v>
      </c>
      <c r="B4" s="179" t="s">
        <v>3</v>
      </c>
      <c r="C4" s="179" t="s">
        <v>5</v>
      </c>
      <c r="D4" s="184" t="s">
        <v>1</v>
      </c>
      <c r="E4" s="185" t="s">
        <v>22</v>
      </c>
      <c r="F4" s="185" t="s">
        <v>741</v>
      </c>
      <c r="G4" s="184" t="s">
        <v>23</v>
      </c>
      <c r="H4" s="184" t="s">
        <v>24</v>
      </c>
      <c r="I4" s="186" t="s">
        <v>25</v>
      </c>
      <c r="J4" s="186" t="s">
        <v>26</v>
      </c>
      <c r="K4" s="187" t="s">
        <v>52</v>
      </c>
      <c r="L4" s="186" t="s">
        <v>27</v>
      </c>
      <c r="M4" s="188" t="s">
        <v>58</v>
      </c>
      <c r="N4" s="188" t="s">
        <v>29</v>
      </c>
      <c r="O4" s="189" t="s">
        <v>30</v>
      </c>
      <c r="P4" s="190" t="s">
        <v>58</v>
      </c>
      <c r="Q4" s="191" t="s">
        <v>31</v>
      </c>
      <c r="R4" s="189" t="s">
        <v>32</v>
      </c>
      <c r="S4" s="192" t="s">
        <v>33</v>
      </c>
      <c r="T4" s="102" t="s">
        <v>623</v>
      </c>
      <c r="U4" s="102" t="s">
        <v>640</v>
      </c>
      <c r="V4" s="113" t="s">
        <v>34</v>
      </c>
      <c r="W4" s="113" t="s">
        <v>35</v>
      </c>
      <c r="X4" s="103"/>
      <c r="Y4" s="104"/>
      <c r="Z4" s="103"/>
      <c r="AA4" s="104"/>
      <c r="AB4" s="103"/>
      <c r="AC4" s="104"/>
    </row>
    <row r="5" spans="1:29" s="218" customFormat="1" ht="12.75" customHeight="1" x14ac:dyDescent="0.2">
      <c r="A5" s="205"/>
      <c r="B5" s="205"/>
      <c r="C5" s="205"/>
      <c r="D5" s="205"/>
      <c r="E5" s="205"/>
      <c r="F5" s="205"/>
      <c r="G5" s="206"/>
      <c r="H5" s="205"/>
      <c r="I5" s="205"/>
      <c r="J5" s="205"/>
      <c r="K5" s="207"/>
      <c r="L5" s="205"/>
      <c r="M5" s="214"/>
      <c r="N5" s="214"/>
      <c r="O5" s="211"/>
      <c r="P5" s="208"/>
      <c r="Q5" s="211"/>
      <c r="R5" s="211"/>
      <c r="S5" s="254"/>
      <c r="T5" s="270"/>
      <c r="U5" s="257"/>
      <c r="V5" s="237"/>
      <c r="W5" s="237"/>
      <c r="X5" s="216"/>
      <c r="Y5" s="217"/>
      <c r="Z5" s="216"/>
      <c r="AA5" s="217"/>
      <c r="AB5" s="216"/>
      <c r="AC5" s="217"/>
    </row>
    <row r="6" spans="1:29" s="218" customFormat="1" ht="12.75" customHeight="1" x14ac:dyDescent="0.2">
      <c r="A6" s="205"/>
      <c r="B6" s="205"/>
      <c r="C6" s="205"/>
      <c r="D6" s="205"/>
      <c r="E6" s="205"/>
      <c r="F6" s="205"/>
      <c r="G6" s="206"/>
      <c r="H6" s="205"/>
      <c r="I6" s="205"/>
      <c r="J6" s="205"/>
      <c r="K6" s="207"/>
      <c r="L6" s="205"/>
      <c r="M6" s="214"/>
      <c r="N6" s="214"/>
      <c r="O6" s="211"/>
      <c r="P6" s="208"/>
      <c r="Q6" s="211"/>
      <c r="R6" s="211"/>
      <c r="S6" s="254"/>
      <c r="T6" s="270"/>
      <c r="U6" s="257"/>
      <c r="V6" s="237"/>
      <c r="W6" s="237"/>
      <c r="X6" s="216"/>
      <c r="Y6" s="217"/>
      <c r="Z6" s="216"/>
      <c r="AA6" s="217"/>
      <c r="AB6" s="216"/>
      <c r="AC6" s="217"/>
    </row>
    <row r="7" spans="1:29" s="218" customFormat="1" ht="12.75" customHeight="1" x14ac:dyDescent="0.2">
      <c r="A7" s="205"/>
      <c r="B7" s="205"/>
      <c r="C7" s="205"/>
      <c r="D7" s="205"/>
      <c r="E7" s="205"/>
      <c r="F7" s="205"/>
      <c r="G7" s="206"/>
      <c r="H7" s="205"/>
      <c r="I7" s="205"/>
      <c r="J7" s="205"/>
      <c r="K7" s="207"/>
      <c r="L7" s="205"/>
      <c r="M7" s="214"/>
      <c r="N7" s="214"/>
      <c r="O7" s="211"/>
      <c r="P7" s="208"/>
      <c r="Q7" s="211"/>
      <c r="R7" s="211"/>
      <c r="S7" s="254"/>
      <c r="T7" s="270"/>
      <c r="U7" s="257"/>
      <c r="V7" s="237"/>
      <c r="W7" s="237"/>
      <c r="X7" s="216"/>
      <c r="Y7" s="217"/>
      <c r="Z7" s="216"/>
      <c r="AA7" s="217"/>
      <c r="AB7" s="216"/>
      <c r="AC7" s="217"/>
    </row>
    <row r="8" spans="1:29" s="218" customFormat="1" ht="12.75" customHeight="1" x14ac:dyDescent="0.2">
      <c r="A8" s="205"/>
      <c r="B8" s="205"/>
      <c r="C8" s="205"/>
      <c r="D8" s="205"/>
      <c r="E8" s="205"/>
      <c r="F8" s="205"/>
      <c r="G8" s="206"/>
      <c r="H8" s="205"/>
      <c r="I8" s="205"/>
      <c r="J8" s="205"/>
      <c r="K8" s="207"/>
      <c r="L8" s="205"/>
      <c r="M8" s="214"/>
      <c r="N8" s="214"/>
      <c r="O8" s="211"/>
      <c r="P8" s="208"/>
      <c r="Q8" s="211"/>
      <c r="R8" s="211"/>
      <c r="S8" s="254"/>
      <c r="T8" s="270"/>
      <c r="U8" s="257"/>
      <c r="V8" s="237"/>
      <c r="W8" s="237"/>
      <c r="X8" s="216"/>
      <c r="Y8" s="217"/>
      <c r="Z8" s="216"/>
      <c r="AA8" s="217"/>
      <c r="AB8" s="216"/>
      <c r="AC8" s="217"/>
    </row>
    <row r="9" spans="1:29" s="218" customFormat="1" ht="12.75" customHeight="1" x14ac:dyDescent="0.2">
      <c r="A9" s="205"/>
      <c r="B9" s="205"/>
      <c r="C9" s="205"/>
      <c r="D9" s="205"/>
      <c r="E9" s="205"/>
      <c r="F9" s="205"/>
      <c r="G9" s="206"/>
      <c r="H9" s="205"/>
      <c r="I9" s="205"/>
      <c r="J9" s="205"/>
      <c r="K9" s="207"/>
      <c r="L9" s="205"/>
      <c r="M9" s="214"/>
      <c r="N9" s="214"/>
      <c r="O9" s="211"/>
      <c r="P9" s="208"/>
      <c r="Q9" s="211"/>
      <c r="R9" s="211"/>
      <c r="S9" s="254"/>
      <c r="T9" s="270"/>
      <c r="U9" s="257"/>
      <c r="V9" s="237"/>
      <c r="W9" s="237"/>
    </row>
    <row r="10" spans="1:29" s="218" customFormat="1" ht="12.75" customHeight="1" x14ac:dyDescent="0.2">
      <c r="A10" s="205"/>
      <c r="B10" s="205"/>
      <c r="C10" s="205"/>
      <c r="D10" s="205"/>
      <c r="E10" s="205"/>
      <c r="F10" s="205"/>
      <c r="G10" s="206"/>
      <c r="H10" s="205"/>
      <c r="I10" s="205"/>
      <c r="J10" s="205"/>
      <c r="K10" s="207"/>
      <c r="L10" s="205"/>
      <c r="M10" s="214"/>
      <c r="N10" s="214"/>
      <c r="O10" s="211"/>
      <c r="P10" s="208"/>
      <c r="Q10" s="211"/>
      <c r="R10" s="211"/>
      <c r="S10" s="254"/>
      <c r="T10" s="270"/>
      <c r="U10" s="257"/>
      <c r="V10" s="237"/>
      <c r="W10" s="237"/>
    </row>
    <row r="11" spans="1:29" s="218" customFormat="1" ht="12.75" customHeight="1" x14ac:dyDescent="0.2">
      <c r="A11" s="205"/>
      <c r="B11" s="205"/>
      <c r="C11" s="205"/>
      <c r="D11" s="205"/>
      <c r="E11" s="205"/>
      <c r="F11" s="205"/>
      <c r="G11" s="206"/>
      <c r="H11" s="205"/>
      <c r="I11" s="205"/>
      <c r="J11" s="205"/>
      <c r="K11" s="207"/>
      <c r="L11" s="205"/>
      <c r="M11" s="214"/>
      <c r="N11" s="214"/>
      <c r="O11" s="211"/>
      <c r="P11" s="208"/>
      <c r="Q11" s="211"/>
      <c r="R11" s="211"/>
      <c r="S11" s="254"/>
      <c r="T11" s="270"/>
      <c r="U11" s="257"/>
      <c r="V11" s="237"/>
      <c r="W11" s="237"/>
    </row>
    <row r="12" spans="1:29" s="218" customFormat="1" ht="12.75" customHeight="1" x14ac:dyDescent="0.2">
      <c r="A12" s="205"/>
      <c r="B12" s="205"/>
      <c r="C12" s="205"/>
      <c r="D12" s="205"/>
      <c r="E12" s="205"/>
      <c r="F12" s="205"/>
      <c r="G12" s="206"/>
      <c r="H12" s="205"/>
      <c r="I12" s="205"/>
      <c r="J12" s="205"/>
      <c r="K12" s="207"/>
      <c r="L12" s="205"/>
      <c r="M12" s="214"/>
      <c r="N12" s="214"/>
      <c r="O12" s="211"/>
      <c r="P12" s="208"/>
      <c r="Q12" s="211"/>
      <c r="R12" s="211"/>
      <c r="S12" s="254"/>
      <c r="T12" s="270"/>
      <c r="U12" s="257"/>
      <c r="V12" s="237"/>
      <c r="W12" s="237"/>
    </row>
    <row r="13" spans="1:29" s="218" customFormat="1" ht="12.75" customHeight="1" x14ac:dyDescent="0.2">
      <c r="A13" s="205"/>
      <c r="B13" s="205"/>
      <c r="C13" s="205"/>
      <c r="D13" s="205"/>
      <c r="E13" s="205"/>
      <c r="F13" s="205"/>
      <c r="G13" s="206"/>
      <c r="H13" s="205"/>
      <c r="I13" s="205"/>
      <c r="J13" s="205"/>
      <c r="K13" s="207"/>
      <c r="L13" s="205"/>
      <c r="M13" s="214"/>
      <c r="N13" s="214"/>
      <c r="O13" s="211"/>
      <c r="P13" s="208"/>
      <c r="Q13" s="211"/>
      <c r="R13" s="211"/>
      <c r="S13" s="254"/>
      <c r="T13" s="270"/>
      <c r="U13" s="257"/>
      <c r="V13" s="237"/>
      <c r="W13" s="237"/>
    </row>
    <row r="14" spans="1:29" s="218" customFormat="1" ht="12.75" customHeight="1" x14ac:dyDescent="0.2">
      <c r="A14" s="205"/>
      <c r="B14" s="205"/>
      <c r="C14" s="205"/>
      <c r="D14" s="205"/>
      <c r="E14" s="205"/>
      <c r="F14" s="205"/>
      <c r="G14" s="206"/>
      <c r="H14" s="205"/>
      <c r="I14" s="205"/>
      <c r="J14" s="205"/>
      <c r="K14" s="207"/>
      <c r="L14" s="205"/>
      <c r="M14" s="214"/>
      <c r="N14" s="214"/>
      <c r="O14" s="211"/>
      <c r="P14" s="208"/>
      <c r="Q14" s="211"/>
      <c r="R14" s="211"/>
      <c r="S14" s="254"/>
      <c r="T14" s="270"/>
      <c r="U14" s="257"/>
      <c r="V14" s="237"/>
      <c r="W14" s="237"/>
    </row>
    <row r="15" spans="1:29" s="218" customFormat="1" ht="12.75" customHeight="1" x14ac:dyDescent="0.2">
      <c r="A15" s="205"/>
      <c r="B15" s="205"/>
      <c r="C15" s="205"/>
      <c r="D15" s="205"/>
      <c r="E15" s="205"/>
      <c r="F15" s="205"/>
      <c r="G15" s="206"/>
      <c r="H15" s="205"/>
      <c r="I15" s="205"/>
      <c r="J15" s="205"/>
      <c r="K15" s="207"/>
      <c r="L15" s="205"/>
      <c r="M15" s="214"/>
      <c r="N15" s="214"/>
      <c r="O15" s="211"/>
      <c r="P15" s="208"/>
      <c r="Q15" s="211"/>
      <c r="R15" s="211"/>
      <c r="S15" s="254"/>
      <c r="T15" s="270"/>
      <c r="U15" s="257"/>
      <c r="V15" s="237"/>
      <c r="W15" s="237"/>
    </row>
    <row r="16" spans="1:29" s="218" customFormat="1" ht="12.75" customHeight="1" x14ac:dyDescent="0.2">
      <c r="A16" s="205"/>
      <c r="B16" s="205"/>
      <c r="C16" s="205"/>
      <c r="D16" s="205"/>
      <c r="E16" s="205"/>
      <c r="F16" s="205"/>
      <c r="G16" s="206"/>
      <c r="H16" s="205"/>
      <c r="I16" s="205"/>
      <c r="J16" s="205"/>
      <c r="K16" s="207"/>
      <c r="L16" s="205"/>
      <c r="M16" s="214"/>
      <c r="N16" s="214"/>
      <c r="O16" s="211"/>
      <c r="P16" s="208"/>
      <c r="Q16" s="211"/>
      <c r="R16" s="211"/>
      <c r="S16" s="254"/>
      <c r="T16" s="270"/>
      <c r="U16" s="257"/>
      <c r="V16" s="237"/>
      <c r="W16" s="237"/>
    </row>
    <row r="17" spans="1:23" s="218" customFormat="1" ht="12.75" customHeight="1" x14ac:dyDescent="0.2">
      <c r="A17" s="205"/>
      <c r="B17" s="205"/>
      <c r="C17" s="205"/>
      <c r="D17" s="205"/>
      <c r="E17" s="205"/>
      <c r="F17" s="205"/>
      <c r="G17" s="206"/>
      <c r="H17" s="205"/>
      <c r="I17" s="205"/>
      <c r="J17" s="205"/>
      <c r="K17" s="207"/>
      <c r="L17" s="205"/>
      <c r="M17" s="214"/>
      <c r="N17" s="214"/>
      <c r="O17" s="211"/>
      <c r="P17" s="208"/>
      <c r="Q17" s="211"/>
      <c r="R17" s="211"/>
      <c r="S17" s="254"/>
      <c r="T17" s="270"/>
      <c r="U17" s="257"/>
      <c r="V17" s="237"/>
      <c r="W17" s="237"/>
    </row>
    <row r="18" spans="1:23" s="218" customFormat="1" ht="12.75" customHeight="1" x14ac:dyDescent="0.2">
      <c r="A18" s="205"/>
      <c r="B18" s="205"/>
      <c r="C18" s="205"/>
      <c r="D18" s="205"/>
      <c r="E18" s="205"/>
      <c r="F18" s="205"/>
      <c r="G18" s="206"/>
      <c r="H18" s="205"/>
      <c r="I18" s="205"/>
      <c r="J18" s="205"/>
      <c r="K18" s="207"/>
      <c r="L18" s="205"/>
      <c r="M18" s="214"/>
      <c r="N18" s="214"/>
      <c r="O18" s="211"/>
      <c r="P18" s="208"/>
      <c r="Q18" s="211"/>
      <c r="R18" s="211"/>
      <c r="S18" s="254"/>
      <c r="T18" s="270"/>
      <c r="U18" s="257"/>
      <c r="V18" s="237"/>
      <c r="W18" s="237"/>
    </row>
    <row r="19" spans="1:23" s="218" customFormat="1" ht="12.75" customHeight="1" x14ac:dyDescent="0.2">
      <c r="A19" s="205"/>
      <c r="B19" s="205"/>
      <c r="C19" s="205"/>
      <c r="D19" s="205"/>
      <c r="E19" s="205"/>
      <c r="F19" s="205"/>
      <c r="G19" s="206"/>
      <c r="H19" s="205"/>
      <c r="I19" s="205"/>
      <c r="J19" s="205"/>
      <c r="K19" s="207"/>
      <c r="L19" s="205"/>
      <c r="M19" s="214"/>
      <c r="N19" s="214"/>
      <c r="O19" s="211"/>
      <c r="P19" s="208"/>
      <c r="Q19" s="211"/>
      <c r="R19" s="211"/>
      <c r="S19" s="254"/>
      <c r="T19" s="270"/>
      <c r="U19" s="257"/>
      <c r="V19" s="237"/>
      <c r="W19" s="237"/>
    </row>
    <row r="20" spans="1:23" s="218" customFormat="1" ht="12.75" customHeight="1" x14ac:dyDescent="0.2">
      <c r="A20" s="205"/>
      <c r="B20" s="205"/>
      <c r="C20" s="205"/>
      <c r="D20" s="205"/>
      <c r="E20" s="205"/>
      <c r="F20" s="205"/>
      <c r="G20" s="206"/>
      <c r="H20" s="205"/>
      <c r="I20" s="205"/>
      <c r="J20" s="205"/>
      <c r="K20" s="207"/>
      <c r="L20" s="205"/>
      <c r="M20" s="214"/>
      <c r="N20" s="214"/>
      <c r="O20" s="211"/>
      <c r="P20" s="208"/>
      <c r="Q20" s="211"/>
      <c r="R20" s="211"/>
      <c r="S20" s="254"/>
      <c r="T20" s="270"/>
      <c r="U20" s="257"/>
      <c r="V20" s="237"/>
      <c r="W20" s="237"/>
    </row>
    <row r="21" spans="1:23" s="218" customFormat="1" ht="12.75" customHeight="1" x14ac:dyDescent="0.2">
      <c r="A21" s="205"/>
      <c r="B21" s="205"/>
      <c r="C21" s="205"/>
      <c r="D21" s="205"/>
      <c r="E21" s="205"/>
      <c r="F21" s="205"/>
      <c r="G21" s="206"/>
      <c r="H21" s="205"/>
      <c r="I21" s="205"/>
      <c r="J21" s="205"/>
      <c r="K21" s="207"/>
      <c r="L21" s="205"/>
      <c r="M21" s="214"/>
      <c r="N21" s="214"/>
      <c r="O21" s="211"/>
      <c r="P21" s="208"/>
      <c r="Q21" s="211"/>
      <c r="R21" s="211"/>
      <c r="S21" s="254"/>
      <c r="T21" s="270"/>
      <c r="U21" s="257"/>
      <c r="V21" s="237"/>
      <c r="W21" s="237"/>
    </row>
    <row r="22" spans="1:23" s="218" customFormat="1" ht="12.75" customHeight="1" x14ac:dyDescent="0.2">
      <c r="A22" s="205"/>
      <c r="B22" s="205"/>
      <c r="C22" s="205"/>
      <c r="D22" s="205"/>
      <c r="E22" s="205"/>
      <c r="F22" s="205"/>
      <c r="G22" s="206"/>
      <c r="H22" s="205"/>
      <c r="I22" s="205"/>
      <c r="J22" s="205"/>
      <c r="K22" s="207"/>
      <c r="L22" s="205"/>
      <c r="M22" s="214"/>
      <c r="N22" s="214"/>
      <c r="O22" s="211"/>
      <c r="P22" s="208"/>
      <c r="Q22" s="211"/>
      <c r="R22" s="211"/>
      <c r="S22" s="254"/>
      <c r="T22" s="270"/>
      <c r="U22" s="257"/>
      <c r="V22" s="237"/>
      <c r="W22" s="237"/>
    </row>
    <row r="23" spans="1:23" s="218" customFormat="1" ht="12.75" customHeight="1" x14ac:dyDescent="0.2">
      <c r="A23" s="205"/>
      <c r="B23" s="205"/>
      <c r="C23" s="205"/>
      <c r="D23" s="205"/>
      <c r="E23" s="205"/>
      <c r="F23" s="205"/>
      <c r="G23" s="206"/>
      <c r="H23" s="205"/>
      <c r="I23" s="205"/>
      <c r="J23" s="205"/>
      <c r="K23" s="207"/>
      <c r="L23" s="205"/>
      <c r="M23" s="214"/>
      <c r="N23" s="214"/>
      <c r="O23" s="211"/>
      <c r="P23" s="208"/>
      <c r="Q23" s="211"/>
      <c r="R23" s="211"/>
      <c r="S23" s="254"/>
      <c r="T23" s="270"/>
      <c r="U23" s="257"/>
      <c r="V23" s="237"/>
      <c r="W23" s="237"/>
    </row>
    <row r="24" spans="1:23" s="218" customFormat="1" ht="12.75" customHeight="1" x14ac:dyDescent="0.2">
      <c r="A24" s="205"/>
      <c r="B24" s="205"/>
      <c r="C24" s="205"/>
      <c r="D24" s="205"/>
      <c r="E24" s="205"/>
      <c r="F24" s="205"/>
      <c r="G24" s="206"/>
      <c r="H24" s="205"/>
      <c r="I24" s="205"/>
      <c r="J24" s="205"/>
      <c r="K24" s="207"/>
      <c r="L24" s="205"/>
      <c r="M24" s="214"/>
      <c r="N24" s="214"/>
      <c r="O24" s="211"/>
      <c r="P24" s="208"/>
      <c r="Q24" s="211"/>
      <c r="R24" s="211"/>
      <c r="S24" s="254"/>
      <c r="T24" s="270"/>
      <c r="U24" s="257"/>
      <c r="V24" s="237"/>
      <c r="W24" s="237"/>
    </row>
    <row r="25" spans="1:23" s="218" customFormat="1" ht="12.75" customHeight="1" x14ac:dyDescent="0.2">
      <c r="A25" s="205"/>
      <c r="B25" s="205"/>
      <c r="C25" s="205"/>
      <c r="D25" s="205"/>
      <c r="E25" s="205"/>
      <c r="F25" s="205"/>
      <c r="G25" s="206"/>
      <c r="H25" s="205"/>
      <c r="I25" s="205"/>
      <c r="J25" s="205"/>
      <c r="K25" s="207"/>
      <c r="L25" s="205"/>
      <c r="M25" s="214"/>
      <c r="N25" s="214"/>
      <c r="O25" s="211"/>
      <c r="P25" s="208"/>
      <c r="Q25" s="211"/>
      <c r="R25" s="211"/>
      <c r="S25" s="254"/>
      <c r="T25" s="270"/>
      <c r="U25" s="257"/>
      <c r="V25" s="237"/>
      <c r="W25" s="237"/>
    </row>
    <row r="26" spans="1:23" s="218" customFormat="1" ht="12.75" customHeight="1" x14ac:dyDescent="0.2">
      <c r="A26" s="205"/>
      <c r="B26" s="205"/>
      <c r="C26" s="205"/>
      <c r="D26" s="205"/>
      <c r="E26" s="205"/>
      <c r="F26" s="205"/>
      <c r="G26" s="206"/>
      <c r="H26" s="205"/>
      <c r="I26" s="205"/>
      <c r="J26" s="205"/>
      <c r="K26" s="207"/>
      <c r="L26" s="205"/>
      <c r="M26" s="214"/>
      <c r="N26" s="214"/>
      <c r="O26" s="211"/>
      <c r="P26" s="208"/>
      <c r="Q26" s="211"/>
      <c r="R26" s="211"/>
      <c r="S26" s="254"/>
      <c r="T26" s="270"/>
      <c r="U26" s="257"/>
      <c r="V26" s="237"/>
      <c r="W26" s="237"/>
    </row>
    <row r="27" spans="1:23" s="218" customFormat="1" ht="12.75" customHeight="1" x14ac:dyDescent="0.2">
      <c r="A27" s="205"/>
      <c r="B27" s="205"/>
      <c r="C27" s="205"/>
      <c r="D27" s="205"/>
      <c r="E27" s="205"/>
      <c r="F27" s="205"/>
      <c r="G27" s="206"/>
      <c r="H27" s="205"/>
      <c r="I27" s="205"/>
      <c r="J27" s="205"/>
      <c r="K27" s="207"/>
      <c r="L27" s="205"/>
      <c r="M27" s="214"/>
      <c r="N27" s="214"/>
      <c r="O27" s="211"/>
      <c r="P27" s="208"/>
      <c r="Q27" s="211"/>
      <c r="R27" s="211"/>
      <c r="S27" s="254"/>
      <c r="T27" s="270"/>
      <c r="U27" s="257"/>
      <c r="V27" s="237"/>
      <c r="W27" s="237"/>
    </row>
    <row r="28" spans="1:23" s="218" customFormat="1" ht="12.75" customHeight="1" x14ac:dyDescent="0.2">
      <c r="A28" s="205"/>
      <c r="B28" s="205"/>
      <c r="C28" s="205"/>
      <c r="D28" s="205"/>
      <c r="E28" s="205"/>
      <c r="F28" s="205"/>
      <c r="G28" s="206"/>
      <c r="H28" s="205"/>
      <c r="I28" s="205"/>
      <c r="J28" s="205"/>
      <c r="K28" s="207"/>
      <c r="L28" s="205"/>
      <c r="M28" s="214"/>
      <c r="N28" s="214"/>
      <c r="O28" s="211"/>
      <c r="P28" s="208"/>
      <c r="Q28" s="211"/>
      <c r="R28" s="211"/>
      <c r="S28" s="254"/>
      <c r="T28" s="270"/>
      <c r="U28" s="257"/>
      <c r="V28" s="237"/>
      <c r="W28" s="237"/>
    </row>
    <row r="29" spans="1:23" s="218" customFormat="1" ht="12.75" customHeight="1" x14ac:dyDescent="0.2">
      <c r="A29" s="205"/>
      <c r="B29" s="205"/>
      <c r="C29" s="205"/>
      <c r="D29" s="205"/>
      <c r="E29" s="205"/>
      <c r="F29" s="205"/>
      <c r="G29" s="206"/>
      <c r="H29" s="205"/>
      <c r="I29" s="205"/>
      <c r="J29" s="205"/>
      <c r="K29" s="207"/>
      <c r="L29" s="205"/>
      <c r="M29" s="214"/>
      <c r="N29" s="214"/>
      <c r="O29" s="211"/>
      <c r="P29" s="208"/>
      <c r="Q29" s="211"/>
      <c r="R29" s="211"/>
      <c r="S29" s="254"/>
      <c r="T29" s="270"/>
      <c r="U29" s="257"/>
      <c r="V29" s="237"/>
      <c r="W29" s="237"/>
    </row>
    <row r="30" spans="1:23" s="218" customFormat="1" ht="12.75" customHeight="1" x14ac:dyDescent="0.2">
      <c r="A30" s="205"/>
      <c r="B30" s="205"/>
      <c r="C30" s="205"/>
      <c r="D30" s="205"/>
      <c r="E30" s="205"/>
      <c r="F30" s="205"/>
      <c r="G30" s="206"/>
      <c r="H30" s="205"/>
      <c r="I30" s="205"/>
      <c r="J30" s="205"/>
      <c r="K30" s="207"/>
      <c r="L30" s="205"/>
      <c r="M30" s="214"/>
      <c r="N30" s="214"/>
      <c r="O30" s="211"/>
      <c r="P30" s="208"/>
      <c r="Q30" s="211"/>
      <c r="R30" s="211"/>
      <c r="S30" s="254"/>
      <c r="T30" s="270"/>
      <c r="U30" s="257"/>
      <c r="V30" s="237"/>
      <c r="W30" s="237"/>
    </row>
    <row r="31" spans="1:23" s="218" customFormat="1" ht="12.75" customHeight="1" x14ac:dyDescent="0.2">
      <c r="A31" s="205"/>
      <c r="B31" s="205"/>
      <c r="C31" s="205"/>
      <c r="D31" s="205"/>
      <c r="E31" s="205"/>
      <c r="F31" s="205"/>
      <c r="G31" s="206"/>
      <c r="H31" s="205"/>
      <c r="I31" s="205"/>
      <c r="J31" s="205"/>
      <c r="K31" s="207"/>
      <c r="L31" s="205"/>
      <c r="M31" s="214"/>
      <c r="N31" s="214"/>
      <c r="O31" s="211"/>
      <c r="P31" s="208"/>
      <c r="Q31" s="211"/>
      <c r="R31" s="211"/>
      <c r="S31" s="254"/>
      <c r="T31" s="270"/>
      <c r="U31" s="257"/>
      <c r="V31" s="237"/>
      <c r="W31" s="237"/>
    </row>
    <row r="32" spans="1:23" s="218" customFormat="1" ht="12.75" customHeight="1" x14ac:dyDescent="0.2">
      <c r="A32" s="205"/>
      <c r="B32" s="205"/>
      <c r="C32" s="205"/>
      <c r="D32" s="205"/>
      <c r="E32" s="205"/>
      <c r="F32" s="205"/>
      <c r="G32" s="206"/>
      <c r="H32" s="205"/>
      <c r="I32" s="205"/>
      <c r="J32" s="205"/>
      <c r="K32" s="207"/>
      <c r="L32" s="205"/>
      <c r="M32" s="214"/>
      <c r="N32" s="214"/>
      <c r="O32" s="211"/>
      <c r="P32" s="208"/>
      <c r="Q32" s="211"/>
      <c r="R32" s="211"/>
      <c r="S32" s="254"/>
      <c r="T32" s="270"/>
      <c r="U32" s="257"/>
      <c r="V32" s="237"/>
      <c r="W32" s="237"/>
    </row>
    <row r="33" spans="1:23" s="218" customFormat="1" ht="12.75" customHeight="1" x14ac:dyDescent="0.2">
      <c r="A33" s="205"/>
      <c r="B33" s="205"/>
      <c r="C33" s="205"/>
      <c r="D33" s="205"/>
      <c r="E33" s="205"/>
      <c r="F33" s="205"/>
      <c r="G33" s="206"/>
      <c r="H33" s="205"/>
      <c r="I33" s="205"/>
      <c r="J33" s="205"/>
      <c r="K33" s="207"/>
      <c r="L33" s="205"/>
      <c r="M33" s="214"/>
      <c r="N33" s="214"/>
      <c r="O33" s="211"/>
      <c r="P33" s="208"/>
      <c r="Q33" s="211"/>
      <c r="R33" s="211"/>
      <c r="S33" s="254"/>
      <c r="T33" s="270"/>
      <c r="U33" s="257"/>
      <c r="V33" s="237"/>
      <c r="W33" s="237"/>
    </row>
    <row r="34" spans="1:23" s="218" customFormat="1" ht="12.75" customHeight="1" x14ac:dyDescent="0.2">
      <c r="A34" s="205"/>
      <c r="B34" s="205"/>
      <c r="C34" s="205"/>
      <c r="D34" s="205"/>
      <c r="E34" s="205"/>
      <c r="F34" s="205"/>
      <c r="G34" s="206"/>
      <c r="H34" s="205"/>
      <c r="I34" s="205"/>
      <c r="J34" s="205"/>
      <c r="K34" s="207"/>
      <c r="L34" s="205"/>
      <c r="M34" s="214"/>
      <c r="N34" s="214"/>
      <c r="O34" s="211"/>
      <c r="P34" s="208"/>
      <c r="Q34" s="211"/>
      <c r="R34" s="211"/>
      <c r="S34" s="254"/>
      <c r="T34" s="270"/>
      <c r="U34" s="257"/>
      <c r="V34" s="237"/>
      <c r="W34" s="237"/>
    </row>
    <row r="35" spans="1:23" s="218" customFormat="1" ht="12.75" customHeight="1" x14ac:dyDescent="0.2">
      <c r="A35" s="205"/>
      <c r="B35" s="205"/>
      <c r="C35" s="205"/>
      <c r="D35" s="205"/>
      <c r="E35" s="205"/>
      <c r="F35" s="205"/>
      <c r="G35" s="206"/>
      <c r="H35" s="205"/>
      <c r="I35" s="205"/>
      <c r="J35" s="205"/>
      <c r="K35" s="207"/>
      <c r="L35" s="205"/>
      <c r="M35" s="214"/>
      <c r="N35" s="214"/>
      <c r="O35" s="211"/>
      <c r="P35" s="208"/>
      <c r="Q35" s="211"/>
      <c r="R35" s="211"/>
      <c r="S35" s="254"/>
      <c r="T35" s="270"/>
      <c r="U35" s="257"/>
      <c r="V35" s="237"/>
      <c r="W35" s="237"/>
    </row>
    <row r="36" spans="1:23" s="218" customFormat="1" ht="12.75" customHeight="1" x14ac:dyDescent="0.2">
      <c r="A36" s="205"/>
      <c r="B36" s="205"/>
      <c r="C36" s="205"/>
      <c r="D36" s="205"/>
      <c r="E36" s="205"/>
      <c r="F36" s="205"/>
      <c r="G36" s="206"/>
      <c r="H36" s="205"/>
      <c r="I36" s="205"/>
      <c r="J36" s="205"/>
      <c r="K36" s="207"/>
      <c r="L36" s="205"/>
      <c r="M36" s="214"/>
      <c r="N36" s="214"/>
      <c r="O36" s="211"/>
      <c r="P36" s="208"/>
      <c r="Q36" s="211"/>
      <c r="R36" s="211"/>
      <c r="S36" s="254"/>
      <c r="T36" s="270"/>
      <c r="U36" s="257"/>
      <c r="V36" s="237"/>
      <c r="W36" s="237"/>
    </row>
    <row r="37" spans="1:23" s="218" customFormat="1" ht="12.75" customHeight="1" x14ac:dyDescent="0.2">
      <c r="A37" s="205"/>
      <c r="B37" s="205"/>
      <c r="C37" s="205"/>
      <c r="D37" s="205"/>
      <c r="E37" s="205"/>
      <c r="F37" s="205"/>
      <c r="G37" s="206"/>
      <c r="H37" s="205"/>
      <c r="I37" s="205"/>
      <c r="J37" s="205"/>
      <c r="K37" s="207"/>
      <c r="L37" s="205"/>
      <c r="M37" s="214"/>
      <c r="N37" s="214"/>
      <c r="O37" s="211"/>
      <c r="P37" s="208"/>
      <c r="Q37" s="211"/>
      <c r="R37" s="211"/>
      <c r="S37" s="254"/>
      <c r="T37" s="270"/>
      <c r="U37" s="257"/>
      <c r="V37" s="237"/>
      <c r="W37" s="237"/>
    </row>
    <row r="38" spans="1:23" s="218" customFormat="1" ht="12.75" customHeight="1" x14ac:dyDescent="0.2">
      <c r="A38" s="205"/>
      <c r="B38" s="205"/>
      <c r="C38" s="205"/>
      <c r="D38" s="205"/>
      <c r="E38" s="205"/>
      <c r="F38" s="205"/>
      <c r="G38" s="206"/>
      <c r="H38" s="205"/>
      <c r="I38" s="205"/>
      <c r="J38" s="205"/>
      <c r="K38" s="207"/>
      <c r="L38" s="205"/>
      <c r="M38" s="214"/>
      <c r="N38" s="214"/>
      <c r="O38" s="211"/>
      <c r="P38" s="208"/>
      <c r="Q38" s="211"/>
      <c r="R38" s="211"/>
      <c r="S38" s="254"/>
      <c r="T38" s="270"/>
      <c r="U38" s="257"/>
      <c r="V38" s="237"/>
      <c r="W38" s="237"/>
    </row>
    <row r="39" spans="1:23" s="218" customFormat="1" ht="12.75" customHeight="1" x14ac:dyDescent="0.2">
      <c r="A39" s="205"/>
      <c r="B39" s="205"/>
      <c r="C39" s="205"/>
      <c r="D39" s="205"/>
      <c r="E39" s="205"/>
      <c r="F39" s="205"/>
      <c r="G39" s="206"/>
      <c r="H39" s="205"/>
      <c r="I39" s="205"/>
      <c r="J39" s="205"/>
      <c r="K39" s="207"/>
      <c r="L39" s="205"/>
      <c r="M39" s="214"/>
      <c r="N39" s="214"/>
      <c r="O39" s="211"/>
      <c r="P39" s="208"/>
      <c r="Q39" s="211"/>
      <c r="R39" s="211"/>
      <c r="S39" s="254"/>
      <c r="T39" s="270"/>
      <c r="U39" s="257"/>
      <c r="V39" s="237"/>
      <c r="W39" s="237"/>
    </row>
    <row r="40" spans="1:23" s="218" customFormat="1" ht="12.75" customHeight="1" x14ac:dyDescent="0.2">
      <c r="A40" s="205"/>
      <c r="B40" s="205"/>
      <c r="C40" s="205"/>
      <c r="D40" s="205"/>
      <c r="E40" s="205"/>
      <c r="F40" s="205"/>
      <c r="G40" s="206"/>
      <c r="H40" s="205"/>
      <c r="I40" s="205"/>
      <c r="J40" s="205"/>
      <c r="K40" s="207"/>
      <c r="L40" s="205"/>
      <c r="M40" s="214"/>
      <c r="N40" s="214"/>
      <c r="O40" s="211"/>
      <c r="P40" s="208"/>
      <c r="Q40" s="211"/>
      <c r="R40" s="211"/>
      <c r="S40" s="254"/>
      <c r="T40" s="270"/>
      <c r="U40" s="257"/>
      <c r="V40" s="237"/>
      <c r="W40" s="237"/>
    </row>
    <row r="41" spans="1:23" s="218" customFormat="1" ht="12.75" customHeight="1" x14ac:dyDescent="0.2">
      <c r="A41" s="205"/>
      <c r="B41" s="205"/>
      <c r="C41" s="205"/>
      <c r="D41" s="205"/>
      <c r="E41" s="205"/>
      <c r="F41" s="205"/>
      <c r="G41" s="206"/>
      <c r="H41" s="205"/>
      <c r="I41" s="205"/>
      <c r="J41" s="205"/>
      <c r="K41" s="207"/>
      <c r="L41" s="205"/>
      <c r="M41" s="214"/>
      <c r="N41" s="214"/>
      <c r="O41" s="211"/>
      <c r="P41" s="208"/>
      <c r="Q41" s="211"/>
      <c r="R41" s="211"/>
      <c r="S41" s="254"/>
      <c r="T41" s="270"/>
      <c r="U41" s="257"/>
      <c r="V41" s="237"/>
      <c r="W41" s="237"/>
    </row>
    <row r="42" spans="1:23" s="218" customFormat="1" ht="12.75" customHeight="1" x14ac:dyDescent="0.2">
      <c r="A42" s="205"/>
      <c r="B42" s="205"/>
      <c r="C42" s="205"/>
      <c r="D42" s="205"/>
      <c r="E42" s="205"/>
      <c r="F42" s="205"/>
      <c r="G42" s="206"/>
      <c r="H42" s="205"/>
      <c r="I42" s="205"/>
      <c r="J42" s="205"/>
      <c r="K42" s="207"/>
      <c r="L42" s="205"/>
      <c r="M42" s="214"/>
      <c r="N42" s="214"/>
      <c r="O42" s="211"/>
      <c r="P42" s="208"/>
      <c r="Q42" s="211"/>
      <c r="R42" s="211"/>
      <c r="S42" s="254"/>
      <c r="T42" s="270"/>
      <c r="U42" s="257"/>
      <c r="V42" s="237"/>
      <c r="W42" s="237"/>
    </row>
    <row r="43" spans="1:23" s="218" customFormat="1" ht="12.75" customHeight="1" x14ac:dyDescent="0.2">
      <c r="A43" s="205"/>
      <c r="B43" s="205"/>
      <c r="C43" s="205"/>
      <c r="D43" s="205"/>
      <c r="E43" s="205"/>
      <c r="F43" s="205"/>
      <c r="G43" s="206"/>
      <c r="H43" s="205"/>
      <c r="I43" s="205"/>
      <c r="J43" s="205"/>
      <c r="K43" s="207"/>
      <c r="L43" s="205"/>
      <c r="M43" s="214"/>
      <c r="N43" s="214"/>
      <c r="O43" s="211"/>
      <c r="P43" s="208"/>
      <c r="Q43" s="211"/>
      <c r="R43" s="211"/>
      <c r="S43" s="254"/>
      <c r="T43" s="270"/>
      <c r="U43" s="257"/>
      <c r="V43" s="237"/>
      <c r="W43" s="237"/>
    </row>
    <row r="44" spans="1:23" s="218" customFormat="1" ht="12.75" customHeight="1" x14ac:dyDescent="0.2">
      <c r="A44" s="205"/>
      <c r="B44" s="205"/>
      <c r="C44" s="205"/>
      <c r="D44" s="205"/>
      <c r="E44" s="205"/>
      <c r="F44" s="205"/>
      <c r="G44" s="206"/>
      <c r="H44" s="205"/>
      <c r="I44" s="205"/>
      <c r="J44" s="205"/>
      <c r="K44" s="207"/>
      <c r="L44" s="205"/>
      <c r="M44" s="214"/>
      <c r="N44" s="214"/>
      <c r="O44" s="211"/>
      <c r="P44" s="208"/>
      <c r="Q44" s="211"/>
      <c r="R44" s="211"/>
      <c r="S44" s="254"/>
      <c r="T44" s="270"/>
      <c r="U44" s="257"/>
      <c r="V44" s="237"/>
      <c r="W44" s="237"/>
    </row>
    <row r="45" spans="1:23" s="218" customFormat="1" ht="12.75" customHeight="1" x14ac:dyDescent="0.2">
      <c r="A45" s="205"/>
      <c r="B45" s="205"/>
      <c r="C45" s="205"/>
      <c r="D45" s="205"/>
      <c r="E45" s="205"/>
      <c r="F45" s="205"/>
      <c r="G45" s="206"/>
      <c r="H45" s="205"/>
      <c r="I45" s="205"/>
      <c r="J45" s="205"/>
      <c r="K45" s="207"/>
      <c r="L45" s="205"/>
      <c r="M45" s="214"/>
      <c r="N45" s="214"/>
      <c r="O45" s="211"/>
      <c r="P45" s="208"/>
      <c r="Q45" s="211"/>
      <c r="R45" s="211"/>
      <c r="S45" s="254"/>
      <c r="T45" s="270"/>
      <c r="U45" s="257"/>
      <c r="V45" s="237"/>
      <c r="W45" s="237"/>
    </row>
    <row r="46" spans="1:23" s="218" customFormat="1" ht="12.75" customHeight="1" x14ac:dyDescent="0.2">
      <c r="A46" s="205"/>
      <c r="B46" s="205"/>
      <c r="C46" s="205"/>
      <c r="D46" s="205"/>
      <c r="E46" s="205"/>
      <c r="F46" s="205"/>
      <c r="G46" s="206"/>
      <c r="H46" s="205"/>
      <c r="I46" s="205"/>
      <c r="J46" s="205"/>
      <c r="K46" s="207"/>
      <c r="L46" s="205"/>
      <c r="M46" s="214"/>
      <c r="N46" s="214"/>
      <c r="O46" s="211"/>
      <c r="P46" s="208"/>
      <c r="Q46" s="211"/>
      <c r="R46" s="211"/>
      <c r="S46" s="254"/>
      <c r="T46" s="270"/>
      <c r="U46" s="257"/>
      <c r="V46" s="237"/>
      <c r="W46" s="237"/>
    </row>
    <row r="47" spans="1:23" s="218" customFormat="1" ht="12.75" customHeight="1" x14ac:dyDescent="0.2">
      <c r="A47" s="205"/>
      <c r="B47" s="205"/>
      <c r="C47" s="205"/>
      <c r="D47" s="205"/>
      <c r="E47" s="205"/>
      <c r="F47" s="205"/>
      <c r="G47" s="206"/>
      <c r="H47" s="205"/>
      <c r="I47" s="205"/>
      <c r="J47" s="205"/>
      <c r="K47" s="207"/>
      <c r="L47" s="205"/>
      <c r="M47" s="214"/>
      <c r="N47" s="214"/>
      <c r="O47" s="211"/>
      <c r="P47" s="208"/>
      <c r="Q47" s="211"/>
      <c r="R47" s="211"/>
      <c r="S47" s="254"/>
      <c r="T47" s="270"/>
      <c r="U47" s="257"/>
      <c r="V47" s="237"/>
      <c r="W47" s="237"/>
    </row>
    <row r="48" spans="1:23" s="218" customFormat="1" ht="12.75" customHeight="1" x14ac:dyDescent="0.2">
      <c r="A48" s="205"/>
      <c r="B48" s="205"/>
      <c r="C48" s="205"/>
      <c r="D48" s="205"/>
      <c r="E48" s="205"/>
      <c r="F48" s="205"/>
      <c r="G48" s="206"/>
      <c r="H48" s="205"/>
      <c r="I48" s="205"/>
      <c r="J48" s="205"/>
      <c r="K48" s="207"/>
      <c r="L48" s="205"/>
      <c r="M48" s="214"/>
      <c r="N48" s="214"/>
      <c r="O48" s="211"/>
      <c r="P48" s="208"/>
      <c r="Q48" s="211"/>
      <c r="R48" s="211"/>
      <c r="S48" s="254"/>
      <c r="T48" s="270"/>
      <c r="U48" s="257"/>
      <c r="V48" s="237"/>
      <c r="W48" s="237"/>
    </row>
    <row r="49" spans="1:23" s="218" customFormat="1" ht="12.75" customHeight="1" x14ac:dyDescent="0.2">
      <c r="A49" s="205"/>
      <c r="B49" s="205"/>
      <c r="C49" s="205"/>
      <c r="D49" s="205"/>
      <c r="E49" s="205"/>
      <c r="F49" s="205"/>
      <c r="G49" s="206"/>
      <c r="H49" s="205"/>
      <c r="I49" s="205"/>
      <c r="J49" s="205"/>
      <c r="K49" s="207"/>
      <c r="L49" s="205"/>
      <c r="M49" s="214"/>
      <c r="N49" s="214"/>
      <c r="O49" s="211"/>
      <c r="P49" s="208"/>
      <c r="Q49" s="211"/>
      <c r="R49" s="211"/>
      <c r="S49" s="254"/>
      <c r="T49" s="270"/>
      <c r="U49" s="257"/>
      <c r="V49" s="237"/>
      <c r="W49" s="237"/>
    </row>
    <row r="50" spans="1:23" s="218" customFormat="1" ht="12.75" customHeight="1" x14ac:dyDescent="0.2">
      <c r="A50" s="205"/>
      <c r="B50" s="205"/>
      <c r="C50" s="205"/>
      <c r="D50" s="205"/>
      <c r="E50" s="205"/>
      <c r="F50" s="205"/>
      <c r="G50" s="206"/>
      <c r="H50" s="205"/>
      <c r="I50" s="205"/>
      <c r="J50" s="205"/>
      <c r="K50" s="207"/>
      <c r="L50" s="205"/>
      <c r="M50" s="214"/>
      <c r="N50" s="214"/>
      <c r="O50" s="211"/>
      <c r="P50" s="208"/>
      <c r="Q50" s="211"/>
      <c r="R50" s="211"/>
      <c r="S50" s="254"/>
      <c r="T50" s="270"/>
      <c r="U50" s="257"/>
      <c r="V50" s="237"/>
      <c r="W50" s="237"/>
    </row>
    <row r="51" spans="1:23" s="218" customFormat="1" ht="12.75" customHeight="1" x14ac:dyDescent="0.2">
      <c r="A51" s="205"/>
      <c r="B51" s="205"/>
      <c r="C51" s="205"/>
      <c r="D51" s="205"/>
      <c r="E51" s="205"/>
      <c r="F51" s="205"/>
      <c r="G51" s="206"/>
      <c r="H51" s="205"/>
      <c r="I51" s="205"/>
      <c r="J51" s="205"/>
      <c r="K51" s="207"/>
      <c r="L51" s="205"/>
      <c r="M51" s="214"/>
      <c r="N51" s="214"/>
      <c r="O51" s="211"/>
      <c r="P51" s="208"/>
      <c r="Q51" s="211"/>
      <c r="R51" s="211"/>
      <c r="S51" s="254"/>
      <c r="T51" s="270"/>
      <c r="U51" s="257"/>
      <c r="V51" s="237"/>
      <c r="W51" s="237"/>
    </row>
    <row r="52" spans="1:23" s="218" customFormat="1" ht="12.75" customHeight="1" x14ac:dyDescent="0.2">
      <c r="A52" s="205"/>
      <c r="B52" s="205"/>
      <c r="C52" s="205"/>
      <c r="D52" s="205"/>
      <c r="E52" s="205"/>
      <c r="F52" s="205"/>
      <c r="G52" s="206"/>
      <c r="H52" s="205"/>
      <c r="I52" s="205"/>
      <c r="J52" s="205"/>
      <c r="K52" s="207"/>
      <c r="L52" s="205"/>
      <c r="M52" s="214"/>
      <c r="N52" s="214"/>
      <c r="O52" s="211"/>
      <c r="P52" s="208"/>
      <c r="Q52" s="211"/>
      <c r="R52" s="211"/>
      <c r="S52" s="254"/>
      <c r="T52" s="270"/>
      <c r="U52" s="257"/>
      <c r="V52" s="237"/>
      <c r="W52" s="237"/>
    </row>
    <row r="53" spans="1:23" s="218" customFormat="1" ht="12.75" customHeight="1" x14ac:dyDescent="0.2">
      <c r="A53" s="205"/>
      <c r="B53" s="205"/>
      <c r="C53" s="205"/>
      <c r="D53" s="205"/>
      <c r="E53" s="205"/>
      <c r="F53" s="205"/>
      <c r="G53" s="206"/>
      <c r="H53" s="205"/>
      <c r="I53" s="205"/>
      <c r="J53" s="205"/>
      <c r="K53" s="207"/>
      <c r="L53" s="205"/>
      <c r="M53" s="214"/>
      <c r="N53" s="214"/>
      <c r="O53" s="211"/>
      <c r="P53" s="208"/>
      <c r="Q53" s="211"/>
      <c r="R53" s="211"/>
      <c r="S53" s="254"/>
      <c r="T53" s="270"/>
      <c r="U53" s="257"/>
      <c r="V53" s="237"/>
      <c r="W53" s="237"/>
    </row>
    <row r="54" spans="1:23" s="218" customFormat="1" ht="12.75" customHeight="1" x14ac:dyDescent="0.2">
      <c r="A54" s="205"/>
      <c r="B54" s="205"/>
      <c r="C54" s="205"/>
      <c r="D54" s="205"/>
      <c r="E54" s="205"/>
      <c r="F54" s="205"/>
      <c r="G54" s="206"/>
      <c r="H54" s="205"/>
      <c r="I54" s="205"/>
      <c r="J54" s="205"/>
      <c r="K54" s="207"/>
      <c r="L54" s="205"/>
      <c r="M54" s="214"/>
      <c r="N54" s="214"/>
      <c r="O54" s="211"/>
      <c r="P54" s="208"/>
      <c r="Q54" s="211"/>
      <c r="R54" s="211"/>
      <c r="S54" s="254"/>
      <c r="T54" s="270"/>
      <c r="U54" s="257"/>
      <c r="V54" s="237"/>
      <c r="W54" s="237"/>
    </row>
    <row r="55" spans="1:23" s="218" customFormat="1" ht="12.75" customHeight="1" x14ac:dyDescent="0.2">
      <c r="A55" s="205"/>
      <c r="B55" s="205"/>
      <c r="C55" s="205"/>
      <c r="D55" s="205"/>
      <c r="E55" s="205"/>
      <c r="F55" s="205"/>
      <c r="G55" s="206"/>
      <c r="H55" s="205"/>
      <c r="I55" s="205"/>
      <c r="J55" s="205"/>
      <c r="K55" s="207"/>
      <c r="L55" s="205"/>
      <c r="M55" s="214"/>
      <c r="N55" s="214"/>
      <c r="O55" s="211"/>
      <c r="P55" s="208"/>
      <c r="Q55" s="211"/>
      <c r="R55" s="211"/>
      <c r="S55" s="254"/>
      <c r="T55" s="270"/>
      <c r="U55" s="257"/>
      <c r="V55" s="237"/>
      <c r="W55" s="237"/>
    </row>
    <row r="56" spans="1:23" s="218" customFormat="1" ht="12.75" customHeight="1" x14ac:dyDescent="0.2">
      <c r="A56" s="205"/>
      <c r="B56" s="205"/>
      <c r="C56" s="205"/>
      <c r="D56" s="205"/>
      <c r="E56" s="205"/>
      <c r="F56" s="205"/>
      <c r="G56" s="206"/>
      <c r="H56" s="205"/>
      <c r="I56" s="205"/>
      <c r="J56" s="205"/>
      <c r="K56" s="207"/>
      <c r="L56" s="205"/>
      <c r="M56" s="214"/>
      <c r="N56" s="214"/>
      <c r="O56" s="211"/>
      <c r="P56" s="208"/>
      <c r="Q56" s="211"/>
      <c r="R56" s="211"/>
      <c r="S56" s="254"/>
      <c r="T56" s="270"/>
      <c r="U56" s="257"/>
      <c r="V56" s="237"/>
      <c r="W56" s="237"/>
    </row>
    <row r="57" spans="1:23" s="218" customFormat="1" ht="12.75" customHeight="1" x14ac:dyDescent="0.2">
      <c r="A57" s="205"/>
      <c r="B57" s="205"/>
      <c r="C57" s="205"/>
      <c r="D57" s="205"/>
      <c r="E57" s="205"/>
      <c r="F57" s="205"/>
      <c r="G57" s="206"/>
      <c r="H57" s="205"/>
      <c r="I57" s="205"/>
      <c r="J57" s="205"/>
      <c r="K57" s="207"/>
      <c r="L57" s="205"/>
      <c r="M57" s="214"/>
      <c r="N57" s="214"/>
      <c r="O57" s="211"/>
      <c r="P57" s="208"/>
      <c r="Q57" s="211"/>
      <c r="R57" s="211"/>
      <c r="S57" s="254"/>
      <c r="T57" s="270"/>
      <c r="U57" s="257"/>
      <c r="V57" s="237"/>
      <c r="W57" s="237"/>
    </row>
    <row r="58" spans="1:23" s="218" customFormat="1" ht="12.75" customHeight="1" x14ac:dyDescent="0.2">
      <c r="A58" s="205"/>
      <c r="B58" s="205"/>
      <c r="C58" s="205"/>
      <c r="D58" s="205"/>
      <c r="E58" s="205"/>
      <c r="F58" s="205"/>
      <c r="G58" s="206"/>
      <c r="H58" s="205"/>
      <c r="I58" s="205"/>
      <c r="J58" s="205"/>
      <c r="K58" s="207"/>
      <c r="L58" s="205"/>
      <c r="M58" s="214"/>
      <c r="N58" s="214"/>
      <c r="O58" s="211"/>
      <c r="P58" s="208"/>
      <c r="Q58" s="211"/>
      <c r="R58" s="211"/>
      <c r="S58" s="254"/>
      <c r="T58" s="270"/>
      <c r="U58" s="257"/>
      <c r="V58" s="237"/>
      <c r="W58" s="237"/>
    </row>
    <row r="59" spans="1:23" s="218" customFormat="1" ht="12.75" customHeight="1" x14ac:dyDescent="0.2">
      <c r="A59" s="205"/>
      <c r="B59" s="205"/>
      <c r="C59" s="205"/>
      <c r="D59" s="205"/>
      <c r="E59" s="205"/>
      <c r="F59" s="205"/>
      <c r="G59" s="206"/>
      <c r="H59" s="205"/>
      <c r="I59" s="205"/>
      <c r="J59" s="205"/>
      <c r="K59" s="207"/>
      <c r="L59" s="205"/>
      <c r="M59" s="214"/>
      <c r="N59" s="214"/>
      <c r="O59" s="211"/>
      <c r="P59" s="208"/>
      <c r="Q59" s="211"/>
      <c r="R59" s="211"/>
      <c r="S59" s="254"/>
      <c r="T59" s="270"/>
      <c r="U59" s="257"/>
      <c r="V59" s="237"/>
      <c r="W59" s="237"/>
    </row>
    <row r="60" spans="1:23" s="218" customFormat="1" ht="12.75" customHeight="1" x14ac:dyDescent="0.2">
      <c r="A60" s="205"/>
      <c r="B60" s="205"/>
      <c r="C60" s="205"/>
      <c r="D60" s="205"/>
      <c r="E60" s="205"/>
      <c r="F60" s="205"/>
      <c r="G60" s="206"/>
      <c r="H60" s="205"/>
      <c r="I60" s="205"/>
      <c r="J60" s="205"/>
      <c r="K60" s="207"/>
      <c r="L60" s="205"/>
      <c r="M60" s="214"/>
      <c r="N60" s="214"/>
      <c r="O60" s="211"/>
      <c r="P60" s="208"/>
      <c r="Q60" s="211"/>
      <c r="R60" s="211"/>
      <c r="S60" s="254"/>
      <c r="T60" s="270"/>
      <c r="U60" s="257"/>
      <c r="V60" s="237"/>
      <c r="W60" s="237"/>
    </row>
    <row r="61" spans="1:23" s="218" customFormat="1" ht="12.75" customHeight="1" x14ac:dyDescent="0.2">
      <c r="A61" s="205"/>
      <c r="B61" s="205"/>
      <c r="C61" s="205"/>
      <c r="D61" s="205"/>
      <c r="E61" s="205"/>
      <c r="F61" s="205"/>
      <c r="G61" s="206"/>
      <c r="H61" s="205"/>
      <c r="I61" s="205"/>
      <c r="J61" s="205"/>
      <c r="K61" s="207"/>
      <c r="L61" s="205"/>
      <c r="M61" s="214"/>
      <c r="N61" s="214"/>
      <c r="O61" s="211"/>
      <c r="P61" s="208"/>
      <c r="Q61" s="211"/>
      <c r="R61" s="211"/>
      <c r="S61" s="254"/>
      <c r="T61" s="270"/>
      <c r="U61" s="257"/>
      <c r="V61" s="237"/>
      <c r="W61" s="237"/>
    </row>
    <row r="62" spans="1:23" s="218" customFormat="1" ht="12.75" customHeight="1" x14ac:dyDescent="0.2">
      <c r="A62" s="205"/>
      <c r="B62" s="205"/>
      <c r="C62" s="205"/>
      <c r="D62" s="205"/>
      <c r="E62" s="205"/>
      <c r="F62" s="205"/>
      <c r="G62" s="206"/>
      <c r="H62" s="205"/>
      <c r="I62" s="205"/>
      <c r="J62" s="205"/>
      <c r="K62" s="207"/>
      <c r="L62" s="205"/>
      <c r="M62" s="214"/>
      <c r="N62" s="214"/>
      <c r="O62" s="211"/>
      <c r="P62" s="208"/>
      <c r="Q62" s="211"/>
      <c r="R62" s="211"/>
      <c r="S62" s="254"/>
      <c r="T62" s="270"/>
      <c r="U62" s="257"/>
      <c r="V62" s="237"/>
      <c r="W62" s="237"/>
    </row>
    <row r="63" spans="1:23" s="218" customFormat="1" ht="12.75" customHeight="1" x14ac:dyDescent="0.2">
      <c r="A63" s="205"/>
      <c r="B63" s="205"/>
      <c r="C63" s="205"/>
      <c r="D63" s="205"/>
      <c r="E63" s="205"/>
      <c r="F63" s="205"/>
      <c r="G63" s="206"/>
      <c r="H63" s="205"/>
      <c r="I63" s="205"/>
      <c r="J63" s="205"/>
      <c r="K63" s="207"/>
      <c r="L63" s="205"/>
      <c r="M63" s="214"/>
      <c r="N63" s="214"/>
      <c r="O63" s="211"/>
      <c r="P63" s="208"/>
      <c r="Q63" s="211"/>
      <c r="R63" s="211"/>
      <c r="S63" s="254"/>
      <c r="T63" s="270"/>
      <c r="U63" s="257"/>
      <c r="V63" s="237"/>
      <c r="W63" s="237"/>
    </row>
    <row r="64" spans="1:23" s="218" customFormat="1" ht="12.75" customHeight="1" x14ac:dyDescent="0.2">
      <c r="A64" s="205"/>
      <c r="B64" s="205"/>
      <c r="C64" s="205"/>
      <c r="D64" s="205"/>
      <c r="E64" s="205"/>
      <c r="F64" s="205"/>
      <c r="G64" s="206"/>
      <c r="H64" s="205"/>
      <c r="I64" s="205"/>
      <c r="J64" s="205"/>
      <c r="K64" s="207"/>
      <c r="L64" s="205"/>
      <c r="M64" s="214"/>
      <c r="N64" s="214"/>
      <c r="O64" s="211"/>
      <c r="P64" s="208"/>
      <c r="Q64" s="211"/>
      <c r="R64" s="211"/>
      <c r="S64" s="254"/>
      <c r="T64" s="270"/>
      <c r="U64" s="257"/>
      <c r="V64" s="237"/>
      <c r="W64" s="237"/>
    </row>
    <row r="65" spans="1:23" s="218" customFormat="1" ht="12.75" customHeight="1" x14ac:dyDescent="0.2">
      <c r="A65" s="205"/>
      <c r="B65" s="205"/>
      <c r="C65" s="205"/>
      <c r="D65" s="205"/>
      <c r="E65" s="205"/>
      <c r="F65" s="205"/>
      <c r="G65" s="206"/>
      <c r="H65" s="205"/>
      <c r="I65" s="205"/>
      <c r="J65" s="205"/>
      <c r="K65" s="207"/>
      <c r="L65" s="205"/>
      <c r="M65" s="214"/>
      <c r="N65" s="214"/>
      <c r="O65" s="211"/>
      <c r="P65" s="208"/>
      <c r="Q65" s="211"/>
      <c r="R65" s="211"/>
      <c r="S65" s="254"/>
      <c r="T65" s="270"/>
      <c r="U65" s="257"/>
      <c r="V65" s="237"/>
      <c r="W65" s="237"/>
    </row>
    <row r="66" spans="1:23" s="218" customFormat="1" ht="12.75" customHeight="1" x14ac:dyDescent="0.2">
      <c r="A66" s="205"/>
      <c r="B66" s="205"/>
      <c r="C66" s="205"/>
      <c r="D66" s="205"/>
      <c r="E66" s="205"/>
      <c r="F66" s="205"/>
      <c r="G66" s="206"/>
      <c r="H66" s="205"/>
      <c r="I66" s="205"/>
      <c r="J66" s="205"/>
      <c r="K66" s="207"/>
      <c r="L66" s="205"/>
      <c r="M66" s="214"/>
      <c r="N66" s="214"/>
      <c r="O66" s="211"/>
      <c r="P66" s="208"/>
      <c r="Q66" s="211"/>
      <c r="R66" s="211"/>
      <c r="S66" s="254"/>
      <c r="T66" s="270"/>
      <c r="U66" s="257"/>
      <c r="V66" s="237"/>
      <c r="W66" s="237"/>
    </row>
    <row r="67" spans="1:23" s="218" customFormat="1" ht="12.75" customHeight="1" x14ac:dyDescent="0.2">
      <c r="A67" s="205"/>
      <c r="B67" s="205"/>
      <c r="C67" s="205"/>
      <c r="D67" s="205"/>
      <c r="E67" s="205"/>
      <c r="F67" s="205"/>
      <c r="G67" s="206"/>
      <c r="H67" s="205"/>
      <c r="I67" s="205"/>
      <c r="J67" s="205"/>
      <c r="K67" s="207"/>
      <c r="L67" s="205"/>
      <c r="M67" s="214"/>
      <c r="N67" s="214"/>
      <c r="O67" s="211"/>
      <c r="P67" s="208"/>
      <c r="Q67" s="211"/>
      <c r="R67" s="211"/>
      <c r="S67" s="254"/>
      <c r="T67" s="270"/>
      <c r="U67" s="257"/>
      <c r="V67" s="237"/>
      <c r="W67" s="237"/>
    </row>
    <row r="68" spans="1:23" s="218" customFormat="1" ht="12.75" customHeight="1" x14ac:dyDescent="0.2">
      <c r="A68" s="205"/>
      <c r="B68" s="205"/>
      <c r="C68" s="205"/>
      <c r="D68" s="205"/>
      <c r="E68" s="205"/>
      <c r="F68" s="205"/>
      <c r="G68" s="206"/>
      <c r="H68" s="205"/>
      <c r="I68" s="205"/>
      <c r="J68" s="205"/>
      <c r="K68" s="207"/>
      <c r="L68" s="205"/>
      <c r="M68" s="214"/>
      <c r="N68" s="214"/>
      <c r="O68" s="211"/>
      <c r="P68" s="208"/>
      <c r="Q68" s="211"/>
      <c r="R68" s="211"/>
      <c r="S68" s="254"/>
      <c r="T68" s="270"/>
      <c r="U68" s="257"/>
      <c r="V68" s="237"/>
      <c r="W68" s="237"/>
    </row>
    <row r="69" spans="1:23" s="218" customFormat="1" ht="12.75" customHeight="1" x14ac:dyDescent="0.2">
      <c r="A69" s="205"/>
      <c r="B69" s="205"/>
      <c r="C69" s="205"/>
      <c r="D69" s="205"/>
      <c r="E69" s="205"/>
      <c r="F69" s="205"/>
      <c r="G69" s="206"/>
      <c r="H69" s="205"/>
      <c r="I69" s="205"/>
      <c r="J69" s="205"/>
      <c r="K69" s="207"/>
      <c r="L69" s="205"/>
      <c r="M69" s="214"/>
      <c r="N69" s="214"/>
      <c r="O69" s="211"/>
      <c r="P69" s="208"/>
      <c r="Q69" s="211"/>
      <c r="R69" s="211"/>
      <c r="S69" s="254"/>
      <c r="T69" s="270"/>
      <c r="U69" s="257"/>
      <c r="V69" s="237"/>
      <c r="W69" s="237"/>
    </row>
    <row r="70" spans="1:23" s="218" customFormat="1" ht="12.75" customHeight="1" x14ac:dyDescent="0.2">
      <c r="A70" s="205"/>
      <c r="B70" s="205"/>
      <c r="C70" s="205"/>
      <c r="D70" s="205"/>
      <c r="E70" s="205"/>
      <c r="F70" s="205"/>
      <c r="G70" s="206"/>
      <c r="H70" s="205"/>
      <c r="I70" s="205"/>
      <c r="J70" s="205"/>
      <c r="K70" s="207"/>
      <c r="L70" s="205"/>
      <c r="M70" s="214"/>
      <c r="N70" s="214"/>
      <c r="O70" s="211"/>
      <c r="P70" s="208"/>
      <c r="Q70" s="211"/>
      <c r="R70" s="211"/>
      <c r="S70" s="254"/>
      <c r="T70" s="270"/>
      <c r="U70" s="257"/>
      <c r="V70" s="237"/>
      <c r="W70" s="237"/>
    </row>
    <row r="71" spans="1:23" s="218" customFormat="1" ht="12.75" customHeight="1" x14ac:dyDescent="0.2">
      <c r="A71" s="205"/>
      <c r="B71" s="205"/>
      <c r="C71" s="205"/>
      <c r="D71" s="205"/>
      <c r="E71" s="205"/>
      <c r="F71" s="205"/>
      <c r="G71" s="206"/>
      <c r="H71" s="205"/>
      <c r="I71" s="205"/>
      <c r="J71" s="205"/>
      <c r="K71" s="207"/>
      <c r="L71" s="205"/>
      <c r="M71" s="214"/>
      <c r="N71" s="214"/>
      <c r="O71" s="211"/>
      <c r="P71" s="208"/>
      <c r="Q71" s="211"/>
      <c r="R71" s="211"/>
      <c r="S71" s="254"/>
      <c r="T71" s="270"/>
      <c r="U71" s="257"/>
      <c r="V71" s="237"/>
      <c r="W71" s="237"/>
    </row>
    <row r="72" spans="1:23" s="218" customFormat="1" ht="12.75" customHeight="1" x14ac:dyDescent="0.2">
      <c r="A72" s="205"/>
      <c r="B72" s="205"/>
      <c r="C72" s="205"/>
      <c r="D72" s="205"/>
      <c r="E72" s="205"/>
      <c r="F72" s="205"/>
      <c r="G72" s="206"/>
      <c r="H72" s="205"/>
      <c r="I72" s="205"/>
      <c r="J72" s="205"/>
      <c r="K72" s="207"/>
      <c r="L72" s="205"/>
      <c r="M72" s="214"/>
      <c r="N72" s="214"/>
      <c r="O72" s="211"/>
      <c r="P72" s="208"/>
      <c r="Q72" s="211"/>
      <c r="R72" s="211"/>
      <c r="S72" s="254"/>
      <c r="T72" s="270"/>
      <c r="U72" s="257"/>
      <c r="V72" s="237"/>
      <c r="W72" s="237"/>
    </row>
    <row r="73" spans="1:23" s="218" customFormat="1" ht="12.75" customHeight="1" x14ac:dyDescent="0.2">
      <c r="A73" s="205"/>
      <c r="B73" s="205"/>
      <c r="C73" s="205"/>
      <c r="D73" s="205"/>
      <c r="E73" s="205"/>
      <c r="F73" s="205"/>
      <c r="G73" s="206"/>
      <c r="H73" s="205"/>
      <c r="I73" s="205"/>
      <c r="J73" s="205"/>
      <c r="K73" s="207"/>
      <c r="L73" s="205"/>
      <c r="M73" s="214"/>
      <c r="N73" s="214"/>
      <c r="O73" s="211"/>
      <c r="P73" s="208"/>
      <c r="Q73" s="211"/>
      <c r="R73" s="211"/>
      <c r="S73" s="254"/>
      <c r="T73" s="270"/>
      <c r="U73" s="257"/>
      <c r="V73" s="237"/>
      <c r="W73" s="237"/>
    </row>
    <row r="74" spans="1:23" s="218" customFormat="1" ht="12.75" customHeight="1" x14ac:dyDescent="0.2">
      <c r="A74" s="205"/>
      <c r="B74" s="205"/>
      <c r="C74" s="205"/>
      <c r="D74" s="205"/>
      <c r="E74" s="205"/>
      <c r="F74" s="205"/>
      <c r="G74" s="206"/>
      <c r="H74" s="205"/>
      <c r="I74" s="205"/>
      <c r="J74" s="205"/>
      <c r="K74" s="207"/>
      <c r="L74" s="205"/>
      <c r="M74" s="214"/>
      <c r="N74" s="214"/>
      <c r="O74" s="211"/>
      <c r="P74" s="208"/>
      <c r="Q74" s="211"/>
      <c r="R74" s="211"/>
      <c r="S74" s="254"/>
      <c r="T74" s="270"/>
      <c r="U74" s="257"/>
      <c r="V74" s="237"/>
      <c r="W74" s="237"/>
    </row>
    <row r="75" spans="1:23" s="218" customFormat="1" ht="12.75" customHeight="1" x14ac:dyDescent="0.2">
      <c r="A75" s="205"/>
      <c r="B75" s="205"/>
      <c r="C75" s="205"/>
      <c r="D75" s="205"/>
      <c r="E75" s="205"/>
      <c r="F75" s="205"/>
      <c r="G75" s="206"/>
      <c r="H75" s="205"/>
      <c r="I75" s="205"/>
      <c r="J75" s="205"/>
      <c r="K75" s="207"/>
      <c r="L75" s="205"/>
      <c r="M75" s="214"/>
      <c r="N75" s="214"/>
      <c r="O75" s="211"/>
      <c r="P75" s="208"/>
      <c r="Q75" s="211"/>
      <c r="R75" s="211"/>
      <c r="S75" s="254"/>
      <c r="T75" s="270"/>
      <c r="U75" s="257"/>
      <c r="V75" s="237"/>
      <c r="W75" s="237"/>
    </row>
    <row r="76" spans="1:23" s="218" customFormat="1" ht="12.75" customHeight="1" x14ac:dyDescent="0.2">
      <c r="A76" s="205"/>
      <c r="B76" s="205"/>
      <c r="C76" s="205"/>
      <c r="D76" s="205"/>
      <c r="E76" s="205"/>
      <c r="F76" s="205"/>
      <c r="G76" s="206"/>
      <c r="H76" s="205"/>
      <c r="I76" s="205"/>
      <c r="J76" s="205"/>
      <c r="K76" s="207"/>
      <c r="L76" s="205"/>
      <c r="M76" s="214"/>
      <c r="N76" s="214"/>
      <c r="O76" s="211"/>
      <c r="P76" s="208"/>
      <c r="Q76" s="211"/>
      <c r="R76" s="211"/>
      <c r="S76" s="254"/>
      <c r="T76" s="270"/>
      <c r="U76" s="257"/>
      <c r="V76" s="237"/>
      <c r="W76" s="237"/>
    </row>
    <row r="77" spans="1:23" s="218" customFormat="1" ht="12.75" customHeight="1" x14ac:dyDescent="0.2">
      <c r="A77" s="205"/>
      <c r="B77" s="205"/>
      <c r="C77" s="205"/>
      <c r="D77" s="205"/>
      <c r="E77" s="205"/>
      <c r="F77" s="205"/>
      <c r="G77" s="206"/>
      <c r="H77" s="205"/>
      <c r="I77" s="205"/>
      <c r="J77" s="205"/>
      <c r="K77" s="207"/>
      <c r="L77" s="205"/>
      <c r="M77" s="214"/>
      <c r="N77" s="214"/>
      <c r="O77" s="211"/>
      <c r="P77" s="208"/>
      <c r="Q77" s="211"/>
      <c r="R77" s="211"/>
      <c r="S77" s="254"/>
      <c r="T77" s="270"/>
      <c r="U77" s="257"/>
      <c r="V77" s="237"/>
      <c r="W77" s="237"/>
    </row>
    <row r="78" spans="1:23" s="218" customFormat="1" ht="12.75" customHeight="1" x14ac:dyDescent="0.2">
      <c r="A78" s="205"/>
      <c r="B78" s="205"/>
      <c r="C78" s="205"/>
      <c r="D78" s="205"/>
      <c r="E78" s="205"/>
      <c r="F78" s="205"/>
      <c r="G78" s="206"/>
      <c r="H78" s="205"/>
      <c r="I78" s="205"/>
      <c r="J78" s="205"/>
      <c r="K78" s="207"/>
      <c r="L78" s="205"/>
      <c r="M78" s="214"/>
      <c r="N78" s="214"/>
      <c r="O78" s="211"/>
      <c r="P78" s="208"/>
      <c r="Q78" s="211"/>
      <c r="R78" s="211"/>
      <c r="S78" s="254"/>
      <c r="T78" s="270"/>
      <c r="U78" s="257"/>
      <c r="V78" s="237"/>
      <c r="W78" s="237"/>
    </row>
    <row r="79" spans="1:23" s="218" customFormat="1" ht="12.75" customHeight="1" x14ac:dyDescent="0.2">
      <c r="A79" s="205"/>
      <c r="B79" s="205"/>
      <c r="C79" s="205"/>
      <c r="D79" s="205"/>
      <c r="E79" s="205"/>
      <c r="F79" s="205"/>
      <c r="G79" s="206"/>
      <c r="H79" s="205"/>
      <c r="I79" s="205"/>
      <c r="J79" s="205"/>
      <c r="K79" s="207"/>
      <c r="L79" s="205"/>
      <c r="M79" s="214"/>
      <c r="N79" s="214"/>
      <c r="O79" s="211"/>
      <c r="P79" s="208"/>
      <c r="Q79" s="211"/>
      <c r="R79" s="211"/>
      <c r="S79" s="254"/>
      <c r="T79" s="270"/>
      <c r="U79" s="257"/>
      <c r="V79" s="237"/>
      <c r="W79" s="237"/>
    </row>
    <row r="80" spans="1:23" s="218" customFormat="1" ht="12.75" customHeight="1" x14ac:dyDescent="0.2">
      <c r="A80" s="205"/>
      <c r="B80" s="205"/>
      <c r="C80" s="205"/>
      <c r="D80" s="205"/>
      <c r="E80" s="205"/>
      <c r="F80" s="205"/>
      <c r="G80" s="206"/>
      <c r="H80" s="205"/>
      <c r="I80" s="205"/>
      <c r="J80" s="205"/>
      <c r="K80" s="207"/>
      <c r="L80" s="205"/>
      <c r="M80" s="214"/>
      <c r="N80" s="214"/>
      <c r="O80" s="211"/>
      <c r="P80" s="208"/>
      <c r="Q80" s="211"/>
      <c r="R80" s="211"/>
      <c r="S80" s="254"/>
      <c r="T80" s="270"/>
      <c r="U80" s="257"/>
      <c r="V80" s="237"/>
      <c r="W80" s="237"/>
    </row>
    <row r="81" spans="1:23" s="218" customFormat="1" ht="12.75" customHeight="1" x14ac:dyDescent="0.2">
      <c r="A81" s="205"/>
      <c r="B81" s="205"/>
      <c r="C81" s="205"/>
      <c r="D81" s="205"/>
      <c r="E81" s="205"/>
      <c r="F81" s="205"/>
      <c r="G81" s="206"/>
      <c r="H81" s="205"/>
      <c r="I81" s="205"/>
      <c r="J81" s="205"/>
      <c r="K81" s="207"/>
      <c r="L81" s="205"/>
      <c r="M81" s="214"/>
      <c r="N81" s="214"/>
      <c r="O81" s="211"/>
      <c r="P81" s="208"/>
      <c r="Q81" s="211"/>
      <c r="R81" s="211"/>
      <c r="S81" s="254"/>
      <c r="T81" s="270"/>
      <c r="U81" s="257"/>
      <c r="V81" s="237"/>
      <c r="W81" s="237"/>
    </row>
    <row r="82" spans="1:23" s="218" customFormat="1" ht="12.75" customHeight="1" x14ac:dyDescent="0.2">
      <c r="A82" s="205"/>
      <c r="B82" s="205"/>
      <c r="C82" s="205"/>
      <c r="D82" s="205"/>
      <c r="E82" s="205"/>
      <c r="F82" s="205"/>
      <c r="G82" s="206"/>
      <c r="H82" s="205"/>
      <c r="I82" s="205"/>
      <c r="J82" s="205"/>
      <c r="K82" s="207"/>
      <c r="L82" s="205"/>
      <c r="M82" s="214"/>
      <c r="N82" s="214"/>
      <c r="O82" s="211"/>
      <c r="P82" s="208"/>
      <c r="Q82" s="211"/>
      <c r="R82" s="211"/>
      <c r="S82" s="254"/>
      <c r="T82" s="270"/>
      <c r="U82" s="257"/>
      <c r="V82" s="237"/>
      <c r="W82" s="237"/>
    </row>
    <row r="83" spans="1:23" s="218" customFormat="1" ht="12.75" customHeight="1" x14ac:dyDescent="0.2">
      <c r="A83" s="205"/>
      <c r="B83" s="205"/>
      <c r="C83" s="205"/>
      <c r="D83" s="205"/>
      <c r="E83" s="205"/>
      <c r="F83" s="205"/>
      <c r="G83" s="206"/>
      <c r="H83" s="205"/>
      <c r="I83" s="205"/>
      <c r="J83" s="205"/>
      <c r="K83" s="207"/>
      <c r="L83" s="205"/>
      <c r="M83" s="214"/>
      <c r="N83" s="214"/>
      <c r="O83" s="211"/>
      <c r="P83" s="208"/>
      <c r="Q83" s="211"/>
      <c r="R83" s="211"/>
      <c r="S83" s="254"/>
      <c r="T83" s="270"/>
      <c r="U83" s="257"/>
      <c r="V83" s="237"/>
      <c r="W83" s="237"/>
    </row>
    <row r="84" spans="1:23" s="218" customFormat="1" ht="12.75" customHeight="1" x14ac:dyDescent="0.2">
      <c r="A84" s="205"/>
      <c r="B84" s="205"/>
      <c r="C84" s="205"/>
      <c r="D84" s="205"/>
      <c r="E84" s="205"/>
      <c r="F84" s="205"/>
      <c r="G84" s="206"/>
      <c r="H84" s="205"/>
      <c r="I84" s="205"/>
      <c r="J84" s="205"/>
      <c r="K84" s="207"/>
      <c r="L84" s="205"/>
      <c r="M84" s="214"/>
      <c r="N84" s="214"/>
      <c r="O84" s="211"/>
      <c r="P84" s="208"/>
      <c r="Q84" s="211"/>
      <c r="R84" s="211"/>
      <c r="S84" s="254"/>
      <c r="T84" s="270"/>
      <c r="U84" s="257"/>
      <c r="V84" s="237"/>
      <c r="W84" s="237"/>
    </row>
    <row r="85" spans="1:23" s="218" customFormat="1" ht="12.75" customHeight="1" x14ac:dyDescent="0.2">
      <c r="A85" s="205"/>
      <c r="B85" s="205"/>
      <c r="C85" s="205"/>
      <c r="D85" s="205"/>
      <c r="E85" s="205"/>
      <c r="F85" s="205"/>
      <c r="G85" s="206"/>
      <c r="H85" s="205"/>
      <c r="I85" s="205"/>
      <c r="J85" s="205"/>
      <c r="K85" s="207"/>
      <c r="L85" s="205"/>
      <c r="M85" s="214"/>
      <c r="N85" s="214"/>
      <c r="O85" s="211"/>
      <c r="P85" s="208"/>
      <c r="Q85" s="211"/>
      <c r="R85" s="211"/>
      <c r="S85" s="254"/>
      <c r="T85" s="270"/>
      <c r="U85" s="257"/>
      <c r="V85" s="237"/>
      <c r="W85" s="237"/>
    </row>
    <row r="86" spans="1:23" s="218" customFormat="1" ht="12.75" customHeight="1" x14ac:dyDescent="0.2">
      <c r="A86" s="205"/>
      <c r="B86" s="205"/>
      <c r="C86" s="205"/>
      <c r="D86" s="205"/>
      <c r="E86" s="205"/>
      <c r="F86" s="205"/>
      <c r="G86" s="206"/>
      <c r="H86" s="205"/>
      <c r="I86" s="205"/>
      <c r="J86" s="205"/>
      <c r="K86" s="207"/>
      <c r="L86" s="205"/>
      <c r="M86" s="214"/>
      <c r="N86" s="214"/>
      <c r="O86" s="211"/>
      <c r="P86" s="208"/>
      <c r="Q86" s="211"/>
      <c r="R86" s="211"/>
      <c r="S86" s="254"/>
      <c r="T86" s="270"/>
      <c r="U86" s="257"/>
      <c r="V86" s="237"/>
      <c r="W86" s="237"/>
    </row>
    <row r="87" spans="1:23" s="218" customFormat="1" ht="12.75" customHeight="1" x14ac:dyDescent="0.2">
      <c r="A87" s="205"/>
      <c r="B87" s="205"/>
      <c r="C87" s="205"/>
      <c r="D87" s="215"/>
      <c r="E87" s="215"/>
      <c r="F87" s="215"/>
      <c r="G87" s="215"/>
      <c r="H87" s="215"/>
      <c r="I87" s="215"/>
      <c r="J87" s="215"/>
      <c r="K87" s="215"/>
      <c r="L87" s="215"/>
      <c r="M87" s="214"/>
      <c r="N87" s="214"/>
      <c r="O87" s="211"/>
      <c r="P87" s="239"/>
      <c r="Q87" s="211"/>
      <c r="R87" s="211"/>
      <c r="S87" s="254"/>
      <c r="T87" s="270"/>
      <c r="U87" s="257"/>
      <c r="V87" s="237"/>
      <c r="W87" s="237"/>
    </row>
    <row r="88" spans="1:23" s="218" customFormat="1" ht="12.75" customHeight="1" x14ac:dyDescent="0.2">
      <c r="A88" s="205"/>
      <c r="B88" s="205"/>
      <c r="C88" s="205"/>
      <c r="D88" s="215"/>
      <c r="E88" s="215"/>
      <c r="F88" s="215"/>
      <c r="G88" s="215"/>
      <c r="H88" s="215"/>
      <c r="I88" s="215"/>
      <c r="J88" s="215"/>
      <c r="K88" s="215"/>
      <c r="L88" s="215"/>
      <c r="M88" s="214"/>
      <c r="N88" s="214"/>
      <c r="O88" s="211"/>
      <c r="P88" s="239"/>
      <c r="Q88" s="211"/>
      <c r="R88" s="211"/>
      <c r="S88" s="254"/>
      <c r="T88" s="270"/>
      <c r="U88" s="257"/>
      <c r="V88" s="237"/>
      <c r="W88" s="237"/>
    </row>
    <row r="89" spans="1:23" s="218" customFormat="1" ht="12.75" customHeight="1" x14ac:dyDescent="0.2">
      <c r="A89" s="205"/>
      <c r="B89" s="205"/>
      <c r="C89" s="205"/>
      <c r="D89" s="215"/>
      <c r="E89" s="215"/>
      <c r="F89" s="215"/>
      <c r="G89" s="215"/>
      <c r="H89" s="215"/>
      <c r="I89" s="215"/>
      <c r="J89" s="215"/>
      <c r="K89" s="215"/>
      <c r="L89" s="215"/>
      <c r="M89" s="214"/>
      <c r="N89" s="214"/>
      <c r="O89" s="211"/>
      <c r="P89" s="239"/>
      <c r="Q89" s="211"/>
      <c r="R89" s="211"/>
      <c r="S89" s="254"/>
      <c r="T89" s="270"/>
      <c r="U89" s="257"/>
      <c r="V89" s="237"/>
      <c r="W89" s="237"/>
    </row>
    <row r="90" spans="1:23" s="218" customFormat="1" ht="12.75" customHeight="1" x14ac:dyDescent="0.2">
      <c r="A90" s="205"/>
      <c r="B90" s="205"/>
      <c r="C90" s="205"/>
      <c r="D90" s="215"/>
      <c r="E90" s="215"/>
      <c r="F90" s="215"/>
      <c r="G90" s="215"/>
      <c r="H90" s="215"/>
      <c r="I90" s="215"/>
      <c r="J90" s="215"/>
      <c r="K90" s="215"/>
      <c r="L90" s="215"/>
      <c r="M90" s="214"/>
      <c r="N90" s="214"/>
      <c r="O90" s="211"/>
      <c r="P90" s="239"/>
      <c r="Q90" s="211"/>
      <c r="R90" s="211"/>
      <c r="S90" s="254"/>
      <c r="T90" s="270"/>
      <c r="U90" s="257"/>
      <c r="V90" s="237"/>
      <c r="W90" s="237"/>
    </row>
    <row r="91" spans="1:23" s="218" customFormat="1" ht="12.75" customHeight="1" x14ac:dyDescent="0.2">
      <c r="A91" s="205"/>
      <c r="B91" s="205"/>
      <c r="C91" s="205"/>
      <c r="D91" s="215"/>
      <c r="E91" s="215"/>
      <c r="F91" s="215"/>
      <c r="G91" s="215"/>
      <c r="H91" s="215"/>
      <c r="I91" s="215"/>
      <c r="J91" s="215"/>
      <c r="K91" s="215"/>
      <c r="L91" s="215"/>
      <c r="M91" s="214"/>
      <c r="N91" s="214"/>
      <c r="O91" s="211"/>
      <c r="P91" s="239"/>
      <c r="Q91" s="211"/>
      <c r="R91" s="211"/>
      <c r="S91" s="254"/>
      <c r="T91" s="270"/>
      <c r="U91" s="257"/>
      <c r="V91" s="237"/>
      <c r="W91" s="237"/>
    </row>
    <row r="92" spans="1:23" s="218" customFormat="1" ht="12.75" customHeight="1" x14ac:dyDescent="0.2">
      <c r="A92" s="205"/>
      <c r="B92" s="205"/>
      <c r="C92" s="205"/>
      <c r="D92" s="215"/>
      <c r="E92" s="215"/>
      <c r="F92" s="215"/>
      <c r="G92" s="215"/>
      <c r="H92" s="215"/>
      <c r="I92" s="215"/>
      <c r="J92" s="215"/>
      <c r="K92" s="215"/>
      <c r="L92" s="215"/>
      <c r="M92" s="214"/>
      <c r="N92" s="214"/>
      <c r="O92" s="211"/>
      <c r="P92" s="239"/>
      <c r="Q92" s="211"/>
      <c r="R92" s="211"/>
      <c r="S92" s="254"/>
      <c r="T92" s="270"/>
      <c r="U92" s="257"/>
      <c r="V92" s="237"/>
      <c r="W92" s="237"/>
    </row>
    <row r="93" spans="1:23" s="218" customFormat="1" ht="12.75" customHeight="1" x14ac:dyDescent="0.2">
      <c r="A93" s="205"/>
      <c r="B93" s="205"/>
      <c r="C93" s="205"/>
      <c r="D93" s="215"/>
      <c r="E93" s="215"/>
      <c r="F93" s="215"/>
      <c r="G93" s="215"/>
      <c r="H93" s="215"/>
      <c r="I93" s="215"/>
      <c r="J93" s="215"/>
      <c r="K93" s="215"/>
      <c r="L93" s="215"/>
      <c r="M93" s="214"/>
      <c r="N93" s="214"/>
      <c r="O93" s="211"/>
      <c r="P93" s="239"/>
      <c r="Q93" s="211"/>
      <c r="R93" s="211"/>
      <c r="S93" s="254"/>
      <c r="T93" s="270"/>
      <c r="U93" s="257"/>
      <c r="V93" s="237"/>
      <c r="W93" s="237"/>
    </row>
    <row r="94" spans="1:23" s="218" customFormat="1" ht="12.75" customHeight="1" x14ac:dyDescent="0.2">
      <c r="A94" s="205"/>
      <c r="B94" s="205"/>
      <c r="C94" s="205"/>
      <c r="D94" s="215"/>
      <c r="E94" s="215"/>
      <c r="F94" s="215"/>
      <c r="G94" s="215"/>
      <c r="H94" s="215"/>
      <c r="I94" s="215"/>
      <c r="J94" s="215"/>
      <c r="K94" s="215"/>
      <c r="L94" s="215"/>
      <c r="M94" s="214"/>
      <c r="N94" s="214"/>
      <c r="O94" s="211"/>
      <c r="P94" s="239"/>
      <c r="Q94" s="211"/>
      <c r="R94" s="211"/>
      <c r="S94" s="254"/>
      <c r="T94" s="270"/>
      <c r="U94" s="257"/>
      <c r="V94" s="237"/>
      <c r="W94" s="237"/>
    </row>
    <row r="95" spans="1:23" s="218" customFormat="1" ht="12.75" customHeight="1" x14ac:dyDescent="0.2">
      <c r="A95" s="205"/>
      <c r="B95" s="205"/>
      <c r="C95" s="205"/>
      <c r="D95" s="215"/>
      <c r="E95" s="215"/>
      <c r="F95" s="215"/>
      <c r="G95" s="215"/>
      <c r="H95" s="215"/>
      <c r="I95" s="215"/>
      <c r="J95" s="215"/>
      <c r="K95" s="215"/>
      <c r="L95" s="215"/>
      <c r="M95" s="214"/>
      <c r="N95" s="214"/>
      <c r="O95" s="211"/>
      <c r="P95" s="239"/>
      <c r="Q95" s="211"/>
      <c r="R95" s="211"/>
      <c r="S95" s="254"/>
      <c r="T95" s="270"/>
      <c r="U95" s="257"/>
      <c r="V95" s="237"/>
      <c r="W95" s="237"/>
    </row>
    <row r="96" spans="1:23" s="218" customFormat="1" ht="12.75" customHeight="1" x14ac:dyDescent="0.2">
      <c r="A96" s="205"/>
      <c r="B96" s="205"/>
      <c r="C96" s="205"/>
      <c r="D96" s="215"/>
      <c r="E96" s="215"/>
      <c r="F96" s="215"/>
      <c r="G96" s="215"/>
      <c r="H96" s="215"/>
      <c r="I96" s="215"/>
      <c r="J96" s="215"/>
      <c r="K96" s="215"/>
      <c r="L96" s="215"/>
      <c r="M96" s="214"/>
      <c r="N96" s="214"/>
      <c r="O96" s="211"/>
      <c r="P96" s="239"/>
      <c r="Q96" s="211"/>
      <c r="R96" s="211"/>
      <c r="S96" s="254"/>
      <c r="T96" s="270"/>
      <c r="U96" s="257"/>
      <c r="V96" s="237"/>
      <c r="W96" s="237"/>
    </row>
    <row r="97" spans="1:23" s="218" customFormat="1" ht="12.75" customHeight="1" x14ac:dyDescent="0.2">
      <c r="A97" s="205"/>
      <c r="B97" s="205"/>
      <c r="C97" s="205"/>
      <c r="D97" s="215"/>
      <c r="E97" s="215"/>
      <c r="F97" s="215"/>
      <c r="G97" s="215"/>
      <c r="H97" s="215"/>
      <c r="I97" s="215"/>
      <c r="J97" s="215"/>
      <c r="K97" s="215"/>
      <c r="L97" s="215"/>
      <c r="M97" s="214"/>
      <c r="N97" s="214"/>
      <c r="O97" s="211"/>
      <c r="P97" s="239"/>
      <c r="Q97" s="211"/>
      <c r="R97" s="211"/>
      <c r="S97" s="254"/>
      <c r="T97" s="270"/>
      <c r="U97" s="257"/>
      <c r="V97" s="237"/>
      <c r="W97" s="237"/>
    </row>
    <row r="98" spans="1:23" s="218" customFormat="1" ht="12.75" customHeight="1" x14ac:dyDescent="0.2">
      <c r="A98" s="205"/>
      <c r="B98" s="205"/>
      <c r="C98" s="205"/>
      <c r="D98" s="215"/>
      <c r="E98" s="215"/>
      <c r="F98" s="215"/>
      <c r="G98" s="215"/>
      <c r="H98" s="215"/>
      <c r="I98" s="215"/>
      <c r="J98" s="215"/>
      <c r="K98" s="215"/>
      <c r="L98" s="215"/>
      <c r="M98" s="214"/>
      <c r="N98" s="214"/>
      <c r="O98" s="211"/>
      <c r="P98" s="239"/>
      <c r="Q98" s="211"/>
      <c r="R98" s="211"/>
      <c r="S98" s="254"/>
      <c r="T98" s="270"/>
      <c r="U98" s="257"/>
      <c r="V98" s="237"/>
      <c r="W98" s="237"/>
    </row>
    <row r="99" spans="1:23" s="218" customFormat="1" ht="12.75" customHeight="1" x14ac:dyDescent="0.2">
      <c r="A99" s="205"/>
      <c r="B99" s="205"/>
      <c r="C99" s="205"/>
      <c r="D99" s="215"/>
      <c r="E99" s="215"/>
      <c r="F99" s="215"/>
      <c r="G99" s="215"/>
      <c r="H99" s="215"/>
      <c r="I99" s="215"/>
      <c r="J99" s="215"/>
      <c r="K99" s="215"/>
      <c r="L99" s="215"/>
      <c r="M99" s="214"/>
      <c r="N99" s="214"/>
      <c r="O99" s="211"/>
      <c r="P99" s="239"/>
      <c r="Q99" s="211"/>
      <c r="R99" s="211"/>
      <c r="S99" s="254"/>
      <c r="T99" s="270"/>
      <c r="U99" s="257"/>
      <c r="V99" s="237"/>
      <c r="W99" s="237"/>
    </row>
    <row r="100" spans="1:23" s="218" customFormat="1" ht="12.75" customHeight="1" x14ac:dyDescent="0.2">
      <c r="A100" s="205"/>
      <c r="B100" s="205"/>
      <c r="C100" s="20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4"/>
      <c r="N100" s="214"/>
      <c r="O100" s="211"/>
      <c r="P100" s="239"/>
      <c r="Q100" s="211"/>
      <c r="R100" s="211"/>
      <c r="S100" s="254"/>
      <c r="T100" s="270"/>
      <c r="U100" s="257"/>
      <c r="V100" s="237"/>
      <c r="W100" s="237"/>
    </row>
    <row r="101" spans="1:23" s="218" customFormat="1" ht="12.75" customHeight="1" x14ac:dyDescent="0.2">
      <c r="A101" s="205"/>
      <c r="B101" s="205"/>
      <c r="C101" s="20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4"/>
      <c r="N101" s="214"/>
      <c r="O101" s="211"/>
      <c r="P101" s="239"/>
      <c r="Q101" s="211"/>
      <c r="R101" s="211"/>
      <c r="S101" s="254"/>
      <c r="T101" s="270"/>
      <c r="U101" s="257"/>
      <c r="V101" s="237"/>
      <c r="W101" s="237"/>
    </row>
    <row r="102" spans="1:23" s="218" customFormat="1" ht="12.75" customHeight="1" x14ac:dyDescent="0.2">
      <c r="A102" s="205"/>
      <c r="B102" s="205"/>
      <c r="C102" s="20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4"/>
      <c r="N102" s="214"/>
      <c r="O102" s="211"/>
      <c r="P102" s="239"/>
      <c r="Q102" s="211"/>
      <c r="R102" s="211"/>
      <c r="S102" s="254"/>
      <c r="T102" s="270"/>
      <c r="U102" s="257"/>
      <c r="V102" s="237"/>
      <c r="W102" s="237"/>
    </row>
    <row r="103" spans="1:23" s="218" customFormat="1" ht="12.75" customHeight="1" x14ac:dyDescent="0.2">
      <c r="A103" s="205"/>
      <c r="B103" s="205"/>
      <c r="C103" s="20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4"/>
      <c r="N103" s="214"/>
      <c r="O103" s="211"/>
      <c r="P103" s="239"/>
      <c r="Q103" s="211"/>
      <c r="R103" s="211"/>
      <c r="S103" s="254"/>
      <c r="T103" s="270"/>
      <c r="U103" s="257"/>
      <c r="V103" s="237"/>
      <c r="W103" s="237"/>
    </row>
    <row r="104" spans="1:23" s="218" customFormat="1" ht="12.75" customHeight="1" x14ac:dyDescent="0.2">
      <c r="A104" s="205"/>
      <c r="B104" s="205"/>
      <c r="C104" s="20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4"/>
      <c r="N104" s="214"/>
      <c r="O104" s="211"/>
      <c r="P104" s="239"/>
      <c r="Q104" s="211"/>
      <c r="R104" s="211"/>
      <c r="S104" s="254"/>
      <c r="T104" s="270"/>
      <c r="U104" s="257"/>
      <c r="V104" s="237"/>
      <c r="W104" s="237"/>
    </row>
    <row r="105" spans="1:23" s="218" customFormat="1" ht="12.75" customHeight="1" x14ac:dyDescent="0.2">
      <c r="A105" s="205"/>
      <c r="B105" s="205"/>
      <c r="C105" s="20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4"/>
      <c r="N105" s="214"/>
      <c r="O105" s="211"/>
      <c r="P105" s="239"/>
      <c r="Q105" s="211"/>
      <c r="R105" s="211"/>
      <c r="S105" s="254"/>
      <c r="T105" s="270"/>
      <c r="U105" s="257"/>
      <c r="V105" s="237"/>
      <c r="W105" s="237"/>
    </row>
    <row r="106" spans="1:23" s="218" customFormat="1" ht="12.75" customHeight="1" x14ac:dyDescent="0.2">
      <c r="A106" s="205"/>
      <c r="B106" s="205"/>
      <c r="C106" s="20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4"/>
      <c r="N106" s="214"/>
      <c r="O106" s="211"/>
      <c r="P106" s="239"/>
      <c r="Q106" s="211"/>
      <c r="R106" s="211"/>
      <c r="S106" s="254"/>
      <c r="T106" s="270"/>
      <c r="U106" s="257"/>
      <c r="V106" s="237"/>
      <c r="W106" s="237"/>
    </row>
    <row r="107" spans="1:23" s="218" customFormat="1" ht="12.75" customHeight="1" x14ac:dyDescent="0.2">
      <c r="A107" s="205"/>
      <c r="B107" s="205"/>
      <c r="C107" s="20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4"/>
      <c r="N107" s="214"/>
      <c r="O107" s="211"/>
      <c r="P107" s="239"/>
      <c r="Q107" s="211"/>
      <c r="R107" s="211"/>
      <c r="S107" s="254"/>
      <c r="T107" s="270"/>
      <c r="U107" s="257"/>
      <c r="V107" s="237"/>
      <c r="W107" s="237"/>
    </row>
    <row r="108" spans="1:23" s="218" customFormat="1" ht="12.75" customHeight="1" x14ac:dyDescent="0.2">
      <c r="A108" s="205"/>
      <c r="B108" s="205"/>
      <c r="C108" s="20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4"/>
      <c r="N108" s="214"/>
      <c r="O108" s="211"/>
      <c r="P108" s="239"/>
      <c r="Q108" s="211"/>
      <c r="R108" s="211"/>
      <c r="S108" s="254"/>
      <c r="T108" s="270"/>
      <c r="U108" s="257"/>
      <c r="V108" s="237"/>
      <c r="W108" s="237"/>
    </row>
    <row r="109" spans="1:23" s="218" customFormat="1" ht="12.75" customHeight="1" x14ac:dyDescent="0.2">
      <c r="A109" s="205"/>
      <c r="B109" s="205"/>
      <c r="C109" s="20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4"/>
      <c r="N109" s="214"/>
      <c r="O109" s="211"/>
      <c r="P109" s="239"/>
      <c r="Q109" s="211"/>
      <c r="R109" s="211"/>
      <c r="S109" s="254"/>
      <c r="T109" s="270"/>
      <c r="U109" s="257"/>
      <c r="V109" s="237"/>
      <c r="W109" s="237"/>
    </row>
    <row r="110" spans="1:23" s="218" customFormat="1" ht="12.75" customHeight="1" x14ac:dyDescent="0.2">
      <c r="A110" s="205"/>
      <c r="B110" s="205"/>
      <c r="C110" s="20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4"/>
      <c r="N110" s="214"/>
      <c r="O110" s="211"/>
      <c r="P110" s="239"/>
      <c r="Q110" s="211"/>
      <c r="R110" s="211"/>
      <c r="S110" s="254"/>
      <c r="T110" s="270"/>
      <c r="U110" s="257"/>
      <c r="V110" s="237"/>
      <c r="W110" s="237"/>
    </row>
    <row r="111" spans="1:23" s="218" customFormat="1" ht="12.75" customHeight="1" x14ac:dyDescent="0.2">
      <c r="A111" s="205"/>
      <c r="B111" s="205"/>
      <c r="C111" s="20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4"/>
      <c r="N111" s="214"/>
      <c r="O111" s="211"/>
      <c r="P111" s="239"/>
      <c r="Q111" s="211"/>
      <c r="R111" s="211"/>
      <c r="S111" s="254"/>
      <c r="T111" s="270"/>
      <c r="U111" s="257"/>
      <c r="V111" s="237"/>
      <c r="W111" s="237"/>
    </row>
    <row r="112" spans="1:23" s="218" customFormat="1" ht="12.75" customHeight="1" x14ac:dyDescent="0.2">
      <c r="A112" s="205"/>
      <c r="B112" s="205"/>
      <c r="C112" s="20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4"/>
      <c r="N112" s="214"/>
      <c r="O112" s="211"/>
      <c r="P112" s="239"/>
      <c r="Q112" s="211"/>
      <c r="R112" s="211"/>
      <c r="S112" s="254"/>
      <c r="T112" s="270"/>
      <c r="U112" s="257"/>
      <c r="V112" s="237"/>
      <c r="W112" s="237"/>
    </row>
    <row r="113" spans="1:23" s="218" customFormat="1" ht="12.75" customHeight="1" x14ac:dyDescent="0.2">
      <c r="A113" s="205"/>
      <c r="B113" s="205"/>
      <c r="C113" s="20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4"/>
      <c r="N113" s="214"/>
      <c r="O113" s="211"/>
      <c r="P113" s="239"/>
      <c r="Q113" s="211"/>
      <c r="R113" s="211"/>
      <c r="S113" s="254"/>
      <c r="T113" s="270"/>
      <c r="U113" s="257"/>
      <c r="V113" s="237"/>
      <c r="W113" s="237"/>
    </row>
    <row r="114" spans="1:23" s="218" customFormat="1" ht="12.75" customHeight="1" x14ac:dyDescent="0.2">
      <c r="A114" s="205"/>
      <c r="B114" s="205"/>
      <c r="C114" s="20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4"/>
      <c r="N114" s="214"/>
      <c r="O114" s="211"/>
      <c r="P114" s="239"/>
      <c r="Q114" s="211"/>
      <c r="R114" s="211"/>
      <c r="S114" s="254"/>
      <c r="T114" s="270"/>
      <c r="U114" s="257"/>
      <c r="V114" s="237"/>
      <c r="W114" s="237"/>
    </row>
    <row r="115" spans="1:23" s="218" customFormat="1" ht="12.75" customHeight="1" x14ac:dyDescent="0.2">
      <c r="A115" s="205"/>
      <c r="B115" s="205"/>
      <c r="C115" s="20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4"/>
      <c r="N115" s="214"/>
      <c r="O115" s="211"/>
      <c r="P115" s="239"/>
      <c r="Q115" s="211"/>
      <c r="R115" s="211"/>
      <c r="S115" s="254"/>
      <c r="T115" s="270"/>
      <c r="U115" s="257"/>
      <c r="V115" s="237"/>
      <c r="W115" s="237"/>
    </row>
    <row r="116" spans="1:23" s="218" customFormat="1" ht="12.75" customHeight="1" x14ac:dyDescent="0.2">
      <c r="A116" s="205"/>
      <c r="B116" s="205"/>
      <c r="C116" s="20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4"/>
      <c r="N116" s="214"/>
      <c r="O116" s="211"/>
      <c r="P116" s="239"/>
      <c r="Q116" s="211"/>
      <c r="R116" s="211"/>
      <c r="S116" s="254"/>
      <c r="T116" s="270"/>
      <c r="U116" s="257"/>
      <c r="V116" s="237"/>
      <c r="W116" s="237"/>
    </row>
    <row r="117" spans="1:23" s="218" customFormat="1" ht="12.75" customHeight="1" x14ac:dyDescent="0.2">
      <c r="A117" s="205"/>
      <c r="B117" s="205"/>
      <c r="C117" s="20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4"/>
      <c r="N117" s="214"/>
      <c r="O117" s="211"/>
      <c r="P117" s="239"/>
      <c r="Q117" s="211"/>
      <c r="R117" s="211"/>
      <c r="S117" s="254"/>
      <c r="T117" s="270"/>
      <c r="U117" s="257"/>
      <c r="V117" s="237"/>
      <c r="W117" s="237"/>
    </row>
    <row r="118" spans="1:23" s="218" customFormat="1" ht="12.75" customHeight="1" x14ac:dyDescent="0.2">
      <c r="A118" s="205"/>
      <c r="B118" s="205"/>
      <c r="C118" s="20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4"/>
      <c r="N118" s="214"/>
      <c r="O118" s="211"/>
      <c r="P118" s="239"/>
      <c r="Q118" s="211"/>
      <c r="R118" s="211"/>
      <c r="S118" s="254"/>
      <c r="T118" s="270"/>
      <c r="U118" s="257"/>
      <c r="V118" s="237"/>
      <c r="W118" s="237"/>
    </row>
    <row r="119" spans="1:23" s="218" customFormat="1" ht="12.75" customHeight="1" x14ac:dyDescent="0.2">
      <c r="A119" s="205"/>
      <c r="B119" s="205"/>
      <c r="C119" s="20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4"/>
      <c r="N119" s="214"/>
      <c r="O119" s="211"/>
      <c r="P119" s="239"/>
      <c r="Q119" s="211"/>
      <c r="R119" s="211"/>
      <c r="S119" s="254"/>
      <c r="T119" s="270"/>
      <c r="U119" s="257"/>
      <c r="V119" s="237"/>
      <c r="W119" s="237"/>
    </row>
    <row r="120" spans="1:23" s="218" customFormat="1" ht="12.75" customHeight="1" x14ac:dyDescent="0.2">
      <c r="A120" s="205"/>
      <c r="B120" s="205"/>
      <c r="C120" s="20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4"/>
      <c r="N120" s="214"/>
      <c r="O120" s="211"/>
      <c r="P120" s="239"/>
      <c r="Q120" s="211"/>
      <c r="R120" s="211"/>
      <c r="S120" s="254"/>
      <c r="T120" s="270"/>
      <c r="U120" s="257"/>
      <c r="V120" s="237"/>
      <c r="W120" s="237"/>
    </row>
    <row r="121" spans="1:23" s="218" customFormat="1" ht="12.75" customHeight="1" x14ac:dyDescent="0.2">
      <c r="A121" s="205"/>
      <c r="B121" s="205"/>
      <c r="C121" s="20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4"/>
      <c r="N121" s="214"/>
      <c r="O121" s="211"/>
      <c r="P121" s="239"/>
      <c r="Q121" s="211"/>
      <c r="R121" s="211"/>
      <c r="S121" s="254"/>
      <c r="T121" s="270"/>
      <c r="U121" s="257"/>
      <c r="V121" s="237"/>
      <c r="W121" s="237"/>
    </row>
    <row r="122" spans="1:23" s="218" customFormat="1" x14ac:dyDescent="0.2">
      <c r="A122" s="205"/>
      <c r="B122" s="205"/>
      <c r="C122" s="20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4"/>
      <c r="N122" s="214"/>
      <c r="O122" s="211"/>
      <c r="P122" s="239"/>
      <c r="Q122" s="211"/>
      <c r="R122" s="211"/>
      <c r="S122" s="254"/>
      <c r="T122" s="270"/>
      <c r="U122" s="257"/>
      <c r="V122" s="237"/>
      <c r="W122" s="237"/>
    </row>
    <row r="123" spans="1:23" s="218" customFormat="1" x14ac:dyDescent="0.2">
      <c r="A123" s="205"/>
      <c r="B123" s="205"/>
      <c r="C123" s="20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4"/>
      <c r="N123" s="214"/>
      <c r="O123" s="211"/>
      <c r="P123" s="239"/>
      <c r="Q123" s="211"/>
      <c r="R123" s="211"/>
      <c r="S123" s="254"/>
      <c r="T123" s="270"/>
      <c r="U123" s="257"/>
      <c r="V123" s="237"/>
      <c r="W123" s="237"/>
    </row>
    <row r="124" spans="1:23" s="218" customFormat="1" x14ac:dyDescent="0.2">
      <c r="A124" s="205"/>
      <c r="B124" s="205"/>
      <c r="C124" s="20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4"/>
      <c r="N124" s="214"/>
      <c r="O124" s="211"/>
      <c r="P124" s="239"/>
      <c r="Q124" s="211"/>
      <c r="R124" s="211"/>
      <c r="S124" s="254"/>
      <c r="T124" s="270"/>
      <c r="U124" s="257"/>
      <c r="V124" s="237"/>
      <c r="W124" s="237"/>
    </row>
    <row r="125" spans="1:23" s="218" customFormat="1" x14ac:dyDescent="0.2">
      <c r="A125" s="205"/>
      <c r="B125" s="205"/>
      <c r="C125" s="20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4"/>
      <c r="N125" s="214"/>
      <c r="O125" s="211"/>
      <c r="P125" s="239"/>
      <c r="Q125" s="211"/>
      <c r="R125" s="211"/>
      <c r="S125" s="254"/>
      <c r="T125" s="270"/>
      <c r="U125" s="257"/>
      <c r="V125" s="237"/>
      <c r="W125" s="237"/>
    </row>
    <row r="126" spans="1:23" s="218" customFormat="1" x14ac:dyDescent="0.2">
      <c r="A126" s="205"/>
      <c r="B126" s="205"/>
      <c r="C126" s="20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4"/>
      <c r="N126" s="214"/>
      <c r="O126" s="211"/>
      <c r="P126" s="239"/>
      <c r="Q126" s="211"/>
      <c r="R126" s="211"/>
      <c r="S126" s="254"/>
      <c r="T126" s="270"/>
      <c r="U126" s="257"/>
      <c r="V126" s="237"/>
      <c r="W126" s="237"/>
    </row>
    <row r="127" spans="1:23" s="218" customFormat="1" x14ac:dyDescent="0.2">
      <c r="A127" s="205"/>
      <c r="B127" s="205"/>
      <c r="C127" s="20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4"/>
      <c r="N127" s="214"/>
      <c r="O127" s="211"/>
      <c r="P127" s="239"/>
      <c r="Q127" s="211"/>
      <c r="R127" s="211"/>
      <c r="S127" s="254"/>
      <c r="T127" s="270"/>
      <c r="U127" s="257"/>
      <c r="V127" s="237"/>
      <c r="W127" s="237"/>
    </row>
    <row r="128" spans="1:23" s="218" customFormat="1" x14ac:dyDescent="0.2">
      <c r="A128" s="205"/>
      <c r="B128" s="205"/>
      <c r="C128" s="20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4"/>
      <c r="N128" s="214"/>
      <c r="O128" s="211"/>
      <c r="P128" s="239"/>
      <c r="Q128" s="211"/>
      <c r="R128" s="211"/>
      <c r="S128" s="254"/>
      <c r="T128" s="270"/>
      <c r="U128" s="257"/>
      <c r="V128" s="237"/>
      <c r="W128" s="237"/>
    </row>
    <row r="129" spans="1:23" s="218" customFormat="1" x14ac:dyDescent="0.2">
      <c r="A129" s="205"/>
      <c r="B129" s="205"/>
      <c r="C129" s="20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4"/>
      <c r="N129" s="214"/>
      <c r="O129" s="211"/>
      <c r="P129" s="239"/>
      <c r="Q129" s="211"/>
      <c r="R129" s="211"/>
      <c r="S129" s="254"/>
      <c r="T129" s="270"/>
      <c r="U129" s="257"/>
      <c r="V129" s="237"/>
      <c r="W129" s="237"/>
    </row>
    <row r="130" spans="1:23" s="218" customFormat="1" x14ac:dyDescent="0.2">
      <c r="A130" s="205"/>
      <c r="B130" s="205"/>
      <c r="C130" s="20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4"/>
      <c r="N130" s="214"/>
      <c r="O130" s="211"/>
      <c r="P130" s="239"/>
      <c r="Q130" s="211"/>
      <c r="R130" s="211"/>
      <c r="S130" s="254"/>
      <c r="T130" s="270"/>
      <c r="U130" s="257"/>
      <c r="V130" s="237"/>
      <c r="W130" s="237"/>
    </row>
    <row r="131" spans="1:23" s="218" customFormat="1" x14ac:dyDescent="0.2">
      <c r="A131" s="205"/>
      <c r="B131" s="205"/>
      <c r="C131" s="20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4"/>
      <c r="N131" s="214"/>
      <c r="O131" s="211"/>
      <c r="P131" s="239"/>
      <c r="Q131" s="211"/>
      <c r="R131" s="211"/>
      <c r="S131" s="254"/>
      <c r="T131" s="270"/>
      <c r="U131" s="257"/>
      <c r="V131" s="237"/>
      <c r="W131" s="237"/>
    </row>
    <row r="132" spans="1:23" s="218" customFormat="1" x14ac:dyDescent="0.2">
      <c r="A132" s="205"/>
      <c r="B132" s="205"/>
      <c r="C132" s="20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4"/>
      <c r="N132" s="214"/>
      <c r="O132" s="211"/>
      <c r="P132" s="239"/>
      <c r="Q132" s="211"/>
      <c r="R132" s="211"/>
      <c r="S132" s="254"/>
      <c r="T132" s="270"/>
      <c r="U132" s="257"/>
      <c r="V132" s="237"/>
      <c r="W132" s="237"/>
    </row>
    <row r="133" spans="1:23" s="218" customFormat="1" x14ac:dyDescent="0.2">
      <c r="A133" s="205"/>
      <c r="B133" s="205"/>
      <c r="C133" s="20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4"/>
      <c r="N133" s="214"/>
      <c r="O133" s="211"/>
      <c r="P133" s="239"/>
      <c r="Q133" s="211"/>
      <c r="R133" s="211"/>
      <c r="S133" s="254"/>
      <c r="T133" s="270"/>
      <c r="U133" s="257"/>
      <c r="V133" s="237"/>
      <c r="W133" s="237"/>
    </row>
    <row r="134" spans="1:23" s="218" customFormat="1" x14ac:dyDescent="0.2">
      <c r="A134" s="205"/>
      <c r="B134" s="205"/>
      <c r="C134" s="20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4"/>
      <c r="N134" s="214"/>
      <c r="O134" s="211"/>
      <c r="P134" s="239"/>
      <c r="Q134" s="211"/>
      <c r="R134" s="211"/>
      <c r="S134" s="254"/>
      <c r="T134" s="270"/>
      <c r="U134" s="257"/>
      <c r="V134" s="237"/>
      <c r="W134" s="237"/>
    </row>
    <row r="135" spans="1:23" s="218" customFormat="1" x14ac:dyDescent="0.2">
      <c r="A135" s="205"/>
      <c r="B135" s="205"/>
      <c r="C135" s="20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4"/>
      <c r="N135" s="214"/>
      <c r="O135" s="211"/>
      <c r="P135" s="239"/>
      <c r="Q135" s="211"/>
      <c r="R135" s="211"/>
      <c r="S135" s="254"/>
      <c r="T135" s="270"/>
      <c r="U135" s="257"/>
      <c r="V135" s="237"/>
      <c r="W135" s="237"/>
    </row>
    <row r="136" spans="1:23" s="218" customFormat="1" x14ac:dyDescent="0.2">
      <c r="A136" s="205"/>
      <c r="B136" s="205"/>
      <c r="C136" s="20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4"/>
      <c r="N136" s="214"/>
      <c r="O136" s="211"/>
      <c r="P136" s="239"/>
      <c r="Q136" s="211"/>
      <c r="R136" s="211"/>
      <c r="S136" s="254"/>
      <c r="T136" s="270"/>
      <c r="U136" s="257"/>
      <c r="V136" s="237"/>
      <c r="W136" s="237"/>
    </row>
    <row r="137" spans="1:23" s="218" customFormat="1" x14ac:dyDescent="0.2">
      <c r="A137" s="205"/>
      <c r="B137" s="205"/>
      <c r="C137" s="20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4"/>
      <c r="N137" s="214"/>
      <c r="O137" s="211"/>
      <c r="P137" s="239"/>
      <c r="Q137" s="211"/>
      <c r="R137" s="211"/>
      <c r="S137" s="254"/>
      <c r="T137" s="270"/>
      <c r="U137" s="257"/>
      <c r="V137" s="237"/>
      <c r="W137" s="237"/>
    </row>
    <row r="138" spans="1:23" s="218" customFormat="1" x14ac:dyDescent="0.2">
      <c r="A138" s="205"/>
      <c r="B138" s="205"/>
      <c r="C138" s="20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4"/>
      <c r="N138" s="214"/>
      <c r="O138" s="211"/>
      <c r="P138" s="239"/>
      <c r="Q138" s="211"/>
      <c r="R138" s="211"/>
      <c r="S138" s="254"/>
      <c r="T138" s="270"/>
      <c r="U138" s="257"/>
      <c r="V138" s="237"/>
      <c r="W138" s="237"/>
    </row>
    <row r="139" spans="1:23" s="218" customFormat="1" x14ac:dyDescent="0.2">
      <c r="A139" s="205"/>
      <c r="B139" s="205"/>
      <c r="C139" s="20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4"/>
      <c r="N139" s="214"/>
      <c r="O139" s="211"/>
      <c r="P139" s="239"/>
      <c r="Q139" s="211"/>
      <c r="R139" s="211"/>
      <c r="S139" s="254"/>
      <c r="T139" s="270"/>
      <c r="U139" s="257"/>
      <c r="V139" s="237"/>
      <c r="W139" s="237"/>
    </row>
    <row r="140" spans="1:23" s="218" customFormat="1" x14ac:dyDescent="0.2">
      <c r="A140" s="205"/>
      <c r="B140" s="205"/>
      <c r="C140" s="20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4"/>
      <c r="N140" s="214"/>
      <c r="O140" s="211"/>
      <c r="P140" s="239"/>
      <c r="Q140" s="211"/>
      <c r="R140" s="211"/>
      <c r="S140" s="254"/>
      <c r="T140" s="270"/>
      <c r="U140" s="257"/>
      <c r="V140" s="237"/>
      <c r="W140" s="237"/>
    </row>
    <row r="141" spans="1:23" s="218" customFormat="1" x14ac:dyDescent="0.2">
      <c r="A141" s="205"/>
      <c r="B141" s="205"/>
      <c r="C141" s="20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4"/>
      <c r="N141" s="214"/>
      <c r="O141" s="211"/>
      <c r="P141" s="239"/>
      <c r="Q141" s="211"/>
      <c r="R141" s="211"/>
      <c r="S141" s="254"/>
      <c r="T141" s="270"/>
      <c r="U141" s="257"/>
      <c r="V141" s="237"/>
      <c r="W141" s="237"/>
    </row>
    <row r="142" spans="1:23" s="218" customFormat="1" x14ac:dyDescent="0.2">
      <c r="A142" s="205"/>
      <c r="B142" s="205"/>
      <c r="C142" s="20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4"/>
      <c r="N142" s="214"/>
      <c r="O142" s="211"/>
      <c r="P142" s="239"/>
      <c r="Q142" s="211"/>
      <c r="R142" s="211"/>
      <c r="S142" s="254"/>
      <c r="T142" s="270"/>
      <c r="U142" s="257"/>
      <c r="V142" s="237"/>
      <c r="W142" s="237"/>
    </row>
    <row r="143" spans="1:23" s="218" customFormat="1" x14ac:dyDescent="0.2">
      <c r="A143" s="205"/>
      <c r="B143" s="205"/>
      <c r="C143" s="20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4"/>
      <c r="N143" s="214"/>
      <c r="O143" s="211"/>
      <c r="P143" s="239"/>
      <c r="Q143" s="211"/>
      <c r="R143" s="211"/>
      <c r="S143" s="254"/>
      <c r="T143" s="270"/>
      <c r="U143" s="257"/>
      <c r="V143" s="237"/>
      <c r="W143" s="237"/>
    </row>
    <row r="144" spans="1:23" s="218" customFormat="1" x14ac:dyDescent="0.2">
      <c r="A144" s="205"/>
      <c r="B144" s="205"/>
      <c r="C144" s="20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4"/>
      <c r="N144" s="214"/>
      <c r="O144" s="211"/>
      <c r="P144" s="239"/>
      <c r="Q144" s="211"/>
      <c r="R144" s="211"/>
      <c r="S144" s="254"/>
      <c r="T144" s="270"/>
      <c r="U144" s="257"/>
      <c r="V144" s="237"/>
      <c r="W144" s="237"/>
    </row>
    <row r="145" spans="1:23" s="218" customFormat="1" x14ac:dyDescent="0.2">
      <c r="A145" s="205"/>
      <c r="B145" s="205"/>
      <c r="C145" s="20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4"/>
      <c r="N145" s="214"/>
      <c r="O145" s="211"/>
      <c r="P145" s="239"/>
      <c r="Q145" s="211"/>
      <c r="R145" s="211"/>
      <c r="S145" s="254"/>
      <c r="T145" s="270"/>
      <c r="U145" s="257"/>
      <c r="V145" s="237"/>
      <c r="W145" s="237"/>
    </row>
    <row r="146" spans="1:23" s="218" customFormat="1" x14ac:dyDescent="0.2">
      <c r="A146" s="205"/>
      <c r="B146" s="205"/>
      <c r="C146" s="20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4"/>
      <c r="N146" s="214"/>
      <c r="O146" s="211"/>
      <c r="P146" s="239"/>
      <c r="Q146" s="211"/>
      <c r="R146" s="211"/>
      <c r="S146" s="254"/>
      <c r="T146" s="270"/>
      <c r="U146" s="257"/>
      <c r="V146" s="237"/>
      <c r="W146" s="237"/>
    </row>
    <row r="147" spans="1:23" s="218" customFormat="1" x14ac:dyDescent="0.2">
      <c r="A147" s="205"/>
      <c r="B147" s="205"/>
      <c r="C147" s="20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4"/>
      <c r="N147" s="214"/>
      <c r="O147" s="211"/>
      <c r="P147" s="239"/>
      <c r="Q147" s="211"/>
      <c r="R147" s="211"/>
      <c r="S147" s="254"/>
      <c r="T147" s="270"/>
      <c r="U147" s="257"/>
      <c r="V147" s="237"/>
      <c r="W147" s="237"/>
    </row>
    <row r="148" spans="1:23" s="218" customFormat="1" x14ac:dyDescent="0.2">
      <c r="A148" s="205"/>
      <c r="B148" s="205"/>
      <c r="C148" s="20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4"/>
      <c r="N148" s="214"/>
      <c r="O148" s="211"/>
      <c r="P148" s="239"/>
      <c r="Q148" s="211"/>
      <c r="R148" s="211"/>
      <c r="S148" s="254"/>
      <c r="T148" s="270"/>
      <c r="U148" s="257"/>
      <c r="V148" s="237"/>
      <c r="W148" s="237"/>
    </row>
    <row r="149" spans="1:23" s="218" customFormat="1" x14ac:dyDescent="0.2">
      <c r="A149" s="205"/>
      <c r="B149" s="205"/>
      <c r="C149" s="20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4"/>
      <c r="N149" s="214"/>
      <c r="O149" s="211"/>
      <c r="P149" s="239"/>
      <c r="Q149" s="211"/>
      <c r="R149" s="211"/>
      <c r="S149" s="254"/>
      <c r="T149" s="270"/>
      <c r="U149" s="257"/>
      <c r="V149" s="237"/>
      <c r="W149" s="237"/>
    </row>
    <row r="150" spans="1:23" s="218" customFormat="1" x14ac:dyDescent="0.2">
      <c r="A150" s="205"/>
      <c r="B150" s="205"/>
      <c r="C150" s="20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4"/>
      <c r="N150" s="214"/>
      <c r="O150" s="211"/>
      <c r="P150" s="239"/>
      <c r="Q150" s="211"/>
      <c r="R150" s="211"/>
      <c r="S150" s="254"/>
      <c r="T150" s="270"/>
      <c r="U150" s="257"/>
      <c r="V150" s="237"/>
      <c r="W150" s="237"/>
    </row>
    <row r="151" spans="1:23" s="218" customFormat="1" x14ac:dyDescent="0.2">
      <c r="A151" s="205"/>
      <c r="B151" s="205"/>
      <c r="C151" s="20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4"/>
      <c r="N151" s="214"/>
      <c r="O151" s="211"/>
      <c r="P151" s="239"/>
      <c r="Q151" s="211"/>
      <c r="R151" s="211"/>
      <c r="S151" s="254"/>
      <c r="T151" s="270"/>
      <c r="U151" s="257"/>
      <c r="V151" s="237"/>
      <c r="W151" s="237"/>
    </row>
    <row r="152" spans="1:23" s="218" customFormat="1" x14ac:dyDescent="0.2">
      <c r="A152" s="205"/>
      <c r="B152" s="205"/>
      <c r="C152" s="20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4"/>
      <c r="N152" s="214"/>
      <c r="O152" s="211"/>
      <c r="P152" s="239"/>
      <c r="Q152" s="211"/>
      <c r="R152" s="211"/>
      <c r="S152" s="254"/>
      <c r="T152" s="270"/>
      <c r="U152" s="257"/>
      <c r="V152" s="237"/>
      <c r="W152" s="237"/>
    </row>
    <row r="153" spans="1:23" s="218" customFormat="1" x14ac:dyDescent="0.2">
      <c r="A153" s="205"/>
      <c r="B153" s="205"/>
      <c r="C153" s="20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4"/>
      <c r="N153" s="214"/>
      <c r="O153" s="211"/>
      <c r="P153" s="239"/>
      <c r="Q153" s="211"/>
      <c r="R153" s="211"/>
      <c r="S153" s="254"/>
      <c r="T153" s="270"/>
      <c r="U153" s="257"/>
      <c r="V153" s="237"/>
      <c r="W153" s="237"/>
    </row>
    <row r="154" spans="1:23" s="218" customFormat="1" x14ac:dyDescent="0.2">
      <c r="A154" s="205"/>
      <c r="B154" s="205"/>
      <c r="C154" s="20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4"/>
      <c r="N154" s="214"/>
      <c r="O154" s="211"/>
      <c r="P154" s="239"/>
      <c r="Q154" s="211"/>
      <c r="R154" s="211"/>
      <c r="S154" s="254"/>
      <c r="T154" s="270"/>
      <c r="U154" s="257"/>
      <c r="V154" s="237"/>
      <c r="W154" s="237"/>
    </row>
    <row r="155" spans="1:23" s="218" customFormat="1" x14ac:dyDescent="0.2">
      <c r="A155" s="205"/>
      <c r="B155" s="205"/>
      <c r="C155" s="20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4"/>
      <c r="N155" s="214"/>
      <c r="O155" s="211"/>
      <c r="P155" s="239"/>
      <c r="Q155" s="211"/>
      <c r="R155" s="211"/>
      <c r="S155" s="254"/>
      <c r="T155" s="270"/>
      <c r="U155" s="257"/>
      <c r="V155" s="237"/>
      <c r="W155" s="237"/>
    </row>
    <row r="156" spans="1:23" s="218" customFormat="1" x14ac:dyDescent="0.2">
      <c r="A156" s="205"/>
      <c r="B156" s="205"/>
      <c r="C156" s="20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4"/>
      <c r="N156" s="214"/>
      <c r="O156" s="211"/>
      <c r="P156" s="239"/>
      <c r="Q156" s="211"/>
      <c r="R156" s="211"/>
      <c r="S156" s="254"/>
      <c r="T156" s="270"/>
      <c r="U156" s="257"/>
      <c r="V156" s="237"/>
      <c r="W156" s="237"/>
    </row>
    <row r="157" spans="1:23" s="218" customFormat="1" x14ac:dyDescent="0.2">
      <c r="A157" s="205"/>
      <c r="B157" s="205"/>
      <c r="C157" s="20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4"/>
      <c r="N157" s="214"/>
      <c r="O157" s="211"/>
      <c r="P157" s="239"/>
      <c r="Q157" s="211"/>
      <c r="R157" s="211"/>
      <c r="S157" s="254"/>
      <c r="T157" s="270"/>
      <c r="U157" s="257"/>
      <c r="V157" s="237"/>
      <c r="W157" s="237"/>
    </row>
    <row r="158" spans="1:23" s="218" customFormat="1" x14ac:dyDescent="0.2">
      <c r="A158" s="205"/>
      <c r="B158" s="205"/>
      <c r="C158" s="20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4"/>
      <c r="N158" s="214"/>
      <c r="O158" s="211"/>
      <c r="P158" s="239"/>
      <c r="Q158" s="211"/>
      <c r="R158" s="211"/>
      <c r="S158" s="254"/>
      <c r="T158" s="270"/>
      <c r="U158" s="257"/>
      <c r="V158" s="237"/>
      <c r="W158" s="237"/>
    </row>
    <row r="159" spans="1:23" s="218" customFormat="1" x14ac:dyDescent="0.2">
      <c r="A159" s="205"/>
      <c r="B159" s="205"/>
      <c r="C159" s="20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4"/>
      <c r="N159" s="214"/>
      <c r="O159" s="211"/>
      <c r="P159" s="239"/>
      <c r="Q159" s="211"/>
      <c r="R159" s="211"/>
      <c r="S159" s="254"/>
      <c r="T159" s="270"/>
      <c r="U159" s="257"/>
      <c r="V159" s="237"/>
      <c r="W159" s="237"/>
    </row>
    <row r="160" spans="1:23" s="218" customFormat="1" x14ac:dyDescent="0.2">
      <c r="A160" s="205"/>
      <c r="B160" s="205"/>
      <c r="C160" s="20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4"/>
      <c r="N160" s="214"/>
      <c r="O160" s="211"/>
      <c r="P160" s="239"/>
      <c r="Q160" s="211"/>
      <c r="R160" s="211"/>
      <c r="S160" s="254"/>
      <c r="T160" s="270"/>
      <c r="U160" s="257"/>
      <c r="V160" s="237"/>
      <c r="W160" s="237"/>
    </row>
    <row r="161" spans="1:23" s="218" customFormat="1" x14ac:dyDescent="0.2">
      <c r="A161" s="205"/>
      <c r="B161" s="205"/>
      <c r="C161" s="20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4"/>
      <c r="N161" s="214"/>
      <c r="O161" s="211"/>
      <c r="P161" s="239"/>
      <c r="Q161" s="211"/>
      <c r="R161" s="211"/>
      <c r="S161" s="254"/>
      <c r="T161" s="270"/>
      <c r="U161" s="257"/>
      <c r="V161" s="237"/>
      <c r="W161" s="237"/>
    </row>
    <row r="162" spans="1:23" s="218" customFormat="1" x14ac:dyDescent="0.2">
      <c r="A162" s="205"/>
      <c r="B162" s="205"/>
      <c r="C162" s="20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4"/>
      <c r="N162" s="214"/>
      <c r="O162" s="211"/>
      <c r="P162" s="239"/>
      <c r="Q162" s="211"/>
      <c r="R162" s="211"/>
      <c r="S162" s="254"/>
      <c r="T162" s="270"/>
      <c r="U162" s="257"/>
      <c r="V162" s="237"/>
      <c r="W162" s="237"/>
    </row>
    <row r="163" spans="1:23" s="218" customFormat="1" x14ac:dyDescent="0.2">
      <c r="A163" s="205"/>
      <c r="B163" s="205"/>
      <c r="C163" s="20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4"/>
      <c r="N163" s="214"/>
      <c r="O163" s="211"/>
      <c r="P163" s="239"/>
      <c r="Q163" s="211"/>
      <c r="R163" s="211"/>
      <c r="S163" s="254"/>
      <c r="T163" s="270"/>
      <c r="U163" s="257"/>
      <c r="V163" s="237"/>
      <c r="W163" s="237"/>
    </row>
    <row r="164" spans="1:23" s="218" customFormat="1" x14ac:dyDescent="0.2">
      <c r="A164" s="205"/>
      <c r="B164" s="205"/>
      <c r="C164" s="20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4"/>
      <c r="N164" s="214"/>
      <c r="O164" s="211"/>
      <c r="P164" s="239"/>
      <c r="Q164" s="211"/>
      <c r="R164" s="211"/>
      <c r="S164" s="254"/>
      <c r="T164" s="270"/>
      <c r="U164" s="257"/>
      <c r="V164" s="237"/>
      <c r="W164" s="237"/>
    </row>
    <row r="165" spans="1:23" s="218" customFormat="1" x14ac:dyDescent="0.2">
      <c r="A165" s="205"/>
      <c r="B165" s="205"/>
      <c r="C165" s="20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4"/>
      <c r="N165" s="214"/>
      <c r="O165" s="211"/>
      <c r="P165" s="239"/>
      <c r="Q165" s="211"/>
      <c r="R165" s="211"/>
      <c r="S165" s="254"/>
      <c r="T165" s="270"/>
      <c r="U165" s="257"/>
      <c r="V165" s="237"/>
      <c r="W165" s="237"/>
    </row>
    <row r="166" spans="1:23" s="218" customFormat="1" x14ac:dyDescent="0.2">
      <c r="A166" s="205"/>
      <c r="B166" s="205"/>
      <c r="C166" s="20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4"/>
      <c r="N166" s="214"/>
      <c r="O166" s="211"/>
      <c r="P166" s="239"/>
      <c r="Q166" s="211"/>
      <c r="R166" s="211"/>
      <c r="S166" s="254"/>
      <c r="T166" s="270"/>
      <c r="U166" s="257"/>
      <c r="V166" s="237"/>
      <c r="W166" s="237"/>
    </row>
    <row r="167" spans="1:23" s="218" customFormat="1" x14ac:dyDescent="0.2">
      <c r="A167" s="205"/>
      <c r="B167" s="205"/>
      <c r="C167" s="20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4"/>
      <c r="N167" s="214"/>
      <c r="O167" s="211"/>
      <c r="P167" s="239"/>
      <c r="Q167" s="211"/>
      <c r="R167" s="211"/>
      <c r="S167" s="254"/>
      <c r="T167" s="270"/>
      <c r="U167" s="257"/>
      <c r="V167" s="237"/>
      <c r="W167" s="237"/>
    </row>
    <row r="168" spans="1:23" s="218" customFormat="1" x14ac:dyDescent="0.2">
      <c r="A168" s="205"/>
      <c r="B168" s="205"/>
      <c r="C168" s="20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4"/>
      <c r="N168" s="214"/>
      <c r="O168" s="211"/>
      <c r="P168" s="239"/>
      <c r="Q168" s="211"/>
      <c r="R168" s="211"/>
      <c r="S168" s="254"/>
      <c r="T168" s="270"/>
      <c r="U168" s="257"/>
      <c r="V168" s="237"/>
      <c r="W168" s="237"/>
    </row>
    <row r="169" spans="1:23" s="218" customFormat="1" x14ac:dyDescent="0.2">
      <c r="A169" s="205"/>
      <c r="B169" s="205"/>
      <c r="C169" s="20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4"/>
      <c r="N169" s="214"/>
      <c r="O169" s="211"/>
      <c r="P169" s="239"/>
      <c r="Q169" s="211"/>
      <c r="R169" s="211"/>
      <c r="S169" s="254"/>
      <c r="T169" s="270"/>
      <c r="U169" s="257"/>
      <c r="V169" s="237"/>
      <c r="W169" s="237"/>
    </row>
    <row r="170" spans="1:23" s="218" customFormat="1" x14ac:dyDescent="0.2">
      <c r="A170" s="205"/>
      <c r="B170" s="205"/>
      <c r="C170" s="20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4"/>
      <c r="N170" s="214"/>
      <c r="O170" s="211"/>
      <c r="P170" s="239"/>
      <c r="Q170" s="211"/>
      <c r="R170" s="211"/>
      <c r="S170" s="254"/>
      <c r="T170" s="270"/>
      <c r="U170" s="257"/>
      <c r="V170" s="237"/>
      <c r="W170" s="237"/>
    </row>
    <row r="171" spans="1:23" s="218" customFormat="1" x14ac:dyDescent="0.2">
      <c r="A171" s="205"/>
      <c r="B171" s="205"/>
      <c r="C171" s="20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4"/>
      <c r="N171" s="214"/>
      <c r="O171" s="211"/>
      <c r="P171" s="239"/>
      <c r="Q171" s="211"/>
      <c r="R171" s="211"/>
      <c r="S171" s="254"/>
      <c r="T171" s="270"/>
      <c r="U171" s="257"/>
      <c r="V171" s="237"/>
      <c r="W171" s="237"/>
    </row>
    <row r="172" spans="1:23" s="218" customFormat="1" x14ac:dyDescent="0.2">
      <c r="A172" s="205"/>
      <c r="B172" s="205"/>
      <c r="C172" s="20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4"/>
      <c r="N172" s="214"/>
      <c r="O172" s="211"/>
      <c r="P172" s="239"/>
      <c r="Q172" s="211"/>
      <c r="R172" s="211"/>
      <c r="S172" s="254"/>
      <c r="T172" s="270"/>
      <c r="U172" s="257"/>
      <c r="V172" s="237"/>
      <c r="W172" s="237"/>
    </row>
    <row r="173" spans="1:23" s="218" customFormat="1" x14ac:dyDescent="0.2">
      <c r="A173" s="205"/>
      <c r="B173" s="205"/>
      <c r="C173" s="20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4"/>
      <c r="N173" s="214"/>
      <c r="O173" s="211"/>
      <c r="P173" s="239"/>
      <c r="Q173" s="211"/>
      <c r="R173" s="211"/>
      <c r="S173" s="254"/>
      <c r="T173" s="270"/>
      <c r="U173" s="257"/>
      <c r="V173" s="237"/>
      <c r="W173" s="237"/>
    </row>
    <row r="174" spans="1:23" s="218" customFormat="1" x14ac:dyDescent="0.2">
      <c r="A174" s="205"/>
      <c r="B174" s="205"/>
      <c r="C174" s="20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4"/>
      <c r="N174" s="214"/>
      <c r="O174" s="211"/>
      <c r="P174" s="239"/>
      <c r="Q174" s="211"/>
      <c r="R174" s="211"/>
      <c r="S174" s="254"/>
      <c r="T174" s="270"/>
      <c r="U174" s="257"/>
      <c r="V174" s="237"/>
      <c r="W174" s="237"/>
    </row>
    <row r="175" spans="1:23" s="218" customFormat="1" x14ac:dyDescent="0.2">
      <c r="A175" s="205"/>
      <c r="B175" s="205"/>
      <c r="C175" s="20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4"/>
      <c r="N175" s="214"/>
      <c r="O175" s="211"/>
      <c r="P175" s="239"/>
      <c r="Q175" s="211"/>
      <c r="R175" s="211"/>
      <c r="S175" s="254"/>
      <c r="T175" s="270"/>
      <c r="U175" s="257"/>
      <c r="V175" s="237"/>
      <c r="W175" s="237"/>
    </row>
    <row r="176" spans="1:23" s="218" customFormat="1" x14ac:dyDescent="0.2">
      <c r="A176" s="205"/>
      <c r="B176" s="205"/>
      <c r="C176" s="20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4"/>
      <c r="N176" s="214"/>
      <c r="O176" s="211"/>
      <c r="P176" s="239"/>
      <c r="Q176" s="211"/>
      <c r="R176" s="211"/>
      <c r="S176" s="254"/>
      <c r="T176" s="270"/>
      <c r="U176" s="257"/>
      <c r="V176" s="237"/>
      <c r="W176" s="237"/>
    </row>
    <row r="177" spans="1:23" s="218" customFormat="1" x14ac:dyDescent="0.2">
      <c r="A177" s="205"/>
      <c r="B177" s="205"/>
      <c r="C177" s="20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4"/>
      <c r="N177" s="214"/>
      <c r="O177" s="211"/>
      <c r="P177" s="239"/>
      <c r="Q177" s="211"/>
      <c r="R177" s="211"/>
      <c r="S177" s="254"/>
      <c r="T177" s="270"/>
      <c r="U177" s="257"/>
      <c r="V177" s="237"/>
      <c r="W177" s="237"/>
    </row>
    <row r="178" spans="1:23" s="218" customFormat="1" x14ac:dyDescent="0.2">
      <c r="A178" s="205"/>
      <c r="B178" s="205"/>
      <c r="C178" s="20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4"/>
      <c r="N178" s="214"/>
      <c r="O178" s="211"/>
      <c r="P178" s="239"/>
      <c r="Q178" s="211"/>
      <c r="R178" s="211"/>
      <c r="S178" s="254"/>
      <c r="T178" s="270"/>
      <c r="U178" s="257"/>
      <c r="V178" s="237"/>
      <c r="W178" s="237"/>
    </row>
    <row r="179" spans="1:23" s="218" customFormat="1" x14ac:dyDescent="0.2">
      <c r="A179" s="205"/>
      <c r="B179" s="205"/>
      <c r="C179" s="20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4"/>
      <c r="N179" s="214"/>
      <c r="O179" s="211"/>
      <c r="P179" s="239"/>
      <c r="Q179" s="211"/>
      <c r="R179" s="211"/>
      <c r="S179" s="254"/>
      <c r="T179" s="270"/>
      <c r="U179" s="257"/>
      <c r="V179" s="237"/>
      <c r="W179" s="237"/>
    </row>
    <row r="180" spans="1:23" s="218" customFormat="1" x14ac:dyDescent="0.2">
      <c r="A180" s="205"/>
      <c r="B180" s="205"/>
      <c r="C180" s="20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4"/>
      <c r="N180" s="214"/>
      <c r="O180" s="211"/>
      <c r="P180" s="239"/>
      <c r="Q180" s="211"/>
      <c r="R180" s="211"/>
      <c r="S180" s="254"/>
      <c r="T180" s="270"/>
      <c r="U180" s="257"/>
      <c r="V180" s="237"/>
      <c r="W180" s="237"/>
    </row>
    <row r="181" spans="1:23" s="218" customFormat="1" x14ac:dyDescent="0.2">
      <c r="A181" s="205"/>
      <c r="B181" s="205"/>
      <c r="C181" s="20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4"/>
      <c r="N181" s="214"/>
      <c r="O181" s="211"/>
      <c r="P181" s="239"/>
      <c r="Q181" s="211"/>
      <c r="R181" s="211"/>
      <c r="S181" s="254"/>
      <c r="T181" s="270"/>
      <c r="U181" s="257"/>
      <c r="V181" s="237"/>
      <c r="W181" s="237"/>
    </row>
    <row r="182" spans="1:23" s="218" customFormat="1" x14ac:dyDescent="0.2">
      <c r="A182" s="205"/>
      <c r="B182" s="205"/>
      <c r="C182" s="20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4"/>
      <c r="N182" s="214"/>
      <c r="O182" s="211"/>
      <c r="P182" s="239"/>
      <c r="Q182" s="211"/>
      <c r="R182" s="211"/>
      <c r="S182" s="254"/>
      <c r="T182" s="270"/>
      <c r="U182" s="257"/>
      <c r="V182" s="237"/>
      <c r="W182" s="237"/>
    </row>
    <row r="183" spans="1:23" s="218" customFormat="1" x14ac:dyDescent="0.2">
      <c r="A183" s="205"/>
      <c r="B183" s="205"/>
      <c r="C183" s="20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4"/>
      <c r="N183" s="214"/>
      <c r="O183" s="211"/>
      <c r="P183" s="239"/>
      <c r="Q183" s="211"/>
      <c r="R183" s="211"/>
      <c r="S183" s="254"/>
      <c r="T183" s="270"/>
      <c r="U183" s="257"/>
      <c r="V183" s="237"/>
      <c r="W183" s="237"/>
    </row>
    <row r="184" spans="1:23" s="218" customFormat="1" x14ac:dyDescent="0.2">
      <c r="A184" s="205"/>
      <c r="B184" s="205"/>
      <c r="C184" s="20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4"/>
      <c r="N184" s="214"/>
      <c r="O184" s="211"/>
      <c r="P184" s="239"/>
      <c r="Q184" s="211"/>
      <c r="R184" s="211"/>
      <c r="S184" s="254"/>
      <c r="T184" s="270"/>
      <c r="U184" s="257"/>
      <c r="V184" s="237"/>
      <c r="W184" s="237"/>
    </row>
    <row r="185" spans="1:23" s="218" customFormat="1" x14ac:dyDescent="0.2">
      <c r="A185" s="205"/>
      <c r="B185" s="205"/>
      <c r="C185" s="20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4"/>
      <c r="N185" s="214"/>
      <c r="O185" s="211"/>
      <c r="P185" s="239"/>
      <c r="Q185" s="211"/>
      <c r="R185" s="211"/>
      <c r="S185" s="254"/>
      <c r="T185" s="270"/>
      <c r="U185" s="257"/>
      <c r="V185" s="237"/>
      <c r="W185" s="237"/>
    </row>
    <row r="186" spans="1:23" s="218" customFormat="1" x14ac:dyDescent="0.2">
      <c r="A186" s="205"/>
      <c r="B186" s="205"/>
      <c r="C186" s="20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4"/>
      <c r="N186" s="214"/>
      <c r="O186" s="211"/>
      <c r="P186" s="239"/>
      <c r="Q186" s="211"/>
      <c r="R186" s="211"/>
      <c r="S186" s="254"/>
      <c r="T186" s="270"/>
      <c r="U186" s="257"/>
      <c r="V186" s="237"/>
      <c r="W186" s="237"/>
    </row>
    <row r="187" spans="1:23" s="218" customFormat="1" x14ac:dyDescent="0.2">
      <c r="A187" s="205"/>
      <c r="B187" s="205"/>
      <c r="C187" s="20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4"/>
      <c r="N187" s="214"/>
      <c r="O187" s="211"/>
      <c r="P187" s="239"/>
      <c r="Q187" s="211"/>
      <c r="R187" s="211"/>
      <c r="S187" s="254"/>
      <c r="T187" s="270"/>
      <c r="U187" s="257"/>
      <c r="V187" s="237"/>
      <c r="W187" s="237"/>
    </row>
    <row r="188" spans="1:23" s="218" customFormat="1" x14ac:dyDescent="0.2">
      <c r="A188" s="205"/>
      <c r="B188" s="205"/>
      <c r="C188" s="20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4"/>
      <c r="N188" s="214"/>
      <c r="O188" s="211"/>
      <c r="P188" s="239"/>
      <c r="Q188" s="211"/>
      <c r="R188" s="211"/>
      <c r="S188" s="254"/>
      <c r="T188" s="270"/>
      <c r="U188" s="257"/>
      <c r="V188" s="237"/>
      <c r="W188" s="237"/>
    </row>
    <row r="189" spans="1:23" s="218" customFormat="1" x14ac:dyDescent="0.2">
      <c r="A189" s="205"/>
      <c r="B189" s="205"/>
      <c r="C189" s="20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4"/>
      <c r="N189" s="214"/>
      <c r="O189" s="211"/>
      <c r="P189" s="239"/>
      <c r="Q189" s="211"/>
      <c r="R189" s="211"/>
      <c r="S189" s="254"/>
      <c r="T189" s="270"/>
      <c r="U189" s="257"/>
      <c r="V189" s="237"/>
      <c r="W189" s="237"/>
    </row>
    <row r="190" spans="1:23" s="218" customFormat="1" x14ac:dyDescent="0.2">
      <c r="A190" s="205"/>
      <c r="B190" s="205"/>
      <c r="C190" s="20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4"/>
      <c r="N190" s="214"/>
      <c r="O190" s="211"/>
      <c r="P190" s="239"/>
      <c r="Q190" s="211"/>
      <c r="R190" s="211"/>
      <c r="S190" s="254"/>
      <c r="T190" s="270"/>
      <c r="U190" s="257"/>
      <c r="V190" s="237"/>
      <c r="W190" s="237"/>
    </row>
    <row r="191" spans="1:23" s="218" customFormat="1" x14ac:dyDescent="0.2">
      <c r="A191" s="205"/>
      <c r="B191" s="205"/>
      <c r="C191" s="20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4"/>
      <c r="N191" s="214"/>
      <c r="O191" s="211"/>
      <c r="P191" s="239"/>
      <c r="Q191" s="211"/>
      <c r="R191" s="211"/>
      <c r="S191" s="254"/>
      <c r="T191" s="270"/>
      <c r="U191" s="257"/>
      <c r="V191" s="237"/>
      <c r="W191" s="237"/>
    </row>
    <row r="192" spans="1:23" s="218" customFormat="1" x14ac:dyDescent="0.2">
      <c r="A192" s="205"/>
      <c r="B192" s="205"/>
      <c r="C192" s="20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4"/>
      <c r="N192" s="214"/>
      <c r="O192" s="211"/>
      <c r="P192" s="239"/>
      <c r="Q192" s="211"/>
      <c r="R192" s="211"/>
      <c r="S192" s="254"/>
      <c r="T192" s="270"/>
      <c r="U192" s="257"/>
      <c r="V192" s="237"/>
      <c r="W192" s="237"/>
    </row>
    <row r="193" spans="1:23" s="218" customFormat="1" x14ac:dyDescent="0.2">
      <c r="A193" s="205"/>
      <c r="B193" s="205"/>
      <c r="C193" s="20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4"/>
      <c r="N193" s="214"/>
      <c r="O193" s="211"/>
      <c r="P193" s="239"/>
      <c r="Q193" s="211"/>
      <c r="R193" s="211"/>
      <c r="S193" s="254"/>
      <c r="T193" s="270"/>
      <c r="U193" s="257"/>
      <c r="V193" s="237"/>
      <c r="W193" s="237"/>
    </row>
    <row r="194" spans="1:23" s="218" customFormat="1" x14ac:dyDescent="0.2">
      <c r="A194" s="205"/>
      <c r="B194" s="205"/>
      <c r="C194" s="20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4"/>
      <c r="N194" s="214"/>
      <c r="O194" s="211"/>
      <c r="P194" s="239"/>
      <c r="Q194" s="211"/>
      <c r="R194" s="211"/>
      <c r="S194" s="254"/>
      <c r="T194" s="270"/>
      <c r="U194" s="257"/>
      <c r="V194" s="237"/>
      <c r="W194" s="237"/>
    </row>
    <row r="195" spans="1:23" s="218" customFormat="1" x14ac:dyDescent="0.2">
      <c r="A195" s="205"/>
      <c r="B195" s="205"/>
      <c r="C195" s="20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4"/>
      <c r="N195" s="214"/>
      <c r="O195" s="211"/>
      <c r="P195" s="239"/>
      <c r="Q195" s="211"/>
      <c r="R195" s="211"/>
      <c r="S195" s="254"/>
      <c r="T195" s="270"/>
      <c r="U195" s="257"/>
      <c r="V195" s="237"/>
      <c r="W195" s="237"/>
    </row>
    <row r="196" spans="1:23" s="218" customFormat="1" x14ac:dyDescent="0.2">
      <c r="A196" s="205"/>
      <c r="B196" s="205"/>
      <c r="C196" s="20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4"/>
      <c r="N196" s="214"/>
      <c r="O196" s="211"/>
      <c r="P196" s="239"/>
      <c r="Q196" s="211"/>
      <c r="R196" s="211"/>
      <c r="S196" s="254"/>
      <c r="T196" s="270"/>
      <c r="U196" s="257"/>
      <c r="V196" s="237"/>
      <c r="W196" s="237"/>
    </row>
    <row r="197" spans="1:23" s="218" customFormat="1" x14ac:dyDescent="0.2">
      <c r="A197" s="205"/>
      <c r="B197" s="205"/>
      <c r="C197" s="20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4"/>
      <c r="N197" s="214"/>
      <c r="O197" s="211"/>
      <c r="P197" s="239"/>
      <c r="Q197" s="211"/>
      <c r="R197" s="211"/>
      <c r="S197" s="254"/>
      <c r="T197" s="270"/>
      <c r="U197" s="257"/>
      <c r="V197" s="237"/>
      <c r="W197" s="237"/>
    </row>
    <row r="198" spans="1:23" s="218" customFormat="1" x14ac:dyDescent="0.2">
      <c r="A198" s="205"/>
      <c r="B198" s="205"/>
      <c r="C198" s="20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4"/>
      <c r="N198" s="214"/>
      <c r="O198" s="211"/>
      <c r="P198" s="239"/>
      <c r="Q198" s="211"/>
      <c r="R198" s="211"/>
      <c r="S198" s="254"/>
      <c r="T198" s="270"/>
      <c r="U198" s="257"/>
      <c r="V198" s="237"/>
      <c r="W198" s="237"/>
    </row>
    <row r="199" spans="1:23" s="218" customFormat="1" x14ac:dyDescent="0.2">
      <c r="A199" s="205"/>
      <c r="B199" s="205"/>
      <c r="C199" s="20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4"/>
      <c r="N199" s="214"/>
      <c r="O199" s="211"/>
      <c r="P199" s="239"/>
      <c r="Q199" s="211"/>
      <c r="R199" s="211"/>
      <c r="S199" s="254"/>
      <c r="T199" s="270"/>
      <c r="U199" s="257"/>
      <c r="V199" s="237"/>
      <c r="W199" s="237"/>
    </row>
    <row r="200" spans="1:23" s="218" customFormat="1" x14ac:dyDescent="0.2">
      <c r="A200" s="205"/>
      <c r="B200" s="205"/>
      <c r="C200" s="20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4"/>
      <c r="N200" s="214"/>
      <c r="O200" s="211"/>
      <c r="P200" s="239"/>
      <c r="Q200" s="211"/>
      <c r="R200" s="211"/>
      <c r="S200" s="254"/>
      <c r="T200" s="270"/>
      <c r="U200" s="257"/>
      <c r="V200" s="237"/>
      <c r="W200" s="237"/>
    </row>
    <row r="201" spans="1:23" s="218" customFormat="1" x14ac:dyDescent="0.2">
      <c r="A201" s="205"/>
      <c r="B201" s="205"/>
      <c r="C201" s="20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4"/>
      <c r="N201" s="214"/>
      <c r="O201" s="211"/>
      <c r="P201" s="239"/>
      <c r="Q201" s="211"/>
      <c r="R201" s="211"/>
      <c r="S201" s="254"/>
      <c r="T201" s="270"/>
      <c r="U201" s="257"/>
      <c r="V201" s="237"/>
      <c r="W201" s="237"/>
    </row>
    <row r="202" spans="1:23" s="218" customFormat="1" x14ac:dyDescent="0.2">
      <c r="A202" s="205"/>
      <c r="B202" s="205"/>
      <c r="C202" s="20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4"/>
      <c r="N202" s="214"/>
      <c r="O202" s="211"/>
      <c r="P202" s="239"/>
      <c r="Q202" s="211"/>
      <c r="R202" s="211"/>
      <c r="S202" s="254"/>
      <c r="T202" s="270"/>
      <c r="U202" s="257"/>
      <c r="V202" s="237"/>
      <c r="W202" s="237"/>
    </row>
    <row r="203" spans="1:23" s="218" customFormat="1" x14ac:dyDescent="0.2">
      <c r="A203" s="205"/>
      <c r="B203" s="205"/>
      <c r="C203" s="20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4"/>
      <c r="N203" s="214"/>
      <c r="O203" s="211"/>
      <c r="P203" s="239"/>
      <c r="Q203" s="211"/>
      <c r="R203" s="211"/>
      <c r="S203" s="254"/>
      <c r="T203" s="270"/>
      <c r="U203" s="257"/>
      <c r="V203" s="237"/>
      <c r="W203" s="237"/>
    </row>
    <row r="204" spans="1:23" s="218" customFormat="1" x14ac:dyDescent="0.2">
      <c r="A204" s="205"/>
      <c r="B204" s="205"/>
      <c r="C204" s="20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4"/>
      <c r="N204" s="214"/>
      <c r="O204" s="211"/>
      <c r="P204" s="239"/>
      <c r="Q204" s="211"/>
      <c r="R204" s="211"/>
      <c r="S204" s="254"/>
      <c r="T204" s="270"/>
      <c r="U204" s="257"/>
      <c r="V204" s="237"/>
      <c r="W204" s="237"/>
    </row>
    <row r="205" spans="1:23" s="218" customFormat="1" x14ac:dyDescent="0.2">
      <c r="A205" s="205"/>
      <c r="B205" s="205"/>
      <c r="C205" s="20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4"/>
      <c r="N205" s="214"/>
      <c r="O205" s="211"/>
      <c r="P205" s="239"/>
      <c r="Q205" s="211"/>
      <c r="R205" s="211"/>
      <c r="S205" s="254"/>
      <c r="T205" s="270"/>
      <c r="U205" s="257"/>
      <c r="V205" s="237"/>
      <c r="W205" s="237"/>
    </row>
    <row r="206" spans="1:23" s="218" customFormat="1" x14ac:dyDescent="0.2">
      <c r="A206" s="205"/>
      <c r="B206" s="205"/>
      <c r="C206" s="20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4"/>
      <c r="N206" s="214"/>
      <c r="O206" s="211"/>
      <c r="P206" s="239"/>
      <c r="Q206" s="211"/>
      <c r="R206" s="211"/>
      <c r="S206" s="254"/>
      <c r="T206" s="270"/>
      <c r="U206" s="257"/>
      <c r="V206" s="237"/>
      <c r="W206" s="237"/>
    </row>
    <row r="207" spans="1:23" s="218" customFormat="1" x14ac:dyDescent="0.2">
      <c r="A207" s="205"/>
      <c r="B207" s="205"/>
      <c r="C207" s="20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4"/>
      <c r="N207" s="214"/>
      <c r="O207" s="211"/>
      <c r="P207" s="239"/>
      <c r="Q207" s="211"/>
      <c r="R207" s="211"/>
      <c r="S207" s="254"/>
      <c r="T207" s="270"/>
      <c r="U207" s="257"/>
      <c r="V207" s="237"/>
      <c r="W207" s="237"/>
    </row>
    <row r="208" spans="1:23" s="218" customFormat="1" x14ac:dyDescent="0.2">
      <c r="A208" s="205"/>
      <c r="B208" s="205"/>
      <c r="C208" s="20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4"/>
      <c r="N208" s="214"/>
      <c r="O208" s="211"/>
      <c r="P208" s="239"/>
      <c r="Q208" s="211"/>
      <c r="R208" s="211"/>
      <c r="S208" s="254"/>
      <c r="T208" s="270"/>
      <c r="U208" s="257"/>
      <c r="V208" s="237"/>
      <c r="W208" s="237"/>
    </row>
    <row r="209" spans="1:23" s="218" customFormat="1" x14ac:dyDescent="0.2">
      <c r="A209" s="205"/>
      <c r="B209" s="205"/>
      <c r="C209" s="20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4"/>
      <c r="N209" s="214"/>
      <c r="O209" s="211"/>
      <c r="P209" s="239"/>
      <c r="Q209" s="211"/>
      <c r="R209" s="211"/>
      <c r="S209" s="254"/>
      <c r="T209" s="270"/>
      <c r="U209" s="257"/>
      <c r="V209" s="237"/>
      <c r="W209" s="237"/>
    </row>
    <row r="210" spans="1:23" s="218" customFormat="1" x14ac:dyDescent="0.2">
      <c r="A210" s="205"/>
      <c r="B210" s="205"/>
      <c r="C210" s="20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4"/>
      <c r="N210" s="214"/>
      <c r="O210" s="211"/>
      <c r="P210" s="239"/>
      <c r="Q210" s="211"/>
      <c r="R210" s="211"/>
      <c r="S210" s="254"/>
      <c r="T210" s="270"/>
      <c r="U210" s="257"/>
      <c r="V210" s="237"/>
      <c r="W210" s="237"/>
    </row>
    <row r="211" spans="1:23" s="218" customFormat="1" x14ac:dyDescent="0.2">
      <c r="A211" s="205"/>
      <c r="B211" s="205"/>
      <c r="C211" s="20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4"/>
      <c r="N211" s="214"/>
      <c r="O211" s="211"/>
      <c r="P211" s="239"/>
      <c r="Q211" s="211"/>
      <c r="R211" s="211"/>
      <c r="S211" s="254"/>
      <c r="T211" s="270"/>
      <c r="U211" s="257"/>
      <c r="V211" s="237"/>
      <c r="W211" s="237"/>
    </row>
    <row r="212" spans="1:23" s="218" customFormat="1" x14ac:dyDescent="0.2">
      <c r="A212" s="205"/>
      <c r="B212" s="205"/>
      <c r="C212" s="20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4"/>
      <c r="N212" s="214"/>
      <c r="O212" s="211"/>
      <c r="P212" s="239"/>
      <c r="Q212" s="211"/>
      <c r="R212" s="211"/>
      <c r="S212" s="254"/>
      <c r="T212" s="270"/>
      <c r="U212" s="257"/>
      <c r="V212" s="237"/>
      <c r="W212" s="237"/>
    </row>
    <row r="213" spans="1:23" s="218" customFormat="1" x14ac:dyDescent="0.2">
      <c r="A213" s="205"/>
      <c r="B213" s="205"/>
      <c r="C213" s="20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4"/>
      <c r="N213" s="214"/>
      <c r="O213" s="211"/>
      <c r="P213" s="239"/>
      <c r="Q213" s="211"/>
      <c r="R213" s="211"/>
      <c r="S213" s="254"/>
      <c r="T213" s="270"/>
      <c r="U213" s="257"/>
      <c r="V213" s="237"/>
      <c r="W213" s="237"/>
    </row>
    <row r="214" spans="1:23" s="218" customFormat="1" x14ac:dyDescent="0.2">
      <c r="A214" s="205"/>
      <c r="B214" s="205"/>
      <c r="C214" s="20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4"/>
      <c r="N214" s="214"/>
      <c r="O214" s="211"/>
      <c r="P214" s="239"/>
      <c r="Q214" s="211"/>
      <c r="R214" s="211"/>
      <c r="S214" s="254"/>
      <c r="T214" s="270"/>
      <c r="U214" s="257"/>
      <c r="V214" s="237"/>
      <c r="W214" s="237"/>
    </row>
    <row r="215" spans="1:23" s="218" customFormat="1" x14ac:dyDescent="0.2">
      <c r="A215" s="205"/>
      <c r="B215" s="205"/>
      <c r="C215" s="20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4"/>
      <c r="N215" s="214"/>
      <c r="O215" s="211"/>
      <c r="P215" s="239"/>
      <c r="Q215" s="211"/>
      <c r="R215" s="211"/>
      <c r="S215" s="254"/>
      <c r="T215" s="270"/>
      <c r="U215" s="257"/>
      <c r="V215" s="237"/>
      <c r="W215" s="237"/>
    </row>
    <row r="216" spans="1:23" s="218" customFormat="1" x14ac:dyDescent="0.2">
      <c r="A216" s="205"/>
      <c r="B216" s="205"/>
      <c r="C216" s="20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4"/>
      <c r="N216" s="214"/>
      <c r="O216" s="211"/>
      <c r="P216" s="239"/>
      <c r="Q216" s="211"/>
      <c r="R216" s="211"/>
      <c r="S216" s="254"/>
      <c r="T216" s="270"/>
      <c r="U216" s="257"/>
      <c r="V216" s="237"/>
      <c r="W216" s="237"/>
    </row>
    <row r="217" spans="1:23" s="218" customFormat="1" x14ac:dyDescent="0.2">
      <c r="A217" s="205"/>
      <c r="B217" s="205"/>
      <c r="C217" s="20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4"/>
      <c r="N217" s="214"/>
      <c r="O217" s="211"/>
      <c r="P217" s="239"/>
      <c r="Q217" s="211"/>
      <c r="R217" s="211"/>
      <c r="S217" s="254"/>
      <c r="T217" s="270"/>
      <c r="U217" s="257"/>
      <c r="V217" s="237"/>
      <c r="W217" s="237"/>
    </row>
    <row r="218" spans="1:23" s="218" customFormat="1" x14ac:dyDescent="0.2">
      <c r="A218" s="205"/>
      <c r="B218" s="205"/>
      <c r="C218" s="20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4"/>
      <c r="N218" s="214"/>
      <c r="O218" s="211"/>
      <c r="P218" s="239"/>
      <c r="Q218" s="211"/>
      <c r="R218" s="211"/>
      <c r="S218" s="254"/>
      <c r="T218" s="270"/>
      <c r="U218" s="257"/>
      <c r="V218" s="237"/>
      <c r="W218" s="237"/>
    </row>
    <row r="219" spans="1:23" s="218" customFormat="1" ht="12.75" customHeight="1" x14ac:dyDescent="0.2">
      <c r="A219" s="205"/>
      <c r="B219" s="205"/>
      <c r="C219" s="20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4"/>
      <c r="N219" s="214"/>
      <c r="O219" s="211"/>
      <c r="P219" s="239"/>
      <c r="Q219" s="211"/>
      <c r="R219" s="211"/>
      <c r="S219" s="254"/>
      <c r="T219" s="270"/>
      <c r="U219" s="257"/>
      <c r="V219" s="237"/>
      <c r="W219" s="237"/>
    </row>
    <row r="220" spans="1:23" s="218" customFormat="1" x14ac:dyDescent="0.2">
      <c r="A220" s="205"/>
      <c r="B220" s="205"/>
      <c r="C220" s="20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4"/>
      <c r="N220" s="214"/>
      <c r="O220" s="211"/>
      <c r="P220" s="239"/>
      <c r="Q220" s="211"/>
      <c r="R220" s="211"/>
      <c r="S220" s="254"/>
      <c r="T220" s="270"/>
      <c r="U220" s="257"/>
      <c r="V220" s="237"/>
      <c r="W220" s="237"/>
    </row>
    <row r="221" spans="1:23" s="218" customFormat="1" x14ac:dyDescent="0.2">
      <c r="A221" s="205"/>
      <c r="B221" s="205"/>
      <c r="C221" s="20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4"/>
      <c r="N221" s="214"/>
      <c r="O221" s="211"/>
      <c r="P221" s="239"/>
      <c r="Q221" s="211"/>
      <c r="R221" s="211"/>
      <c r="S221" s="254"/>
      <c r="T221" s="270"/>
      <c r="U221" s="257"/>
      <c r="V221" s="237"/>
      <c r="W221" s="237"/>
    </row>
    <row r="222" spans="1:23" s="218" customFormat="1" x14ac:dyDescent="0.2">
      <c r="A222" s="205"/>
      <c r="B222" s="205"/>
      <c r="C222" s="20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4"/>
      <c r="N222" s="214"/>
      <c r="O222" s="211"/>
      <c r="P222" s="239"/>
      <c r="Q222" s="211"/>
      <c r="R222" s="211"/>
      <c r="S222" s="254"/>
      <c r="T222" s="270"/>
      <c r="U222" s="257"/>
      <c r="V222" s="237"/>
      <c r="W222" s="237"/>
    </row>
    <row r="223" spans="1:23" s="218" customFormat="1" x14ac:dyDescent="0.2">
      <c r="A223" s="205"/>
      <c r="B223" s="205"/>
      <c r="C223" s="20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4"/>
      <c r="N223" s="214"/>
      <c r="O223" s="211"/>
      <c r="P223" s="239"/>
      <c r="Q223" s="211"/>
      <c r="R223" s="211"/>
      <c r="S223" s="254"/>
      <c r="T223" s="270"/>
      <c r="U223" s="257"/>
      <c r="V223" s="237"/>
      <c r="W223" s="237"/>
    </row>
    <row r="224" spans="1:23" s="218" customFormat="1" x14ac:dyDescent="0.2">
      <c r="A224" s="205"/>
      <c r="B224" s="205"/>
      <c r="C224" s="20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4"/>
      <c r="N224" s="214"/>
      <c r="O224" s="211"/>
      <c r="P224" s="239"/>
      <c r="Q224" s="211"/>
      <c r="R224" s="211"/>
      <c r="S224" s="254"/>
      <c r="T224" s="270"/>
      <c r="U224" s="257"/>
      <c r="V224" s="237"/>
      <c r="W224" s="237"/>
    </row>
    <row r="225" spans="1:23" s="218" customFormat="1" x14ac:dyDescent="0.2">
      <c r="A225" s="205"/>
      <c r="B225" s="205"/>
      <c r="C225" s="20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4"/>
      <c r="N225" s="214"/>
      <c r="O225" s="211"/>
      <c r="P225" s="239"/>
      <c r="Q225" s="211"/>
      <c r="R225" s="211"/>
      <c r="S225" s="254"/>
      <c r="T225" s="270"/>
      <c r="U225" s="257"/>
      <c r="V225" s="237"/>
      <c r="W225" s="237"/>
    </row>
    <row r="226" spans="1:23" s="218" customFormat="1" x14ac:dyDescent="0.2">
      <c r="A226" s="205"/>
      <c r="B226" s="205"/>
      <c r="C226" s="20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4"/>
      <c r="N226" s="214"/>
      <c r="O226" s="211"/>
      <c r="P226" s="239"/>
      <c r="Q226" s="211"/>
      <c r="R226" s="211"/>
      <c r="S226" s="254"/>
      <c r="T226" s="270"/>
      <c r="U226" s="257"/>
      <c r="V226" s="237"/>
      <c r="W226" s="237"/>
    </row>
    <row r="227" spans="1:23" s="218" customFormat="1" x14ac:dyDescent="0.2">
      <c r="A227" s="205"/>
      <c r="B227" s="205"/>
      <c r="C227" s="20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4"/>
      <c r="N227" s="214"/>
      <c r="O227" s="211"/>
      <c r="P227" s="239"/>
      <c r="Q227" s="211"/>
      <c r="R227" s="211"/>
      <c r="S227" s="254"/>
      <c r="T227" s="270"/>
      <c r="U227" s="257"/>
      <c r="V227" s="237"/>
      <c r="W227" s="237"/>
    </row>
    <row r="228" spans="1:23" s="218" customFormat="1" x14ac:dyDescent="0.2">
      <c r="A228" s="205"/>
      <c r="B228" s="205"/>
      <c r="C228" s="20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4"/>
      <c r="N228" s="214"/>
      <c r="O228" s="211"/>
      <c r="P228" s="239"/>
      <c r="Q228" s="211"/>
      <c r="R228" s="211"/>
      <c r="S228" s="254"/>
      <c r="T228" s="270"/>
      <c r="U228" s="257"/>
      <c r="V228" s="237"/>
      <c r="W228" s="237"/>
    </row>
    <row r="229" spans="1:23" s="218" customFormat="1" x14ac:dyDescent="0.2">
      <c r="A229" s="205"/>
      <c r="B229" s="205"/>
      <c r="C229" s="20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4"/>
      <c r="N229" s="214"/>
      <c r="O229" s="211"/>
      <c r="P229" s="239"/>
      <c r="Q229" s="211"/>
      <c r="R229" s="211"/>
      <c r="S229" s="254"/>
      <c r="T229" s="270"/>
      <c r="U229" s="257"/>
      <c r="V229" s="237"/>
      <c r="W229" s="237"/>
    </row>
    <row r="230" spans="1:23" s="218" customFormat="1" x14ac:dyDescent="0.2">
      <c r="A230" s="205"/>
      <c r="B230" s="205"/>
      <c r="C230" s="20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4"/>
      <c r="N230" s="214"/>
      <c r="O230" s="211"/>
      <c r="P230" s="239"/>
      <c r="Q230" s="211"/>
      <c r="R230" s="211"/>
      <c r="S230" s="254"/>
      <c r="T230" s="270"/>
      <c r="U230" s="257"/>
      <c r="V230" s="237"/>
      <c r="W230" s="237"/>
    </row>
    <row r="231" spans="1:23" s="218" customFormat="1" x14ac:dyDescent="0.2">
      <c r="A231" s="205"/>
      <c r="B231" s="205"/>
      <c r="C231" s="20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4"/>
      <c r="N231" s="214"/>
      <c r="O231" s="211"/>
      <c r="P231" s="239"/>
      <c r="Q231" s="211"/>
      <c r="R231" s="211"/>
      <c r="S231" s="254"/>
      <c r="T231" s="270"/>
      <c r="U231" s="257"/>
      <c r="V231" s="237"/>
      <c r="W231" s="237"/>
    </row>
    <row r="232" spans="1:23" s="218" customFormat="1" x14ac:dyDescent="0.2">
      <c r="A232" s="205"/>
      <c r="B232" s="205"/>
      <c r="C232" s="20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4"/>
      <c r="N232" s="214"/>
      <c r="O232" s="211"/>
      <c r="P232" s="239"/>
      <c r="Q232" s="211"/>
      <c r="R232" s="211"/>
      <c r="S232" s="254"/>
      <c r="T232" s="270"/>
      <c r="U232" s="257"/>
      <c r="V232" s="237"/>
      <c r="W232" s="237"/>
    </row>
    <row r="233" spans="1:23" s="218" customFormat="1" x14ac:dyDescent="0.2">
      <c r="A233" s="205"/>
      <c r="B233" s="205"/>
      <c r="C233" s="20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4"/>
      <c r="N233" s="214"/>
      <c r="O233" s="211"/>
      <c r="P233" s="239"/>
      <c r="Q233" s="211"/>
      <c r="R233" s="211"/>
      <c r="S233" s="254"/>
      <c r="T233" s="270"/>
      <c r="U233" s="257"/>
      <c r="V233" s="237"/>
      <c r="W233" s="237"/>
    </row>
    <row r="234" spans="1:23" s="218" customFormat="1" x14ac:dyDescent="0.2">
      <c r="A234" s="205"/>
      <c r="B234" s="205"/>
      <c r="C234" s="20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4"/>
      <c r="N234" s="214"/>
      <c r="O234" s="211"/>
      <c r="P234" s="239"/>
      <c r="Q234" s="211"/>
      <c r="R234" s="211"/>
      <c r="S234" s="254"/>
      <c r="T234" s="270"/>
      <c r="U234" s="257"/>
      <c r="V234" s="237"/>
      <c r="W234" s="237"/>
    </row>
    <row r="235" spans="1:23" s="218" customFormat="1" x14ac:dyDescent="0.2">
      <c r="A235" s="205"/>
      <c r="B235" s="205"/>
      <c r="C235" s="20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4"/>
      <c r="N235" s="214"/>
      <c r="O235" s="211"/>
      <c r="P235" s="239"/>
      <c r="Q235" s="211"/>
      <c r="R235" s="211"/>
      <c r="S235" s="254"/>
      <c r="T235" s="270"/>
      <c r="U235" s="257"/>
      <c r="V235" s="237"/>
      <c r="W235" s="237"/>
    </row>
    <row r="236" spans="1:23" s="218" customFormat="1" x14ac:dyDescent="0.2">
      <c r="A236" s="205"/>
      <c r="B236" s="205"/>
      <c r="C236" s="20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4"/>
      <c r="N236" s="214"/>
      <c r="O236" s="211"/>
      <c r="P236" s="239"/>
      <c r="Q236" s="211"/>
      <c r="R236" s="211"/>
      <c r="S236" s="254"/>
      <c r="T236" s="270"/>
      <c r="U236" s="257"/>
      <c r="V236" s="237"/>
      <c r="W236" s="237"/>
    </row>
    <row r="237" spans="1:23" s="218" customFormat="1" x14ac:dyDescent="0.2">
      <c r="A237" s="205"/>
      <c r="B237" s="205"/>
      <c r="C237" s="20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4"/>
      <c r="N237" s="214"/>
      <c r="O237" s="211"/>
      <c r="P237" s="239"/>
      <c r="Q237" s="211"/>
      <c r="R237" s="211"/>
      <c r="S237" s="254"/>
      <c r="T237" s="270"/>
      <c r="U237" s="257"/>
      <c r="V237" s="237"/>
      <c r="W237" s="237"/>
    </row>
    <row r="238" spans="1:23" s="218" customFormat="1" x14ac:dyDescent="0.2">
      <c r="A238" s="205"/>
      <c r="B238" s="205"/>
      <c r="C238" s="20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4"/>
      <c r="N238" s="214"/>
      <c r="O238" s="211"/>
      <c r="P238" s="239"/>
      <c r="Q238" s="211"/>
      <c r="R238" s="211"/>
      <c r="S238" s="254"/>
      <c r="T238" s="270"/>
      <c r="U238" s="257"/>
      <c r="V238" s="237"/>
      <c r="W238" s="237"/>
    </row>
    <row r="239" spans="1:23" s="218" customFormat="1" x14ac:dyDescent="0.2">
      <c r="A239" s="205"/>
      <c r="B239" s="205"/>
      <c r="C239" s="20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4"/>
      <c r="N239" s="214"/>
      <c r="O239" s="211"/>
      <c r="P239" s="239"/>
      <c r="Q239" s="211"/>
      <c r="R239" s="211"/>
      <c r="S239" s="254"/>
      <c r="T239" s="270"/>
      <c r="U239" s="257"/>
      <c r="V239" s="237"/>
      <c r="W239" s="237"/>
    </row>
    <row r="240" spans="1:23" s="218" customFormat="1" x14ac:dyDescent="0.2">
      <c r="A240" s="205"/>
      <c r="B240" s="205"/>
      <c r="C240" s="20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4"/>
      <c r="N240" s="214"/>
      <c r="O240" s="211"/>
      <c r="P240" s="239"/>
      <c r="Q240" s="211"/>
      <c r="R240" s="211"/>
      <c r="S240" s="254"/>
      <c r="T240" s="270"/>
      <c r="U240" s="257"/>
      <c r="V240" s="237"/>
      <c r="W240" s="237"/>
    </row>
    <row r="241" spans="1:23" s="218" customFormat="1" x14ac:dyDescent="0.2">
      <c r="A241" s="205"/>
      <c r="B241" s="205"/>
      <c r="C241" s="20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4"/>
      <c r="N241" s="214"/>
      <c r="O241" s="211"/>
      <c r="P241" s="239"/>
      <c r="Q241" s="211"/>
      <c r="R241" s="211"/>
      <c r="S241" s="254"/>
      <c r="T241" s="270"/>
      <c r="U241" s="257"/>
      <c r="V241" s="237"/>
      <c r="W241" s="237"/>
    </row>
    <row r="242" spans="1:23" s="218" customFormat="1" x14ac:dyDescent="0.2">
      <c r="A242" s="205"/>
      <c r="B242" s="205"/>
      <c r="C242" s="20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4"/>
      <c r="N242" s="214"/>
      <c r="O242" s="211"/>
      <c r="P242" s="239"/>
      <c r="Q242" s="211"/>
      <c r="R242" s="211"/>
      <c r="S242" s="254"/>
      <c r="T242" s="270"/>
      <c r="U242" s="257"/>
      <c r="V242" s="237"/>
      <c r="W242" s="237"/>
    </row>
    <row r="243" spans="1:23" s="218" customFormat="1" x14ac:dyDescent="0.2">
      <c r="A243" s="205"/>
      <c r="B243" s="205"/>
      <c r="C243" s="20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4"/>
      <c r="N243" s="214"/>
      <c r="O243" s="211"/>
      <c r="P243" s="239"/>
      <c r="Q243" s="211"/>
      <c r="R243" s="211"/>
      <c r="S243" s="254"/>
      <c r="T243" s="270"/>
      <c r="U243" s="257"/>
      <c r="V243" s="237"/>
      <c r="W243" s="237"/>
    </row>
    <row r="244" spans="1:23" s="218" customFormat="1" x14ac:dyDescent="0.2">
      <c r="A244" s="205"/>
      <c r="B244" s="205"/>
      <c r="C244" s="20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4"/>
      <c r="N244" s="214"/>
      <c r="O244" s="211"/>
      <c r="P244" s="239"/>
      <c r="Q244" s="211"/>
      <c r="R244" s="211"/>
      <c r="S244" s="254"/>
      <c r="T244" s="270"/>
      <c r="U244" s="257"/>
      <c r="V244" s="237"/>
      <c r="W244" s="237"/>
    </row>
    <row r="245" spans="1:23" s="218" customFormat="1" x14ac:dyDescent="0.2">
      <c r="A245" s="205"/>
      <c r="B245" s="205"/>
      <c r="C245" s="20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4"/>
      <c r="N245" s="214"/>
      <c r="O245" s="211"/>
      <c r="P245" s="239"/>
      <c r="Q245" s="211"/>
      <c r="R245" s="211"/>
      <c r="S245" s="254"/>
      <c r="T245" s="270"/>
      <c r="U245" s="257"/>
      <c r="V245" s="237"/>
      <c r="W245" s="237"/>
    </row>
    <row r="246" spans="1:23" s="218" customFormat="1" x14ac:dyDescent="0.2">
      <c r="A246" s="205"/>
      <c r="B246" s="205"/>
      <c r="C246" s="20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4"/>
      <c r="N246" s="214"/>
      <c r="O246" s="211"/>
      <c r="P246" s="239"/>
      <c r="Q246" s="211"/>
      <c r="R246" s="211"/>
      <c r="S246" s="254"/>
      <c r="T246" s="270"/>
      <c r="U246" s="257"/>
      <c r="V246" s="237"/>
      <c r="W246" s="237"/>
    </row>
    <row r="247" spans="1:23" s="218" customFormat="1" x14ac:dyDescent="0.2">
      <c r="A247" s="205"/>
      <c r="B247" s="205"/>
      <c r="C247" s="20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4"/>
      <c r="N247" s="214"/>
      <c r="O247" s="211"/>
      <c r="P247" s="239"/>
      <c r="Q247" s="211"/>
      <c r="R247" s="211"/>
      <c r="S247" s="254"/>
      <c r="T247" s="270"/>
      <c r="U247" s="257"/>
      <c r="V247" s="237"/>
      <c r="W247" s="237"/>
    </row>
    <row r="248" spans="1:23" s="218" customFormat="1" x14ac:dyDescent="0.2">
      <c r="A248" s="205"/>
      <c r="B248" s="205"/>
      <c r="C248" s="20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4"/>
      <c r="N248" s="214"/>
      <c r="O248" s="211"/>
      <c r="P248" s="239"/>
      <c r="Q248" s="211"/>
      <c r="R248" s="211"/>
      <c r="S248" s="254"/>
      <c r="T248" s="270"/>
      <c r="U248" s="257"/>
      <c r="V248" s="237"/>
      <c r="W248" s="237"/>
    </row>
    <row r="249" spans="1:23" s="218" customFormat="1" x14ac:dyDescent="0.2">
      <c r="A249" s="205"/>
      <c r="B249" s="205"/>
      <c r="C249" s="20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4"/>
      <c r="N249" s="214"/>
      <c r="O249" s="211"/>
      <c r="P249" s="239"/>
      <c r="Q249" s="211"/>
      <c r="R249" s="211"/>
      <c r="S249" s="254"/>
      <c r="T249" s="270"/>
      <c r="U249" s="257"/>
      <c r="V249" s="237"/>
      <c r="W249" s="237"/>
    </row>
    <row r="250" spans="1:23" s="218" customFormat="1" x14ac:dyDescent="0.2">
      <c r="A250" s="205"/>
      <c r="B250" s="205"/>
      <c r="C250" s="20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4"/>
      <c r="N250" s="214"/>
      <c r="O250" s="211"/>
      <c r="P250" s="239"/>
      <c r="Q250" s="211"/>
      <c r="R250" s="211"/>
      <c r="S250" s="254"/>
      <c r="T250" s="270"/>
      <c r="U250" s="257"/>
      <c r="V250" s="237"/>
      <c r="W250" s="237"/>
    </row>
    <row r="251" spans="1:23" s="218" customFormat="1" x14ac:dyDescent="0.2">
      <c r="A251" s="205"/>
      <c r="B251" s="205"/>
      <c r="C251" s="20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4"/>
      <c r="N251" s="214"/>
      <c r="O251" s="211"/>
      <c r="P251" s="239"/>
      <c r="Q251" s="211"/>
      <c r="R251" s="211"/>
      <c r="S251" s="254"/>
      <c r="T251" s="270"/>
      <c r="U251" s="257"/>
      <c r="V251" s="237"/>
      <c r="W251" s="237"/>
    </row>
    <row r="252" spans="1:23" s="218" customFormat="1" x14ac:dyDescent="0.2">
      <c r="A252" s="205"/>
      <c r="B252" s="205"/>
      <c r="C252" s="20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4"/>
      <c r="N252" s="214"/>
      <c r="O252" s="211"/>
      <c r="P252" s="239"/>
      <c r="Q252" s="211"/>
      <c r="R252" s="211"/>
      <c r="S252" s="254"/>
      <c r="T252" s="270"/>
      <c r="U252" s="257"/>
      <c r="V252" s="237"/>
      <c r="W252" s="237"/>
    </row>
    <row r="253" spans="1:23" s="218" customFormat="1" x14ac:dyDescent="0.2">
      <c r="A253" s="205"/>
      <c r="B253" s="205"/>
      <c r="C253" s="20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4"/>
      <c r="N253" s="214"/>
      <c r="O253" s="211"/>
      <c r="P253" s="239"/>
      <c r="Q253" s="211"/>
      <c r="R253" s="211"/>
      <c r="S253" s="254"/>
      <c r="T253" s="270"/>
      <c r="U253" s="257"/>
      <c r="V253" s="237"/>
      <c r="W253" s="237"/>
    </row>
    <row r="254" spans="1:23" s="218" customFormat="1" x14ac:dyDescent="0.2">
      <c r="A254" s="205"/>
      <c r="B254" s="205"/>
      <c r="C254" s="20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4"/>
      <c r="N254" s="214"/>
      <c r="O254" s="211"/>
      <c r="P254" s="239"/>
      <c r="Q254" s="211"/>
      <c r="R254" s="211"/>
      <c r="S254" s="254"/>
      <c r="T254" s="270"/>
      <c r="U254" s="257"/>
      <c r="V254" s="237"/>
      <c r="W254" s="237"/>
    </row>
    <row r="255" spans="1:23" s="218" customFormat="1" x14ac:dyDescent="0.2">
      <c r="A255" s="205"/>
      <c r="B255" s="205"/>
      <c r="C255" s="20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4"/>
      <c r="N255" s="214"/>
      <c r="O255" s="211"/>
      <c r="P255" s="239"/>
      <c r="Q255" s="211"/>
      <c r="R255" s="211"/>
      <c r="S255" s="254"/>
      <c r="T255" s="270"/>
      <c r="U255" s="257"/>
      <c r="V255" s="237"/>
      <c r="W255" s="237"/>
    </row>
    <row r="256" spans="1:23" s="218" customFormat="1" x14ac:dyDescent="0.2">
      <c r="A256" s="205"/>
      <c r="B256" s="205"/>
      <c r="C256" s="20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4"/>
      <c r="N256" s="214"/>
      <c r="O256" s="211"/>
      <c r="P256" s="239"/>
      <c r="Q256" s="211"/>
      <c r="R256" s="211"/>
      <c r="S256" s="254"/>
      <c r="T256" s="270"/>
      <c r="U256" s="257"/>
      <c r="V256" s="237"/>
      <c r="W256" s="237"/>
    </row>
    <row r="257" spans="1:23" s="218" customFormat="1" x14ac:dyDescent="0.2">
      <c r="A257" s="205"/>
      <c r="B257" s="205"/>
      <c r="C257" s="20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4"/>
      <c r="N257" s="214"/>
      <c r="O257" s="211"/>
      <c r="P257" s="239"/>
      <c r="Q257" s="211"/>
      <c r="R257" s="211"/>
      <c r="S257" s="254"/>
      <c r="T257" s="270"/>
      <c r="U257" s="257"/>
      <c r="V257" s="237"/>
      <c r="W257" s="237"/>
    </row>
    <row r="258" spans="1:23" s="218" customFormat="1" x14ac:dyDescent="0.2">
      <c r="A258" s="205"/>
      <c r="B258" s="205"/>
      <c r="C258" s="20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4"/>
      <c r="N258" s="214"/>
      <c r="O258" s="211"/>
      <c r="P258" s="239"/>
      <c r="Q258" s="211"/>
      <c r="R258" s="211"/>
      <c r="S258" s="254"/>
      <c r="T258" s="270"/>
      <c r="U258" s="257"/>
      <c r="V258" s="237"/>
      <c r="W258" s="237"/>
    </row>
    <row r="259" spans="1:23" s="218" customFormat="1" x14ac:dyDescent="0.2">
      <c r="A259" s="205"/>
      <c r="B259" s="205"/>
      <c r="C259" s="20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4"/>
      <c r="N259" s="214"/>
      <c r="O259" s="211"/>
      <c r="P259" s="239"/>
      <c r="Q259" s="211"/>
      <c r="R259" s="211"/>
      <c r="S259" s="254"/>
      <c r="T259" s="270"/>
      <c r="U259" s="257"/>
      <c r="V259" s="237"/>
      <c r="W259" s="237"/>
    </row>
    <row r="260" spans="1:23" s="218" customFormat="1" x14ac:dyDescent="0.2">
      <c r="A260" s="205"/>
      <c r="B260" s="205"/>
      <c r="C260" s="20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4"/>
      <c r="N260" s="214"/>
      <c r="O260" s="211"/>
      <c r="P260" s="239"/>
      <c r="Q260" s="211"/>
      <c r="R260" s="211"/>
      <c r="S260" s="254"/>
      <c r="T260" s="270"/>
      <c r="U260" s="257"/>
      <c r="V260" s="237"/>
      <c r="W260" s="237"/>
    </row>
    <row r="261" spans="1:23" s="218" customFormat="1" x14ac:dyDescent="0.2">
      <c r="A261" s="205"/>
      <c r="B261" s="205"/>
      <c r="C261" s="20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4"/>
      <c r="N261" s="214"/>
      <c r="O261" s="211"/>
      <c r="P261" s="239"/>
      <c r="Q261" s="211"/>
      <c r="R261" s="211"/>
      <c r="S261" s="254"/>
      <c r="T261" s="270"/>
      <c r="U261" s="257"/>
      <c r="V261" s="237"/>
      <c r="W261" s="237"/>
    </row>
    <row r="262" spans="1:23" s="218" customFormat="1" x14ac:dyDescent="0.2">
      <c r="A262" s="205"/>
      <c r="B262" s="205"/>
      <c r="C262" s="20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4"/>
      <c r="N262" s="214"/>
      <c r="O262" s="211"/>
      <c r="P262" s="239"/>
      <c r="Q262" s="211"/>
      <c r="R262" s="211"/>
      <c r="S262" s="254"/>
      <c r="T262" s="270"/>
      <c r="U262" s="257"/>
      <c r="V262" s="237"/>
      <c r="W262" s="237"/>
    </row>
    <row r="263" spans="1:23" s="218" customFormat="1" x14ac:dyDescent="0.2">
      <c r="A263" s="205"/>
      <c r="B263" s="205"/>
      <c r="C263" s="20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4"/>
      <c r="N263" s="214"/>
      <c r="O263" s="211"/>
      <c r="P263" s="239"/>
      <c r="Q263" s="211"/>
      <c r="R263" s="211"/>
      <c r="S263" s="254"/>
      <c r="T263" s="270"/>
      <c r="U263" s="257"/>
      <c r="V263" s="237"/>
      <c r="W263" s="237"/>
    </row>
    <row r="264" spans="1:23" s="218" customFormat="1" x14ac:dyDescent="0.2">
      <c r="A264" s="205"/>
      <c r="B264" s="205"/>
      <c r="C264" s="20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4"/>
      <c r="N264" s="214"/>
      <c r="O264" s="211"/>
      <c r="P264" s="239"/>
      <c r="Q264" s="211"/>
      <c r="R264" s="211"/>
      <c r="S264" s="254"/>
      <c r="T264" s="270"/>
      <c r="U264" s="257"/>
      <c r="V264" s="237"/>
      <c r="W264" s="237"/>
    </row>
    <row r="265" spans="1:23" s="218" customFormat="1" x14ac:dyDescent="0.2">
      <c r="A265" s="205"/>
      <c r="B265" s="205"/>
      <c r="C265" s="20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4"/>
      <c r="N265" s="214"/>
      <c r="O265" s="211"/>
      <c r="P265" s="239"/>
      <c r="Q265" s="211"/>
      <c r="R265" s="211"/>
      <c r="S265" s="254"/>
      <c r="T265" s="270"/>
      <c r="U265" s="257"/>
      <c r="V265" s="237"/>
      <c r="W265" s="237"/>
    </row>
    <row r="266" spans="1:23" s="218" customFormat="1" x14ac:dyDescent="0.2">
      <c r="A266" s="205"/>
      <c r="B266" s="205"/>
      <c r="C266" s="20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4"/>
      <c r="N266" s="214"/>
      <c r="O266" s="211"/>
      <c r="P266" s="239"/>
      <c r="Q266" s="211"/>
      <c r="R266" s="211"/>
      <c r="S266" s="254"/>
      <c r="T266" s="270"/>
      <c r="U266" s="257"/>
      <c r="V266" s="237"/>
      <c r="W266" s="237"/>
    </row>
    <row r="267" spans="1:23" s="218" customFormat="1" x14ac:dyDescent="0.2">
      <c r="A267" s="205"/>
      <c r="B267" s="205"/>
      <c r="C267" s="20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4"/>
      <c r="N267" s="214"/>
      <c r="O267" s="211"/>
      <c r="P267" s="239"/>
      <c r="Q267" s="211"/>
      <c r="R267" s="211"/>
      <c r="S267" s="254"/>
      <c r="T267" s="270"/>
      <c r="U267" s="257"/>
      <c r="V267" s="237"/>
      <c r="W267" s="237"/>
    </row>
    <row r="268" spans="1:23" s="218" customFormat="1" x14ac:dyDescent="0.2">
      <c r="A268" s="205"/>
      <c r="B268" s="205"/>
      <c r="C268" s="20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4"/>
      <c r="N268" s="214"/>
      <c r="O268" s="211"/>
      <c r="P268" s="239"/>
      <c r="Q268" s="211"/>
      <c r="R268" s="211"/>
      <c r="S268" s="254"/>
      <c r="T268" s="270"/>
      <c r="U268" s="257"/>
      <c r="V268" s="237"/>
      <c r="W268" s="237"/>
    </row>
    <row r="269" spans="1:23" s="218" customFormat="1" x14ac:dyDescent="0.2">
      <c r="A269" s="205"/>
      <c r="B269" s="205"/>
      <c r="C269" s="20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4"/>
      <c r="N269" s="214"/>
      <c r="O269" s="211"/>
      <c r="P269" s="239"/>
      <c r="Q269" s="211"/>
      <c r="R269" s="211"/>
      <c r="S269" s="254"/>
      <c r="T269" s="270"/>
      <c r="U269" s="257"/>
      <c r="V269" s="237"/>
      <c r="W269" s="237"/>
    </row>
    <row r="270" spans="1:23" s="218" customFormat="1" x14ac:dyDescent="0.2">
      <c r="A270" s="205"/>
      <c r="B270" s="205"/>
      <c r="C270" s="20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4"/>
      <c r="N270" s="214"/>
      <c r="O270" s="211"/>
      <c r="P270" s="239"/>
      <c r="Q270" s="211"/>
      <c r="R270" s="211"/>
      <c r="S270" s="254"/>
      <c r="T270" s="270"/>
      <c r="U270" s="257"/>
      <c r="V270" s="237"/>
      <c r="W270" s="237"/>
    </row>
    <row r="271" spans="1:23" s="218" customFormat="1" x14ac:dyDescent="0.2">
      <c r="A271" s="205"/>
      <c r="B271" s="205"/>
      <c r="C271" s="20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4"/>
      <c r="N271" s="214"/>
      <c r="O271" s="211"/>
      <c r="P271" s="239"/>
      <c r="Q271" s="211"/>
      <c r="R271" s="211"/>
      <c r="S271" s="254"/>
      <c r="T271" s="270"/>
      <c r="U271" s="257"/>
      <c r="V271" s="237"/>
      <c r="W271" s="237"/>
    </row>
    <row r="272" spans="1:23" s="218" customFormat="1" x14ac:dyDescent="0.2">
      <c r="A272" s="205"/>
      <c r="B272" s="205"/>
      <c r="C272" s="20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4"/>
      <c r="N272" s="214"/>
      <c r="O272" s="211"/>
      <c r="P272" s="239"/>
      <c r="Q272" s="211"/>
      <c r="R272" s="211"/>
      <c r="S272" s="254"/>
      <c r="T272" s="270"/>
      <c r="U272" s="257"/>
      <c r="V272" s="237"/>
      <c r="W272" s="237"/>
    </row>
    <row r="273" spans="1:23" s="218" customFormat="1" x14ac:dyDescent="0.2">
      <c r="A273" s="205"/>
      <c r="B273" s="205"/>
      <c r="C273" s="20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4"/>
      <c r="N273" s="214"/>
      <c r="O273" s="211"/>
      <c r="P273" s="239"/>
      <c r="Q273" s="211"/>
      <c r="R273" s="211"/>
      <c r="S273" s="254"/>
      <c r="T273" s="270"/>
      <c r="U273" s="257"/>
      <c r="V273" s="237"/>
      <c r="W273" s="237"/>
    </row>
    <row r="274" spans="1:23" s="218" customFormat="1" x14ac:dyDescent="0.2">
      <c r="A274" s="205"/>
      <c r="B274" s="205"/>
      <c r="C274" s="20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4"/>
      <c r="N274" s="214"/>
      <c r="O274" s="211"/>
      <c r="P274" s="239"/>
      <c r="Q274" s="211"/>
      <c r="R274" s="211"/>
      <c r="S274" s="254"/>
      <c r="T274" s="270"/>
      <c r="U274" s="257"/>
      <c r="V274" s="237"/>
      <c r="W274" s="237"/>
    </row>
    <row r="275" spans="1:23" s="218" customFormat="1" x14ac:dyDescent="0.2">
      <c r="A275" s="205"/>
      <c r="B275" s="205"/>
      <c r="C275" s="20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4"/>
      <c r="N275" s="214"/>
      <c r="O275" s="211"/>
      <c r="P275" s="239"/>
      <c r="Q275" s="211"/>
      <c r="R275" s="211"/>
      <c r="S275" s="254"/>
      <c r="T275" s="270"/>
      <c r="U275" s="257"/>
      <c r="V275" s="237"/>
      <c r="W275" s="237"/>
    </row>
    <row r="276" spans="1:23" s="218" customFormat="1" x14ac:dyDescent="0.2">
      <c r="A276" s="205"/>
      <c r="B276" s="205"/>
      <c r="C276" s="20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4"/>
      <c r="N276" s="214"/>
      <c r="O276" s="211"/>
      <c r="P276" s="239"/>
      <c r="Q276" s="211"/>
      <c r="R276" s="211"/>
      <c r="S276" s="254"/>
      <c r="T276" s="270"/>
      <c r="U276" s="257"/>
      <c r="V276" s="237"/>
      <c r="W276" s="237"/>
    </row>
    <row r="277" spans="1:23" s="218" customFormat="1" x14ac:dyDescent="0.2">
      <c r="A277" s="205"/>
      <c r="B277" s="205"/>
      <c r="C277" s="20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4"/>
      <c r="N277" s="214"/>
      <c r="O277" s="211"/>
      <c r="P277" s="239"/>
      <c r="Q277" s="211"/>
      <c r="R277" s="211"/>
      <c r="S277" s="254"/>
      <c r="T277" s="270"/>
      <c r="U277" s="257"/>
      <c r="V277" s="237"/>
      <c r="W277" s="237"/>
    </row>
    <row r="278" spans="1:23" s="218" customFormat="1" x14ac:dyDescent="0.2">
      <c r="A278" s="205"/>
      <c r="B278" s="205"/>
      <c r="C278" s="20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4"/>
      <c r="N278" s="214"/>
      <c r="O278" s="211"/>
      <c r="P278" s="239"/>
      <c r="Q278" s="211"/>
      <c r="R278" s="211"/>
      <c r="S278" s="254"/>
      <c r="T278" s="270"/>
      <c r="U278" s="257"/>
      <c r="V278" s="237"/>
      <c r="W278" s="237"/>
    </row>
    <row r="279" spans="1:23" s="218" customFormat="1" x14ac:dyDescent="0.2">
      <c r="A279" s="205"/>
      <c r="B279" s="205"/>
      <c r="C279" s="20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4"/>
      <c r="N279" s="214"/>
      <c r="O279" s="211"/>
      <c r="P279" s="239"/>
      <c r="Q279" s="211"/>
      <c r="R279" s="211"/>
      <c r="S279" s="254"/>
      <c r="T279" s="270"/>
      <c r="U279" s="257"/>
      <c r="V279" s="237"/>
      <c r="W279" s="237"/>
    </row>
    <row r="280" spans="1:23" s="218" customFormat="1" x14ac:dyDescent="0.2">
      <c r="A280" s="205"/>
      <c r="B280" s="205"/>
      <c r="C280" s="20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4"/>
      <c r="N280" s="214"/>
      <c r="O280" s="211"/>
      <c r="P280" s="239"/>
      <c r="Q280" s="211"/>
      <c r="R280" s="211"/>
      <c r="S280" s="254"/>
      <c r="T280" s="270"/>
      <c r="U280" s="257"/>
      <c r="V280" s="237"/>
      <c r="W280" s="237"/>
    </row>
    <row r="281" spans="1:23" s="218" customFormat="1" x14ac:dyDescent="0.2">
      <c r="A281" s="205"/>
      <c r="B281" s="205"/>
      <c r="C281" s="20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4"/>
      <c r="N281" s="214"/>
      <c r="O281" s="211"/>
      <c r="P281" s="239"/>
      <c r="Q281" s="211"/>
      <c r="R281" s="211"/>
      <c r="S281" s="254"/>
      <c r="T281" s="270"/>
      <c r="U281" s="257"/>
      <c r="V281" s="237"/>
      <c r="W281" s="237"/>
    </row>
    <row r="282" spans="1:23" s="218" customFormat="1" x14ac:dyDescent="0.2">
      <c r="A282" s="205"/>
      <c r="B282" s="205"/>
      <c r="C282" s="20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4"/>
      <c r="N282" s="214"/>
      <c r="O282" s="211"/>
      <c r="P282" s="239"/>
      <c r="Q282" s="211"/>
      <c r="R282" s="211"/>
      <c r="S282" s="254"/>
      <c r="T282" s="270"/>
      <c r="U282" s="257"/>
      <c r="V282" s="237"/>
      <c r="W282" s="237"/>
    </row>
    <row r="283" spans="1:23" s="218" customFormat="1" x14ac:dyDescent="0.2">
      <c r="A283" s="205"/>
      <c r="B283" s="205"/>
      <c r="C283" s="20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4"/>
      <c r="N283" s="214"/>
      <c r="O283" s="211"/>
      <c r="P283" s="239"/>
      <c r="Q283" s="211"/>
      <c r="R283" s="211"/>
      <c r="S283" s="254"/>
      <c r="T283" s="270"/>
      <c r="U283" s="257"/>
      <c r="V283" s="237"/>
      <c r="W283" s="237"/>
    </row>
    <row r="284" spans="1:23" s="218" customFormat="1" x14ac:dyDescent="0.2">
      <c r="A284" s="205"/>
      <c r="B284" s="205"/>
      <c r="C284" s="20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4"/>
      <c r="N284" s="214"/>
      <c r="O284" s="211"/>
      <c r="P284" s="239"/>
      <c r="Q284" s="211"/>
      <c r="R284" s="211"/>
      <c r="S284" s="254"/>
      <c r="T284" s="270"/>
      <c r="U284" s="257"/>
      <c r="V284" s="237"/>
      <c r="W284" s="237"/>
    </row>
    <row r="285" spans="1:23" s="218" customFormat="1" x14ac:dyDescent="0.2">
      <c r="A285" s="205"/>
      <c r="B285" s="205"/>
      <c r="C285" s="20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4"/>
      <c r="N285" s="214"/>
      <c r="O285" s="211"/>
      <c r="P285" s="239"/>
      <c r="Q285" s="211"/>
      <c r="R285" s="211"/>
      <c r="S285" s="254"/>
      <c r="T285" s="270"/>
      <c r="U285" s="257"/>
      <c r="V285" s="237"/>
      <c r="W285" s="237"/>
    </row>
    <row r="286" spans="1:23" s="218" customFormat="1" x14ac:dyDescent="0.2">
      <c r="A286" s="205"/>
      <c r="B286" s="205"/>
      <c r="C286" s="20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4"/>
      <c r="N286" s="214"/>
      <c r="O286" s="211"/>
      <c r="P286" s="239"/>
      <c r="Q286" s="211"/>
      <c r="R286" s="211"/>
      <c r="S286" s="254"/>
      <c r="T286" s="270"/>
      <c r="U286" s="257"/>
      <c r="V286" s="237"/>
      <c r="W286" s="237"/>
    </row>
    <row r="287" spans="1:23" s="218" customFormat="1" x14ac:dyDescent="0.2">
      <c r="A287" s="205"/>
      <c r="B287" s="205"/>
      <c r="C287" s="20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4"/>
      <c r="N287" s="214"/>
      <c r="O287" s="211"/>
      <c r="P287" s="239"/>
      <c r="Q287" s="211"/>
      <c r="R287" s="211"/>
      <c r="S287" s="254"/>
      <c r="T287" s="270"/>
      <c r="U287" s="257"/>
      <c r="V287" s="237"/>
      <c r="W287" s="237"/>
    </row>
    <row r="288" spans="1:23" s="218" customFormat="1" x14ac:dyDescent="0.2">
      <c r="A288" s="205"/>
      <c r="B288" s="205"/>
      <c r="C288" s="20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4"/>
      <c r="N288" s="214"/>
      <c r="O288" s="211"/>
      <c r="P288" s="239"/>
      <c r="Q288" s="211"/>
      <c r="R288" s="211"/>
      <c r="S288" s="254"/>
      <c r="T288" s="270"/>
      <c r="U288" s="257"/>
      <c r="V288" s="237"/>
      <c r="W288" s="237"/>
    </row>
    <row r="289" spans="1:23" s="218" customFormat="1" x14ac:dyDescent="0.2">
      <c r="A289" s="205"/>
      <c r="B289" s="205"/>
      <c r="C289" s="20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4"/>
      <c r="N289" s="214"/>
      <c r="O289" s="211"/>
      <c r="P289" s="239"/>
      <c r="Q289" s="211"/>
      <c r="R289" s="211"/>
      <c r="S289" s="254"/>
      <c r="T289" s="270"/>
      <c r="U289" s="257"/>
      <c r="V289" s="237"/>
      <c r="W289" s="237"/>
    </row>
    <row r="290" spans="1:23" s="218" customFormat="1" x14ac:dyDescent="0.2">
      <c r="A290" s="205"/>
      <c r="B290" s="205"/>
      <c r="C290" s="20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4"/>
      <c r="N290" s="214"/>
      <c r="O290" s="211"/>
      <c r="P290" s="239"/>
      <c r="Q290" s="211"/>
      <c r="R290" s="211"/>
      <c r="S290" s="254"/>
      <c r="T290" s="270"/>
      <c r="U290" s="257"/>
      <c r="V290" s="237"/>
      <c r="W290" s="237"/>
    </row>
    <row r="291" spans="1:23" s="218" customFormat="1" x14ac:dyDescent="0.2">
      <c r="A291" s="205"/>
      <c r="B291" s="205"/>
      <c r="C291" s="20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4"/>
      <c r="N291" s="214"/>
      <c r="O291" s="211"/>
      <c r="P291" s="239"/>
      <c r="Q291" s="211"/>
      <c r="R291" s="211"/>
      <c r="S291" s="254"/>
      <c r="T291" s="270"/>
      <c r="U291" s="257"/>
      <c r="V291" s="237"/>
      <c r="W291" s="237"/>
    </row>
    <row r="292" spans="1:23" s="218" customFormat="1" x14ac:dyDescent="0.2">
      <c r="A292" s="205"/>
      <c r="B292" s="205"/>
      <c r="C292" s="20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4"/>
      <c r="N292" s="214"/>
      <c r="O292" s="211"/>
      <c r="P292" s="239"/>
      <c r="Q292" s="211"/>
      <c r="R292" s="211"/>
      <c r="S292" s="254"/>
      <c r="T292" s="270"/>
      <c r="U292" s="257"/>
      <c r="V292" s="237"/>
      <c r="W292" s="237"/>
    </row>
    <row r="293" spans="1:23" s="218" customFormat="1" x14ac:dyDescent="0.2">
      <c r="A293" s="205"/>
      <c r="B293" s="205"/>
      <c r="C293" s="20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4"/>
      <c r="N293" s="214"/>
      <c r="O293" s="211"/>
      <c r="P293" s="239"/>
      <c r="Q293" s="211"/>
      <c r="R293" s="211"/>
      <c r="S293" s="254"/>
      <c r="T293" s="270"/>
      <c r="U293" s="257"/>
      <c r="V293" s="237"/>
      <c r="W293" s="237"/>
    </row>
    <row r="294" spans="1:23" s="218" customFormat="1" x14ac:dyDescent="0.2">
      <c r="A294" s="205"/>
      <c r="B294" s="205"/>
      <c r="C294" s="20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4"/>
      <c r="N294" s="214"/>
      <c r="O294" s="211"/>
      <c r="P294" s="239"/>
      <c r="Q294" s="211"/>
      <c r="R294" s="211"/>
      <c r="S294" s="254"/>
      <c r="T294" s="270"/>
      <c r="U294" s="257"/>
      <c r="V294" s="237"/>
      <c r="W294" s="237"/>
    </row>
    <row r="295" spans="1:23" s="218" customFormat="1" x14ac:dyDescent="0.2">
      <c r="A295" s="205"/>
      <c r="B295" s="205"/>
      <c r="C295" s="20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4"/>
      <c r="N295" s="214"/>
      <c r="O295" s="211"/>
      <c r="P295" s="239"/>
      <c r="Q295" s="211"/>
      <c r="R295" s="211"/>
      <c r="S295" s="254"/>
      <c r="T295" s="270"/>
      <c r="U295" s="257"/>
      <c r="V295" s="237"/>
      <c r="W295" s="237"/>
    </row>
    <row r="296" spans="1:23" s="218" customFormat="1" x14ac:dyDescent="0.2">
      <c r="A296" s="205"/>
      <c r="B296" s="205"/>
      <c r="C296" s="20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4"/>
      <c r="N296" s="214"/>
      <c r="O296" s="211"/>
      <c r="P296" s="239"/>
      <c r="Q296" s="211"/>
      <c r="R296" s="211"/>
      <c r="S296" s="254"/>
      <c r="T296" s="270"/>
      <c r="U296" s="257"/>
      <c r="V296" s="237"/>
      <c r="W296" s="237"/>
    </row>
    <row r="297" spans="1:23" s="218" customFormat="1" x14ac:dyDescent="0.2">
      <c r="A297" s="205"/>
      <c r="B297" s="205"/>
      <c r="C297" s="20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4"/>
      <c r="N297" s="214"/>
      <c r="O297" s="211"/>
      <c r="P297" s="239"/>
      <c r="Q297" s="211"/>
      <c r="R297" s="211"/>
      <c r="S297" s="254"/>
      <c r="T297" s="270"/>
      <c r="U297" s="257"/>
      <c r="V297" s="237"/>
      <c r="W297" s="237"/>
    </row>
    <row r="298" spans="1:23" s="218" customFormat="1" x14ac:dyDescent="0.2">
      <c r="A298" s="205"/>
      <c r="B298" s="205"/>
      <c r="C298" s="20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4"/>
      <c r="N298" s="214"/>
      <c r="O298" s="211"/>
      <c r="P298" s="239"/>
      <c r="Q298" s="211"/>
      <c r="R298" s="211"/>
      <c r="S298" s="254"/>
      <c r="T298" s="270"/>
      <c r="U298" s="257"/>
      <c r="V298" s="237"/>
      <c r="W298" s="237"/>
    </row>
    <row r="299" spans="1:23" s="218" customFormat="1" x14ac:dyDescent="0.2">
      <c r="A299" s="205"/>
      <c r="B299" s="205"/>
      <c r="C299" s="20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4"/>
      <c r="N299" s="214"/>
      <c r="O299" s="211"/>
      <c r="P299" s="239"/>
      <c r="Q299" s="211"/>
      <c r="R299" s="211"/>
      <c r="S299" s="254"/>
      <c r="T299" s="270"/>
      <c r="U299" s="257"/>
      <c r="V299" s="237"/>
      <c r="W299" s="237"/>
    </row>
    <row r="300" spans="1:23" s="218" customFormat="1" x14ac:dyDescent="0.2">
      <c r="A300" s="205"/>
      <c r="B300" s="205"/>
      <c r="C300" s="20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4"/>
      <c r="N300" s="214"/>
      <c r="O300" s="211"/>
      <c r="P300" s="239"/>
      <c r="Q300" s="211"/>
      <c r="R300" s="211"/>
      <c r="S300" s="254"/>
      <c r="T300" s="270"/>
      <c r="U300" s="257"/>
      <c r="V300" s="237"/>
      <c r="W300" s="237"/>
    </row>
    <row r="301" spans="1:23" s="218" customFormat="1" x14ac:dyDescent="0.2">
      <c r="A301" s="205"/>
      <c r="B301" s="205"/>
      <c r="C301" s="20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4"/>
      <c r="N301" s="214"/>
      <c r="O301" s="211"/>
      <c r="P301" s="239"/>
      <c r="Q301" s="211"/>
      <c r="R301" s="211"/>
      <c r="S301" s="254"/>
      <c r="T301" s="270"/>
      <c r="U301" s="257"/>
      <c r="V301" s="237"/>
      <c r="W301" s="237"/>
    </row>
    <row r="302" spans="1:23" s="218" customFormat="1" x14ac:dyDescent="0.2">
      <c r="A302" s="205"/>
      <c r="B302" s="205"/>
      <c r="C302" s="20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4"/>
      <c r="N302" s="214"/>
      <c r="O302" s="211"/>
      <c r="P302" s="239"/>
      <c r="Q302" s="211"/>
      <c r="R302" s="211"/>
      <c r="S302" s="254"/>
      <c r="T302" s="270"/>
      <c r="U302" s="257"/>
      <c r="V302" s="237"/>
      <c r="W302" s="237"/>
    </row>
    <row r="303" spans="1:23" s="218" customFormat="1" x14ac:dyDescent="0.2">
      <c r="A303" s="205"/>
      <c r="B303" s="205"/>
      <c r="C303" s="20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4"/>
      <c r="N303" s="214"/>
      <c r="O303" s="211"/>
      <c r="P303" s="239"/>
      <c r="Q303" s="211"/>
      <c r="R303" s="211"/>
      <c r="S303" s="254"/>
      <c r="T303" s="270"/>
      <c r="U303" s="257"/>
      <c r="V303" s="237"/>
      <c r="W303" s="237"/>
    </row>
    <row r="304" spans="1:23" s="218" customFormat="1" x14ac:dyDescent="0.2">
      <c r="A304" s="205"/>
      <c r="B304" s="205"/>
      <c r="C304" s="20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4"/>
      <c r="N304" s="214"/>
      <c r="O304" s="211"/>
      <c r="P304" s="239"/>
      <c r="Q304" s="211"/>
      <c r="R304" s="211"/>
      <c r="S304" s="254"/>
      <c r="T304" s="270"/>
      <c r="U304" s="257"/>
      <c r="V304" s="237"/>
      <c r="W304" s="237"/>
    </row>
    <row r="305" spans="1:23" s="218" customFormat="1" x14ac:dyDescent="0.2">
      <c r="A305" s="205"/>
      <c r="B305" s="205"/>
      <c r="C305" s="20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4"/>
      <c r="N305" s="214"/>
      <c r="O305" s="211"/>
      <c r="P305" s="239"/>
      <c r="Q305" s="211"/>
      <c r="R305" s="211"/>
      <c r="S305" s="254"/>
      <c r="T305" s="270"/>
      <c r="U305" s="257"/>
      <c r="V305" s="237"/>
      <c r="W305" s="237"/>
    </row>
    <row r="306" spans="1:23" s="218" customFormat="1" x14ac:dyDescent="0.2">
      <c r="A306" s="205"/>
      <c r="B306" s="205"/>
      <c r="C306" s="20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4"/>
      <c r="N306" s="214"/>
      <c r="O306" s="211"/>
      <c r="P306" s="239"/>
      <c r="Q306" s="211"/>
      <c r="R306" s="211"/>
      <c r="S306" s="254"/>
      <c r="T306" s="270"/>
      <c r="U306" s="257"/>
      <c r="V306" s="237"/>
      <c r="W306" s="237"/>
    </row>
    <row r="307" spans="1:23" s="218" customFormat="1" x14ac:dyDescent="0.2">
      <c r="A307" s="205"/>
      <c r="B307" s="205"/>
      <c r="C307" s="20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4"/>
      <c r="N307" s="214"/>
      <c r="O307" s="211"/>
      <c r="P307" s="239"/>
      <c r="Q307" s="211"/>
      <c r="R307" s="211"/>
      <c r="S307" s="254"/>
      <c r="T307" s="270"/>
      <c r="U307" s="257"/>
      <c r="V307" s="237"/>
      <c r="W307" s="237"/>
    </row>
    <row r="308" spans="1:23" s="218" customFormat="1" x14ac:dyDescent="0.2">
      <c r="A308" s="205"/>
      <c r="B308" s="205"/>
      <c r="C308" s="20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4"/>
      <c r="N308" s="214"/>
      <c r="O308" s="211"/>
      <c r="P308" s="239"/>
      <c r="Q308" s="211"/>
      <c r="R308" s="211"/>
      <c r="S308" s="254"/>
      <c r="T308" s="270"/>
      <c r="U308" s="257"/>
      <c r="V308" s="237"/>
      <c r="W308" s="237"/>
    </row>
    <row r="309" spans="1:23" s="218" customFormat="1" x14ac:dyDescent="0.2">
      <c r="A309" s="205"/>
      <c r="B309" s="205"/>
      <c r="C309" s="20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4"/>
      <c r="N309" s="214"/>
      <c r="O309" s="211"/>
      <c r="P309" s="239"/>
      <c r="Q309" s="211"/>
      <c r="R309" s="211"/>
      <c r="S309" s="254"/>
      <c r="T309" s="270"/>
      <c r="U309" s="257"/>
      <c r="V309" s="237"/>
      <c r="W309" s="237"/>
    </row>
    <row r="310" spans="1:23" s="218" customFormat="1" x14ac:dyDescent="0.2">
      <c r="A310" s="205"/>
      <c r="B310" s="205"/>
      <c r="C310" s="20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4"/>
      <c r="N310" s="214"/>
      <c r="O310" s="211"/>
      <c r="P310" s="239"/>
      <c r="Q310" s="211"/>
      <c r="R310" s="211"/>
      <c r="S310" s="254"/>
      <c r="T310" s="270"/>
      <c r="U310" s="257"/>
      <c r="V310" s="237"/>
      <c r="W310" s="237"/>
    </row>
    <row r="311" spans="1:23" s="218" customFormat="1" x14ac:dyDescent="0.2">
      <c r="A311" s="205"/>
      <c r="B311" s="205"/>
      <c r="C311" s="20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4"/>
      <c r="N311" s="214"/>
      <c r="O311" s="211"/>
      <c r="P311" s="239"/>
      <c r="Q311" s="211"/>
      <c r="R311" s="211"/>
      <c r="S311" s="254"/>
      <c r="T311" s="270"/>
      <c r="U311" s="257"/>
      <c r="V311" s="237"/>
      <c r="W311" s="237"/>
    </row>
    <row r="312" spans="1:23" s="218" customFormat="1" x14ac:dyDescent="0.2">
      <c r="A312" s="205"/>
      <c r="B312" s="205"/>
      <c r="C312" s="20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4"/>
      <c r="N312" s="214"/>
      <c r="O312" s="211"/>
      <c r="P312" s="239"/>
      <c r="Q312" s="211"/>
      <c r="R312" s="211"/>
      <c r="S312" s="254"/>
      <c r="T312" s="270"/>
      <c r="U312" s="257"/>
      <c r="V312" s="237"/>
      <c r="W312" s="237"/>
    </row>
    <row r="313" spans="1:23" s="218" customFormat="1" x14ac:dyDescent="0.2">
      <c r="A313" s="205"/>
      <c r="B313" s="205"/>
      <c r="C313" s="20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4"/>
      <c r="N313" s="214"/>
      <c r="O313" s="211"/>
      <c r="P313" s="239"/>
      <c r="Q313" s="211"/>
      <c r="R313" s="211"/>
      <c r="S313" s="254"/>
      <c r="T313" s="270"/>
      <c r="U313" s="257"/>
      <c r="V313" s="237"/>
      <c r="W313" s="237"/>
    </row>
    <row r="314" spans="1:23" s="218" customFormat="1" x14ac:dyDescent="0.2">
      <c r="A314" s="205"/>
      <c r="B314" s="205"/>
      <c r="C314" s="20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4"/>
      <c r="N314" s="214"/>
      <c r="O314" s="211"/>
      <c r="P314" s="239"/>
      <c r="Q314" s="211"/>
      <c r="R314" s="211"/>
      <c r="S314" s="254"/>
      <c r="T314" s="270"/>
      <c r="U314" s="257"/>
      <c r="V314" s="237"/>
      <c r="W314" s="237"/>
    </row>
    <row r="315" spans="1:23" s="218" customFormat="1" x14ac:dyDescent="0.2">
      <c r="A315" s="205"/>
      <c r="B315" s="205"/>
      <c r="C315" s="20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4"/>
      <c r="N315" s="214"/>
      <c r="O315" s="211"/>
      <c r="P315" s="239"/>
      <c r="Q315" s="211"/>
      <c r="R315" s="211"/>
      <c r="S315" s="254"/>
      <c r="T315" s="270"/>
      <c r="U315" s="257"/>
      <c r="V315" s="237"/>
      <c r="W315" s="237"/>
    </row>
    <row r="316" spans="1:23" s="218" customFormat="1" x14ac:dyDescent="0.2">
      <c r="A316" s="205"/>
      <c r="B316" s="205"/>
      <c r="C316" s="20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4"/>
      <c r="N316" s="214"/>
      <c r="O316" s="211"/>
      <c r="P316" s="239"/>
      <c r="Q316" s="211"/>
      <c r="R316" s="211"/>
      <c r="S316" s="254"/>
      <c r="T316" s="270"/>
      <c r="U316" s="257"/>
      <c r="V316" s="237"/>
      <c r="W316" s="237"/>
    </row>
    <row r="317" spans="1:23" s="218" customFormat="1" x14ac:dyDescent="0.2">
      <c r="A317" s="205"/>
      <c r="B317" s="205"/>
      <c r="C317" s="20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4"/>
      <c r="N317" s="214"/>
      <c r="O317" s="211"/>
      <c r="P317" s="239"/>
      <c r="Q317" s="211"/>
      <c r="R317" s="211"/>
      <c r="S317" s="254"/>
      <c r="T317" s="270"/>
      <c r="U317" s="257"/>
      <c r="V317" s="237"/>
      <c r="W317" s="237"/>
    </row>
    <row r="318" spans="1:23" s="218" customFormat="1" x14ac:dyDescent="0.2">
      <c r="A318" s="205"/>
      <c r="B318" s="205"/>
      <c r="C318" s="20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4"/>
      <c r="N318" s="214"/>
      <c r="O318" s="211"/>
      <c r="P318" s="239"/>
      <c r="Q318" s="211"/>
      <c r="R318" s="211"/>
      <c r="S318" s="254"/>
      <c r="T318" s="270"/>
      <c r="U318" s="257"/>
      <c r="V318" s="237"/>
      <c r="W318" s="237"/>
    </row>
    <row r="319" spans="1:23" s="218" customFormat="1" x14ac:dyDescent="0.2">
      <c r="A319" s="205"/>
      <c r="B319" s="205"/>
      <c r="C319" s="20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4"/>
      <c r="N319" s="214"/>
      <c r="O319" s="211"/>
      <c r="P319" s="239"/>
      <c r="Q319" s="211"/>
      <c r="R319" s="211"/>
      <c r="S319" s="254"/>
      <c r="T319" s="270"/>
      <c r="U319" s="257"/>
      <c r="V319" s="237"/>
      <c r="W319" s="237"/>
    </row>
    <row r="320" spans="1:23" s="218" customFormat="1" x14ac:dyDescent="0.2">
      <c r="A320" s="205"/>
      <c r="B320" s="205"/>
      <c r="C320" s="20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4"/>
      <c r="N320" s="214"/>
      <c r="O320" s="211"/>
      <c r="P320" s="239"/>
      <c r="Q320" s="211"/>
      <c r="R320" s="211"/>
      <c r="S320" s="254"/>
      <c r="T320" s="270"/>
      <c r="U320" s="257"/>
      <c r="V320" s="237"/>
      <c r="W320" s="237"/>
    </row>
    <row r="321" spans="1:23" s="218" customFormat="1" x14ac:dyDescent="0.2">
      <c r="A321" s="205"/>
      <c r="B321" s="205"/>
      <c r="C321" s="20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4"/>
      <c r="N321" s="214"/>
      <c r="O321" s="211"/>
      <c r="P321" s="239"/>
      <c r="Q321" s="211"/>
      <c r="R321" s="211"/>
      <c r="S321" s="254"/>
      <c r="T321" s="270"/>
      <c r="U321" s="257"/>
      <c r="V321" s="237"/>
      <c r="W321" s="237"/>
    </row>
    <row r="322" spans="1:23" s="218" customFormat="1" x14ac:dyDescent="0.2">
      <c r="A322" s="205"/>
      <c r="B322" s="205"/>
      <c r="C322" s="20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4"/>
      <c r="N322" s="214"/>
      <c r="O322" s="211"/>
      <c r="P322" s="239"/>
      <c r="Q322" s="211"/>
      <c r="R322" s="211"/>
      <c r="S322" s="254"/>
      <c r="T322" s="270"/>
      <c r="U322" s="257"/>
      <c r="V322" s="237"/>
      <c r="W322" s="237"/>
    </row>
    <row r="323" spans="1:23" s="218" customFormat="1" x14ac:dyDescent="0.2">
      <c r="A323" s="205"/>
      <c r="B323" s="205"/>
      <c r="C323" s="20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4"/>
      <c r="N323" s="214"/>
      <c r="O323" s="211"/>
      <c r="P323" s="239"/>
      <c r="Q323" s="211"/>
      <c r="R323" s="211"/>
      <c r="S323" s="254"/>
      <c r="T323" s="270"/>
      <c r="U323" s="257"/>
      <c r="V323" s="237"/>
      <c r="W323" s="237"/>
    </row>
    <row r="324" spans="1:23" s="218" customFormat="1" x14ac:dyDescent="0.2">
      <c r="A324" s="205"/>
      <c r="B324" s="205"/>
      <c r="C324" s="20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4"/>
      <c r="N324" s="214"/>
      <c r="O324" s="211"/>
      <c r="P324" s="239"/>
      <c r="Q324" s="211"/>
      <c r="R324" s="211"/>
      <c r="S324" s="254"/>
      <c r="T324" s="270"/>
      <c r="U324" s="257"/>
      <c r="V324" s="237"/>
      <c r="W324" s="237"/>
    </row>
    <row r="325" spans="1:23" s="218" customFormat="1" x14ac:dyDescent="0.2">
      <c r="A325" s="205"/>
      <c r="B325" s="205"/>
      <c r="C325" s="20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4"/>
      <c r="N325" s="214"/>
      <c r="O325" s="211"/>
      <c r="P325" s="239"/>
      <c r="Q325" s="211"/>
      <c r="R325" s="211"/>
      <c r="S325" s="254"/>
      <c r="T325" s="270"/>
      <c r="U325" s="257"/>
      <c r="V325" s="237"/>
      <c r="W325" s="237"/>
    </row>
    <row r="326" spans="1:23" s="218" customFormat="1" x14ac:dyDescent="0.2">
      <c r="A326" s="205"/>
      <c r="B326" s="205"/>
      <c r="C326" s="20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4"/>
      <c r="N326" s="214"/>
      <c r="O326" s="211"/>
      <c r="P326" s="239"/>
      <c r="Q326" s="211"/>
      <c r="R326" s="211"/>
      <c r="S326" s="254"/>
      <c r="T326" s="270"/>
      <c r="U326" s="257"/>
      <c r="V326" s="237"/>
      <c r="W326" s="237"/>
    </row>
    <row r="327" spans="1:23" s="218" customFormat="1" x14ac:dyDescent="0.2">
      <c r="A327" s="205"/>
      <c r="B327" s="205"/>
      <c r="C327" s="20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4"/>
      <c r="N327" s="214"/>
      <c r="O327" s="211"/>
      <c r="P327" s="239"/>
      <c r="Q327" s="211"/>
      <c r="R327" s="211"/>
      <c r="S327" s="254"/>
      <c r="T327" s="270"/>
      <c r="U327" s="257"/>
      <c r="V327" s="237"/>
      <c r="W327" s="237"/>
    </row>
    <row r="328" spans="1:23" s="218" customFormat="1" x14ac:dyDescent="0.2">
      <c r="A328" s="205"/>
      <c r="B328" s="205"/>
      <c r="C328" s="20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4"/>
      <c r="N328" s="214"/>
      <c r="O328" s="211"/>
      <c r="P328" s="239"/>
      <c r="Q328" s="211"/>
      <c r="R328" s="211"/>
      <c r="S328" s="254"/>
      <c r="T328" s="270"/>
      <c r="U328" s="257"/>
      <c r="V328" s="237"/>
      <c r="W328" s="237"/>
    </row>
    <row r="329" spans="1:23" s="218" customFormat="1" x14ac:dyDescent="0.2">
      <c r="A329" s="205"/>
      <c r="B329" s="205"/>
      <c r="C329" s="20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4"/>
      <c r="N329" s="214"/>
      <c r="O329" s="211"/>
      <c r="P329" s="239"/>
      <c r="Q329" s="211"/>
      <c r="R329" s="211"/>
      <c r="S329" s="254"/>
      <c r="T329" s="270"/>
      <c r="U329" s="257"/>
      <c r="V329" s="237"/>
      <c r="W329" s="237"/>
    </row>
    <row r="330" spans="1:23" s="218" customFormat="1" x14ac:dyDescent="0.2">
      <c r="A330" s="205"/>
      <c r="B330" s="205"/>
      <c r="C330" s="20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4"/>
      <c r="N330" s="214"/>
      <c r="O330" s="211"/>
      <c r="P330" s="239"/>
      <c r="Q330" s="211"/>
      <c r="R330" s="211"/>
      <c r="S330" s="254"/>
      <c r="T330" s="270"/>
      <c r="U330" s="257"/>
      <c r="V330" s="237"/>
      <c r="W330" s="237"/>
    </row>
    <row r="331" spans="1:23" s="218" customFormat="1" x14ac:dyDescent="0.2">
      <c r="A331" s="205"/>
      <c r="B331" s="205"/>
      <c r="C331" s="20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4"/>
      <c r="N331" s="214"/>
      <c r="O331" s="211"/>
      <c r="P331" s="239"/>
      <c r="Q331" s="211"/>
      <c r="R331" s="211"/>
      <c r="S331" s="254"/>
      <c r="T331" s="270"/>
      <c r="U331" s="257"/>
      <c r="V331" s="237"/>
      <c r="W331" s="237"/>
    </row>
    <row r="332" spans="1:23" s="218" customFormat="1" x14ac:dyDescent="0.2">
      <c r="A332" s="205"/>
      <c r="B332" s="205"/>
      <c r="C332" s="20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4"/>
      <c r="N332" s="214"/>
      <c r="O332" s="211"/>
      <c r="P332" s="239"/>
      <c r="Q332" s="211"/>
      <c r="R332" s="211"/>
      <c r="S332" s="254"/>
      <c r="T332" s="270"/>
      <c r="U332" s="257"/>
      <c r="V332" s="237"/>
      <c r="W332" s="237"/>
    </row>
    <row r="333" spans="1:23" s="218" customFormat="1" x14ac:dyDescent="0.2">
      <c r="A333" s="205"/>
      <c r="B333" s="205"/>
      <c r="C333" s="20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4"/>
      <c r="N333" s="214"/>
      <c r="O333" s="211"/>
      <c r="P333" s="239"/>
      <c r="Q333" s="211"/>
      <c r="R333" s="211"/>
      <c r="S333" s="254"/>
      <c r="T333" s="270"/>
      <c r="U333" s="257"/>
      <c r="V333" s="237"/>
      <c r="W333" s="237"/>
    </row>
    <row r="334" spans="1:23" s="218" customFormat="1" x14ac:dyDescent="0.2">
      <c r="A334" s="205"/>
      <c r="B334" s="205"/>
      <c r="C334" s="20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4"/>
      <c r="N334" s="214"/>
      <c r="O334" s="211"/>
      <c r="P334" s="239"/>
      <c r="Q334" s="211"/>
      <c r="R334" s="211"/>
      <c r="S334" s="254"/>
      <c r="T334" s="270"/>
      <c r="U334" s="257"/>
      <c r="V334" s="237"/>
      <c r="W334" s="237"/>
    </row>
    <row r="335" spans="1:23" s="218" customFormat="1" x14ac:dyDescent="0.2">
      <c r="A335" s="205"/>
      <c r="B335" s="205"/>
      <c r="C335" s="20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4"/>
      <c r="N335" s="214"/>
      <c r="O335" s="211"/>
      <c r="P335" s="239"/>
      <c r="Q335" s="211"/>
      <c r="R335" s="211"/>
      <c r="S335" s="254"/>
      <c r="T335" s="270"/>
      <c r="U335" s="257"/>
      <c r="V335" s="237"/>
      <c r="W335" s="237"/>
    </row>
    <row r="336" spans="1:23" s="218" customFormat="1" x14ac:dyDescent="0.2">
      <c r="A336" s="205"/>
      <c r="B336" s="205"/>
      <c r="C336" s="20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4"/>
      <c r="N336" s="214"/>
      <c r="O336" s="211"/>
      <c r="P336" s="239"/>
      <c r="Q336" s="211"/>
      <c r="R336" s="211"/>
      <c r="S336" s="254"/>
      <c r="T336" s="270"/>
      <c r="U336" s="257"/>
      <c r="V336" s="237"/>
      <c r="W336" s="237"/>
    </row>
    <row r="337" spans="1:23" s="218" customFormat="1" x14ac:dyDescent="0.2">
      <c r="A337" s="205"/>
      <c r="B337" s="205"/>
      <c r="C337" s="20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4"/>
      <c r="N337" s="214"/>
      <c r="O337" s="211"/>
      <c r="P337" s="239"/>
      <c r="Q337" s="211"/>
      <c r="R337" s="211"/>
      <c r="S337" s="254"/>
      <c r="T337" s="270"/>
      <c r="U337" s="257"/>
      <c r="V337" s="237"/>
      <c r="W337" s="237"/>
    </row>
    <row r="338" spans="1:23" s="218" customFormat="1" x14ac:dyDescent="0.2">
      <c r="A338" s="205"/>
      <c r="B338" s="205"/>
      <c r="C338" s="20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4"/>
      <c r="N338" s="214"/>
      <c r="O338" s="211"/>
      <c r="P338" s="239"/>
      <c r="Q338" s="211"/>
      <c r="R338" s="211"/>
      <c r="S338" s="254"/>
      <c r="T338" s="270"/>
      <c r="U338" s="257"/>
      <c r="V338" s="237"/>
      <c r="W338" s="237"/>
    </row>
    <row r="339" spans="1:23" s="218" customFormat="1" x14ac:dyDescent="0.2">
      <c r="A339" s="205"/>
      <c r="B339" s="205"/>
      <c r="C339" s="20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4"/>
      <c r="N339" s="214"/>
      <c r="O339" s="211"/>
      <c r="P339" s="239"/>
      <c r="Q339" s="211"/>
      <c r="R339" s="211"/>
      <c r="S339" s="254"/>
      <c r="T339" s="270"/>
      <c r="U339" s="257"/>
      <c r="V339" s="237"/>
      <c r="W339" s="237"/>
    </row>
    <row r="340" spans="1:23" s="218" customFormat="1" x14ac:dyDescent="0.2">
      <c r="A340" s="205"/>
      <c r="B340" s="205"/>
      <c r="C340" s="20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4"/>
      <c r="N340" s="214"/>
      <c r="O340" s="211"/>
      <c r="P340" s="239"/>
      <c r="Q340" s="211"/>
      <c r="R340" s="211"/>
      <c r="S340" s="254"/>
      <c r="T340" s="270"/>
      <c r="U340" s="257"/>
      <c r="V340" s="237"/>
      <c r="W340" s="237"/>
    </row>
    <row r="341" spans="1:23" s="218" customFormat="1" x14ac:dyDescent="0.2">
      <c r="A341" s="205"/>
      <c r="B341" s="205"/>
      <c r="C341" s="20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4"/>
      <c r="N341" s="214"/>
      <c r="O341" s="211"/>
      <c r="P341" s="239"/>
      <c r="Q341" s="211"/>
      <c r="R341" s="211"/>
      <c r="S341" s="254"/>
      <c r="T341" s="270"/>
      <c r="U341" s="257"/>
      <c r="V341" s="237"/>
      <c r="W341" s="237"/>
    </row>
    <row r="342" spans="1:23" s="218" customFormat="1" x14ac:dyDescent="0.2">
      <c r="A342" s="205"/>
      <c r="B342" s="205"/>
      <c r="C342" s="20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4"/>
      <c r="N342" s="214"/>
      <c r="O342" s="211"/>
      <c r="P342" s="239"/>
      <c r="Q342" s="211"/>
      <c r="R342" s="211"/>
      <c r="S342" s="254"/>
      <c r="T342" s="270"/>
      <c r="U342" s="257"/>
      <c r="V342" s="237"/>
      <c r="W342" s="237"/>
    </row>
    <row r="343" spans="1:23" s="218" customFormat="1" x14ac:dyDescent="0.2">
      <c r="A343" s="205"/>
      <c r="B343" s="205"/>
      <c r="C343" s="20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4"/>
      <c r="N343" s="214"/>
      <c r="O343" s="211"/>
      <c r="P343" s="239"/>
      <c r="Q343" s="211"/>
      <c r="R343" s="211"/>
      <c r="S343" s="254"/>
      <c r="T343" s="270"/>
      <c r="U343" s="257"/>
      <c r="V343" s="237"/>
      <c r="W343" s="237"/>
    </row>
    <row r="344" spans="1:23" s="218" customFormat="1" x14ac:dyDescent="0.2">
      <c r="A344" s="205"/>
      <c r="B344" s="205"/>
      <c r="C344" s="20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4"/>
      <c r="N344" s="214"/>
      <c r="O344" s="211"/>
      <c r="P344" s="239"/>
      <c r="Q344" s="211"/>
      <c r="R344" s="211"/>
      <c r="S344" s="254"/>
      <c r="T344" s="270"/>
      <c r="U344" s="257"/>
      <c r="V344" s="237"/>
      <c r="W344" s="237"/>
    </row>
    <row r="345" spans="1:23" s="218" customFormat="1" x14ac:dyDescent="0.2">
      <c r="A345" s="205"/>
      <c r="B345" s="205"/>
      <c r="C345" s="20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4"/>
      <c r="N345" s="214"/>
      <c r="O345" s="211"/>
      <c r="P345" s="239"/>
      <c r="Q345" s="211"/>
      <c r="R345" s="211"/>
      <c r="S345" s="254"/>
      <c r="T345" s="270"/>
      <c r="U345" s="257"/>
      <c r="V345" s="237"/>
      <c r="W345" s="237"/>
    </row>
    <row r="346" spans="1:23" s="218" customFormat="1" x14ac:dyDescent="0.2">
      <c r="A346" s="205"/>
      <c r="B346" s="205"/>
      <c r="C346" s="20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4"/>
      <c r="N346" s="214"/>
      <c r="O346" s="211"/>
      <c r="P346" s="239"/>
      <c r="Q346" s="211"/>
      <c r="R346" s="211"/>
      <c r="S346" s="254"/>
      <c r="T346" s="270"/>
      <c r="U346" s="257"/>
      <c r="V346" s="237"/>
      <c r="W346" s="237"/>
    </row>
    <row r="347" spans="1:23" s="218" customFormat="1" x14ac:dyDescent="0.2">
      <c r="A347" s="205"/>
      <c r="B347" s="205"/>
      <c r="C347" s="20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4"/>
      <c r="N347" s="214"/>
      <c r="O347" s="211"/>
      <c r="P347" s="239"/>
      <c r="Q347" s="211"/>
      <c r="R347" s="211"/>
      <c r="S347" s="254"/>
      <c r="T347" s="270"/>
      <c r="U347" s="257"/>
      <c r="V347" s="237"/>
      <c r="W347" s="237"/>
    </row>
    <row r="348" spans="1:23" s="218" customFormat="1" x14ac:dyDescent="0.2">
      <c r="A348" s="205"/>
      <c r="B348" s="205"/>
      <c r="C348" s="20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4"/>
      <c r="N348" s="214"/>
      <c r="O348" s="211"/>
      <c r="P348" s="239"/>
      <c r="Q348" s="211"/>
      <c r="R348" s="211"/>
      <c r="S348" s="254"/>
      <c r="T348" s="270"/>
      <c r="U348" s="257"/>
      <c r="V348" s="237"/>
      <c r="W348" s="237"/>
    </row>
    <row r="349" spans="1:23" s="218" customFormat="1" x14ac:dyDescent="0.2">
      <c r="A349" s="205"/>
      <c r="B349" s="205"/>
      <c r="C349" s="20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4"/>
      <c r="N349" s="214"/>
      <c r="O349" s="211"/>
      <c r="P349" s="239"/>
      <c r="Q349" s="211"/>
      <c r="R349" s="211"/>
      <c r="S349" s="254"/>
      <c r="T349" s="270"/>
      <c r="U349" s="257"/>
      <c r="V349" s="237"/>
      <c r="W349" s="237"/>
    </row>
    <row r="350" spans="1:23" s="218" customFormat="1" x14ac:dyDescent="0.2">
      <c r="A350" s="205"/>
      <c r="B350" s="205"/>
      <c r="C350" s="20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4"/>
      <c r="N350" s="214"/>
      <c r="O350" s="211"/>
      <c r="P350" s="239"/>
      <c r="Q350" s="211"/>
      <c r="R350" s="211"/>
      <c r="S350" s="254"/>
      <c r="T350" s="270"/>
      <c r="U350" s="257"/>
      <c r="V350" s="237"/>
      <c r="W350" s="237"/>
    </row>
    <row r="351" spans="1:23" s="218" customFormat="1" x14ac:dyDescent="0.2">
      <c r="A351" s="205"/>
      <c r="B351" s="205"/>
      <c r="C351" s="20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4"/>
      <c r="N351" s="214"/>
      <c r="O351" s="211"/>
      <c r="P351" s="239"/>
      <c r="Q351" s="211"/>
      <c r="R351" s="211"/>
      <c r="S351" s="254"/>
      <c r="T351" s="270"/>
      <c r="U351" s="257"/>
      <c r="V351" s="237"/>
      <c r="W351" s="237"/>
    </row>
    <row r="352" spans="1:23" s="218" customFormat="1" x14ac:dyDescent="0.2">
      <c r="A352" s="205"/>
      <c r="B352" s="205"/>
      <c r="C352" s="20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4"/>
      <c r="N352" s="214"/>
      <c r="O352" s="211"/>
      <c r="P352" s="239"/>
      <c r="Q352" s="211"/>
      <c r="R352" s="211"/>
      <c r="S352" s="254"/>
      <c r="T352" s="270"/>
      <c r="U352" s="257"/>
      <c r="V352" s="237"/>
      <c r="W352" s="237"/>
    </row>
    <row r="353" spans="1:23" s="218" customFormat="1" x14ac:dyDescent="0.2">
      <c r="A353" s="205"/>
      <c r="B353" s="205"/>
      <c r="C353" s="20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4"/>
      <c r="N353" s="214"/>
      <c r="O353" s="211"/>
      <c r="P353" s="239"/>
      <c r="Q353" s="211"/>
      <c r="R353" s="211"/>
      <c r="S353" s="254"/>
      <c r="T353" s="270"/>
      <c r="U353" s="257"/>
      <c r="V353" s="237"/>
      <c r="W353" s="237"/>
    </row>
    <row r="354" spans="1:23" s="218" customFormat="1" x14ac:dyDescent="0.2">
      <c r="A354" s="205"/>
      <c r="B354" s="205"/>
      <c r="C354" s="20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4"/>
      <c r="N354" s="214"/>
      <c r="O354" s="211"/>
      <c r="P354" s="239"/>
      <c r="Q354" s="211"/>
      <c r="R354" s="211"/>
      <c r="S354" s="254"/>
      <c r="T354" s="270"/>
      <c r="U354" s="257"/>
      <c r="V354" s="237"/>
      <c r="W354" s="237"/>
    </row>
    <row r="355" spans="1:23" s="218" customFormat="1" x14ac:dyDescent="0.2">
      <c r="A355" s="205"/>
      <c r="B355" s="205"/>
      <c r="C355" s="20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4"/>
      <c r="N355" s="214"/>
      <c r="O355" s="211"/>
      <c r="P355" s="239"/>
      <c r="Q355" s="211"/>
      <c r="R355" s="211"/>
      <c r="S355" s="254"/>
      <c r="T355" s="270"/>
      <c r="U355" s="257"/>
      <c r="V355" s="237"/>
      <c r="W355" s="237"/>
    </row>
    <row r="356" spans="1:23" s="218" customFormat="1" x14ac:dyDescent="0.2">
      <c r="A356" s="205"/>
      <c r="B356" s="205"/>
      <c r="C356" s="20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4"/>
      <c r="N356" s="214"/>
      <c r="O356" s="211"/>
      <c r="P356" s="239"/>
      <c r="Q356" s="211"/>
      <c r="R356" s="211"/>
      <c r="S356" s="254"/>
      <c r="T356" s="270"/>
      <c r="U356" s="257"/>
      <c r="V356" s="237"/>
      <c r="W356" s="237"/>
    </row>
    <row r="357" spans="1:23" s="218" customFormat="1" x14ac:dyDescent="0.2">
      <c r="A357" s="205"/>
      <c r="B357" s="205"/>
      <c r="C357" s="20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4"/>
      <c r="N357" s="214"/>
      <c r="O357" s="211"/>
      <c r="P357" s="239"/>
      <c r="Q357" s="211"/>
      <c r="R357" s="211"/>
      <c r="S357" s="254"/>
      <c r="T357" s="270"/>
      <c r="U357" s="257"/>
      <c r="V357" s="237"/>
      <c r="W357" s="237"/>
    </row>
    <row r="358" spans="1:23" s="218" customFormat="1" x14ac:dyDescent="0.2">
      <c r="A358" s="205"/>
      <c r="B358" s="205"/>
      <c r="C358" s="20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4"/>
      <c r="N358" s="214"/>
      <c r="O358" s="211"/>
      <c r="P358" s="239"/>
      <c r="Q358" s="211"/>
      <c r="R358" s="211"/>
      <c r="S358" s="254"/>
      <c r="T358" s="270"/>
      <c r="U358" s="257"/>
      <c r="V358" s="237"/>
      <c r="W358" s="237"/>
    </row>
    <row r="359" spans="1:23" s="218" customFormat="1" x14ac:dyDescent="0.2">
      <c r="A359" s="205"/>
      <c r="B359" s="205"/>
      <c r="C359" s="20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4"/>
      <c r="N359" s="214"/>
      <c r="O359" s="211"/>
      <c r="P359" s="239"/>
      <c r="Q359" s="211"/>
      <c r="R359" s="211"/>
      <c r="S359" s="254"/>
      <c r="T359" s="270"/>
      <c r="U359" s="257"/>
      <c r="V359" s="237"/>
      <c r="W359" s="237"/>
    </row>
    <row r="360" spans="1:23" s="218" customFormat="1" x14ac:dyDescent="0.2">
      <c r="A360" s="205"/>
      <c r="B360" s="205"/>
      <c r="C360" s="20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4"/>
      <c r="N360" s="214"/>
      <c r="O360" s="211"/>
      <c r="P360" s="239"/>
      <c r="Q360" s="211"/>
      <c r="R360" s="211"/>
      <c r="S360" s="254"/>
      <c r="T360" s="270"/>
      <c r="U360" s="257"/>
      <c r="V360" s="237"/>
      <c r="W360" s="237"/>
    </row>
    <row r="361" spans="1:23" s="218" customFormat="1" x14ac:dyDescent="0.2">
      <c r="A361" s="205"/>
      <c r="B361" s="205"/>
      <c r="C361" s="20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4"/>
      <c r="N361" s="214"/>
      <c r="O361" s="211"/>
      <c r="P361" s="239"/>
      <c r="Q361" s="211"/>
      <c r="R361" s="211"/>
      <c r="S361" s="254"/>
      <c r="T361" s="270"/>
      <c r="U361" s="257"/>
      <c r="V361" s="237"/>
      <c r="W361" s="237"/>
    </row>
    <row r="362" spans="1:23" s="218" customFormat="1" x14ac:dyDescent="0.2">
      <c r="A362" s="240"/>
      <c r="B362" s="240"/>
      <c r="C362" s="240"/>
      <c r="D362" s="210"/>
      <c r="E362" s="210"/>
      <c r="F362" s="210"/>
      <c r="G362" s="209"/>
      <c r="H362" s="209"/>
      <c r="I362" s="209"/>
      <c r="J362" s="209"/>
      <c r="K362" s="209"/>
      <c r="L362" s="209"/>
      <c r="M362" s="211"/>
      <c r="N362" s="211"/>
      <c r="O362" s="211"/>
      <c r="P362" s="239"/>
      <c r="Q362" s="211"/>
      <c r="R362" s="211"/>
      <c r="S362" s="254"/>
      <c r="T362" s="270"/>
      <c r="U362" s="257"/>
      <c r="V362" s="237"/>
      <c r="W362" s="237"/>
    </row>
    <row r="363" spans="1:23" s="218" customFormat="1" ht="14.25" x14ac:dyDescent="0.2">
      <c r="A363" s="241"/>
      <c r="D363" s="238"/>
      <c r="E363" s="238"/>
      <c r="F363" s="238"/>
      <c r="G363" s="238"/>
      <c r="H363" s="238"/>
      <c r="I363" s="238"/>
      <c r="J363" s="238"/>
      <c r="K363" s="238"/>
      <c r="L363" s="238"/>
      <c r="M363" s="212"/>
      <c r="N363" s="212"/>
      <c r="O363" s="212"/>
      <c r="P363" s="242"/>
      <c r="Q363" s="212"/>
      <c r="R363" s="212"/>
      <c r="S363" s="255"/>
      <c r="T363" s="213"/>
      <c r="U363" s="258"/>
      <c r="V363" s="237"/>
      <c r="W363" s="237"/>
    </row>
    <row r="364" spans="1:23" s="218" customFormat="1" ht="14.25" x14ac:dyDescent="0.2">
      <c r="A364" s="241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43"/>
      <c r="Q364" s="238"/>
      <c r="R364" s="238"/>
      <c r="S364" s="256"/>
      <c r="T364" s="271"/>
      <c r="U364" s="259"/>
      <c r="V364" s="237"/>
      <c r="W364" s="237"/>
    </row>
    <row r="365" spans="1:23" s="218" customFormat="1" ht="14.25" x14ac:dyDescent="0.2">
      <c r="A365" s="241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43"/>
      <c r="Q365" s="238"/>
      <c r="R365" s="238"/>
      <c r="S365" s="256"/>
      <c r="T365" s="271"/>
      <c r="U365" s="259"/>
      <c r="V365" s="237"/>
      <c r="W365" s="237"/>
    </row>
    <row r="366" spans="1:23" s="218" customFormat="1" ht="14.25" x14ac:dyDescent="0.2">
      <c r="A366" s="241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43"/>
      <c r="Q366" s="238"/>
      <c r="R366" s="238"/>
      <c r="S366" s="256"/>
      <c r="T366" s="271"/>
      <c r="U366" s="259"/>
      <c r="V366" s="237"/>
      <c r="W366" s="237"/>
    </row>
    <row r="367" spans="1:23" s="218" customFormat="1" ht="14.25" x14ac:dyDescent="0.2">
      <c r="A367" s="241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43"/>
      <c r="Q367" s="238"/>
      <c r="R367" s="238"/>
      <c r="S367" s="256"/>
      <c r="T367" s="271"/>
      <c r="U367" s="259"/>
      <c r="V367" s="237"/>
      <c r="W367" s="237"/>
    </row>
    <row r="368" spans="1:23" s="218" customFormat="1" ht="14.25" x14ac:dyDescent="0.2">
      <c r="A368" s="241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43"/>
      <c r="Q368" s="238"/>
      <c r="R368" s="238"/>
      <c r="S368" s="256"/>
      <c r="T368" s="271"/>
      <c r="U368" s="259"/>
      <c r="V368" s="237"/>
      <c r="W368" s="237"/>
    </row>
    <row r="369" spans="1:23" s="218" customFormat="1" ht="14.25" x14ac:dyDescent="0.2">
      <c r="A369" s="241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43"/>
      <c r="Q369" s="238"/>
      <c r="R369" s="238"/>
      <c r="S369" s="256"/>
      <c r="T369" s="271"/>
      <c r="U369" s="259"/>
      <c r="V369" s="237"/>
      <c r="W369" s="237"/>
    </row>
    <row r="370" spans="1:23" s="218" customFormat="1" ht="14.25" x14ac:dyDescent="0.2">
      <c r="A370" s="241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43"/>
      <c r="Q370" s="238"/>
      <c r="R370" s="238"/>
      <c r="S370" s="256"/>
      <c r="T370" s="271"/>
      <c r="U370" s="259"/>
      <c r="V370" s="237"/>
      <c r="W370" s="237"/>
    </row>
    <row r="371" spans="1:23" s="218" customFormat="1" ht="14.25" x14ac:dyDescent="0.2">
      <c r="A371" s="241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43"/>
      <c r="Q371" s="238"/>
      <c r="R371" s="238"/>
      <c r="S371" s="256"/>
      <c r="T371" s="271"/>
      <c r="U371" s="259"/>
      <c r="V371" s="237"/>
      <c r="W371" s="237"/>
    </row>
    <row r="372" spans="1:23" s="218" customFormat="1" ht="14.25" x14ac:dyDescent="0.2">
      <c r="A372" s="241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43"/>
      <c r="Q372" s="238"/>
      <c r="R372" s="238"/>
      <c r="S372" s="256"/>
      <c r="T372" s="271"/>
      <c r="U372" s="259"/>
      <c r="V372" s="237"/>
      <c r="W372" s="237"/>
    </row>
    <row r="373" spans="1:23" s="218" customFormat="1" ht="14.25" x14ac:dyDescent="0.2">
      <c r="A373" s="241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43"/>
      <c r="Q373" s="238"/>
      <c r="R373" s="238"/>
      <c r="S373" s="256"/>
      <c r="T373" s="271"/>
      <c r="U373" s="259"/>
      <c r="V373" s="237"/>
      <c r="W373" s="237"/>
    </row>
    <row r="374" spans="1:23" s="218" customFormat="1" ht="14.25" x14ac:dyDescent="0.2">
      <c r="A374" s="241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43"/>
      <c r="Q374" s="238"/>
      <c r="R374" s="238"/>
      <c r="S374" s="256"/>
      <c r="T374" s="271"/>
      <c r="U374" s="259"/>
      <c r="V374" s="237"/>
      <c r="W374" s="237"/>
    </row>
    <row r="375" spans="1:23" s="218" customFormat="1" ht="14.25" x14ac:dyDescent="0.2">
      <c r="A375" s="241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43"/>
      <c r="Q375" s="238"/>
      <c r="R375" s="238"/>
      <c r="S375" s="256"/>
      <c r="T375" s="271"/>
      <c r="U375" s="259"/>
      <c r="V375" s="237"/>
      <c r="W375" s="237"/>
    </row>
    <row r="376" spans="1:23" s="218" customFormat="1" ht="14.25" x14ac:dyDescent="0.2">
      <c r="A376" s="241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43"/>
      <c r="Q376" s="238"/>
      <c r="R376" s="238"/>
      <c r="S376" s="256"/>
      <c r="T376" s="271"/>
      <c r="U376" s="259"/>
      <c r="V376" s="237"/>
      <c r="W376" s="237"/>
    </row>
    <row r="377" spans="1:23" s="218" customFormat="1" ht="14.25" x14ac:dyDescent="0.2">
      <c r="A377" s="241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43"/>
      <c r="Q377" s="238"/>
      <c r="R377" s="238"/>
      <c r="S377" s="256"/>
      <c r="T377" s="271"/>
      <c r="U377" s="259"/>
      <c r="V377" s="237"/>
      <c r="W377" s="237"/>
    </row>
    <row r="378" spans="1:23" s="218" customFormat="1" ht="14.25" x14ac:dyDescent="0.2">
      <c r="A378" s="241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43"/>
      <c r="Q378" s="238"/>
      <c r="R378" s="238"/>
      <c r="S378" s="256"/>
      <c r="T378" s="271"/>
      <c r="U378" s="259"/>
      <c r="V378" s="237"/>
      <c r="W378" s="237"/>
    </row>
    <row r="379" spans="1:23" s="218" customFormat="1" ht="14.25" x14ac:dyDescent="0.2">
      <c r="A379" s="241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43"/>
      <c r="Q379" s="238"/>
      <c r="R379" s="238"/>
      <c r="S379" s="256"/>
      <c r="T379" s="271"/>
      <c r="U379" s="259"/>
      <c r="V379" s="237"/>
      <c r="W379" s="237"/>
    </row>
    <row r="380" spans="1:23" s="218" customFormat="1" ht="14.25" x14ac:dyDescent="0.2">
      <c r="A380" s="241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43"/>
      <c r="Q380" s="238"/>
      <c r="R380" s="238"/>
      <c r="S380" s="256"/>
      <c r="T380" s="271"/>
      <c r="U380" s="259"/>
      <c r="V380" s="237"/>
      <c r="W380" s="237"/>
    </row>
    <row r="381" spans="1:23" s="218" customFormat="1" ht="14.25" x14ac:dyDescent="0.2">
      <c r="A381" s="241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43"/>
      <c r="Q381" s="238"/>
      <c r="R381" s="238"/>
      <c r="S381" s="256"/>
      <c r="T381" s="271"/>
      <c r="U381" s="259"/>
      <c r="V381" s="237"/>
      <c r="W381" s="237"/>
    </row>
    <row r="382" spans="1:23" s="218" customFormat="1" ht="14.25" x14ac:dyDescent="0.2">
      <c r="A382" s="241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43"/>
      <c r="Q382" s="238"/>
      <c r="R382" s="238"/>
      <c r="S382" s="256"/>
      <c r="T382" s="271"/>
      <c r="U382" s="259"/>
      <c r="V382" s="237"/>
      <c r="W382" s="237"/>
    </row>
    <row r="383" spans="1:23" s="218" customFormat="1" ht="14.25" x14ac:dyDescent="0.2">
      <c r="A383" s="241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43"/>
      <c r="Q383" s="238"/>
      <c r="R383" s="238"/>
      <c r="S383" s="256"/>
      <c r="T383" s="271"/>
      <c r="U383" s="259"/>
      <c r="V383" s="237"/>
      <c r="W383" s="237"/>
    </row>
    <row r="384" spans="1:23" s="218" customFormat="1" ht="14.25" x14ac:dyDescent="0.2">
      <c r="A384" s="241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43"/>
      <c r="Q384" s="238"/>
      <c r="R384" s="238"/>
      <c r="S384" s="256"/>
      <c r="T384" s="271"/>
      <c r="U384" s="259"/>
      <c r="V384" s="237"/>
      <c r="W384" s="237"/>
    </row>
    <row r="385" spans="1:23" s="218" customFormat="1" ht="14.25" x14ac:dyDescent="0.2">
      <c r="A385" s="241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43"/>
      <c r="Q385" s="238"/>
      <c r="R385" s="238"/>
      <c r="S385" s="256"/>
      <c r="T385" s="271"/>
      <c r="U385" s="259"/>
      <c r="V385" s="237"/>
      <c r="W385" s="237"/>
    </row>
    <row r="386" spans="1:23" s="218" customFormat="1" ht="14.25" x14ac:dyDescent="0.2">
      <c r="A386" s="241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43"/>
      <c r="Q386" s="238"/>
      <c r="R386" s="238"/>
      <c r="S386" s="256"/>
      <c r="T386" s="271"/>
      <c r="U386" s="259"/>
      <c r="V386" s="237"/>
      <c r="W386" s="237"/>
    </row>
    <row r="387" spans="1:23" s="218" customFormat="1" ht="14.25" x14ac:dyDescent="0.2">
      <c r="A387" s="241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43"/>
      <c r="Q387" s="238"/>
      <c r="R387" s="238"/>
      <c r="S387" s="256"/>
      <c r="T387" s="271"/>
      <c r="U387" s="259"/>
      <c r="V387" s="237"/>
      <c r="W387" s="237"/>
    </row>
    <row r="388" spans="1:23" s="218" customFormat="1" ht="14.25" x14ac:dyDescent="0.2">
      <c r="A388" s="241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43"/>
      <c r="Q388" s="238"/>
      <c r="R388" s="238"/>
      <c r="S388" s="256"/>
      <c r="T388" s="271"/>
      <c r="U388" s="259"/>
      <c r="V388" s="237"/>
      <c r="W388" s="237"/>
    </row>
    <row r="389" spans="1:23" s="218" customFormat="1" ht="14.25" x14ac:dyDescent="0.2">
      <c r="A389" s="241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43"/>
      <c r="Q389" s="238"/>
      <c r="R389" s="238"/>
      <c r="S389" s="256"/>
      <c r="T389" s="271"/>
      <c r="U389" s="259"/>
      <c r="V389" s="237"/>
      <c r="W389" s="237"/>
    </row>
    <row r="390" spans="1:23" s="218" customFormat="1" ht="14.25" x14ac:dyDescent="0.2">
      <c r="A390" s="241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43"/>
      <c r="Q390" s="238"/>
      <c r="R390" s="238"/>
      <c r="S390" s="256"/>
      <c r="T390" s="271"/>
      <c r="U390" s="259"/>
      <c r="V390" s="237"/>
      <c r="W390" s="237"/>
    </row>
    <row r="391" spans="1:23" s="218" customFormat="1" ht="14.25" x14ac:dyDescent="0.2">
      <c r="A391" s="241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43"/>
      <c r="Q391" s="238"/>
      <c r="R391" s="238"/>
      <c r="S391" s="256"/>
      <c r="T391" s="271"/>
      <c r="U391" s="259"/>
      <c r="V391" s="237"/>
      <c r="W391" s="237"/>
    </row>
    <row r="392" spans="1:23" s="218" customFormat="1" ht="14.25" x14ac:dyDescent="0.2">
      <c r="A392" s="241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43"/>
      <c r="Q392" s="238"/>
      <c r="R392" s="238"/>
      <c r="S392" s="256"/>
      <c r="T392" s="271"/>
      <c r="U392" s="259"/>
      <c r="V392" s="237"/>
      <c r="W392" s="237"/>
    </row>
    <row r="393" spans="1:23" s="218" customFormat="1" ht="14.25" x14ac:dyDescent="0.2">
      <c r="A393" s="241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43"/>
      <c r="Q393" s="238"/>
      <c r="R393" s="238"/>
      <c r="S393" s="256"/>
      <c r="T393" s="271"/>
      <c r="U393" s="259"/>
      <c r="V393" s="237"/>
      <c r="W393" s="237"/>
    </row>
    <row r="394" spans="1:23" s="218" customFormat="1" ht="14.25" x14ac:dyDescent="0.2">
      <c r="A394" s="241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43"/>
      <c r="Q394" s="238"/>
      <c r="R394" s="238"/>
      <c r="S394" s="256"/>
      <c r="T394" s="271"/>
      <c r="U394" s="259"/>
      <c r="V394" s="237"/>
      <c r="W394" s="237"/>
    </row>
    <row r="395" spans="1:23" s="218" customFormat="1" ht="14.25" x14ac:dyDescent="0.2">
      <c r="A395" s="241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43"/>
      <c r="Q395" s="238"/>
      <c r="R395" s="238"/>
      <c r="S395" s="256"/>
      <c r="T395" s="271"/>
      <c r="U395" s="259"/>
      <c r="V395" s="237"/>
      <c r="W395" s="237"/>
    </row>
    <row r="396" spans="1:23" s="218" customFormat="1" ht="14.25" x14ac:dyDescent="0.2">
      <c r="A396" s="241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43"/>
      <c r="Q396" s="238"/>
      <c r="R396" s="238"/>
      <c r="S396" s="256"/>
      <c r="T396" s="271"/>
      <c r="U396" s="259"/>
      <c r="V396" s="237"/>
      <c r="W396" s="237"/>
    </row>
    <row r="397" spans="1:23" s="218" customFormat="1" ht="14.25" x14ac:dyDescent="0.2">
      <c r="A397" s="241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43"/>
      <c r="Q397" s="238"/>
      <c r="R397" s="238"/>
      <c r="S397" s="256"/>
      <c r="T397" s="271"/>
      <c r="U397" s="259"/>
      <c r="V397" s="237"/>
      <c r="W397" s="237"/>
    </row>
    <row r="398" spans="1:23" s="218" customFormat="1" ht="14.25" x14ac:dyDescent="0.2">
      <c r="A398" s="241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43"/>
      <c r="Q398" s="238"/>
      <c r="R398" s="238"/>
      <c r="S398" s="256"/>
      <c r="T398" s="271"/>
      <c r="U398" s="259"/>
      <c r="V398" s="237"/>
      <c r="W398" s="237"/>
    </row>
    <row r="399" spans="1:23" s="218" customFormat="1" ht="14.25" x14ac:dyDescent="0.2">
      <c r="A399" s="241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43"/>
      <c r="Q399" s="238"/>
      <c r="R399" s="238"/>
      <c r="S399" s="256"/>
      <c r="T399" s="271"/>
      <c r="U399" s="259"/>
      <c r="V399" s="237"/>
      <c r="W399" s="237"/>
    </row>
    <row r="400" spans="1:23" s="218" customFormat="1" ht="14.25" x14ac:dyDescent="0.2">
      <c r="A400" s="241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43"/>
      <c r="Q400" s="238"/>
      <c r="R400" s="238"/>
      <c r="S400" s="256"/>
      <c r="T400" s="271"/>
      <c r="U400" s="259"/>
      <c r="V400" s="237"/>
      <c r="W400" s="237"/>
    </row>
    <row r="401" spans="1:23" s="218" customFormat="1" ht="14.25" x14ac:dyDescent="0.2">
      <c r="A401" s="241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43"/>
      <c r="Q401" s="238"/>
      <c r="R401" s="238"/>
      <c r="S401" s="256"/>
      <c r="T401" s="271"/>
      <c r="U401" s="259"/>
      <c r="V401" s="237"/>
      <c r="W401" s="237"/>
    </row>
    <row r="402" spans="1:23" s="218" customFormat="1" ht="14.25" x14ac:dyDescent="0.2">
      <c r="A402" s="241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43"/>
      <c r="Q402" s="238"/>
      <c r="R402" s="238"/>
      <c r="S402" s="256"/>
      <c r="T402" s="271"/>
      <c r="U402" s="259"/>
      <c r="V402" s="237"/>
      <c r="W402" s="237"/>
    </row>
    <row r="403" spans="1:23" s="218" customFormat="1" ht="14.25" x14ac:dyDescent="0.2">
      <c r="A403" s="241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43"/>
      <c r="Q403" s="238"/>
      <c r="R403" s="238"/>
      <c r="S403" s="256"/>
      <c r="T403" s="271"/>
      <c r="U403" s="259"/>
      <c r="V403" s="237"/>
      <c r="W403" s="237"/>
    </row>
    <row r="404" spans="1:23" s="218" customFormat="1" ht="14.25" x14ac:dyDescent="0.2">
      <c r="A404" s="241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43"/>
      <c r="Q404" s="238"/>
      <c r="R404" s="238"/>
      <c r="S404" s="256"/>
      <c r="T404" s="271"/>
      <c r="U404" s="259"/>
      <c r="V404" s="237"/>
      <c r="W404" s="237"/>
    </row>
    <row r="405" spans="1:23" s="218" customFormat="1" ht="14.25" x14ac:dyDescent="0.2">
      <c r="A405" s="241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43"/>
      <c r="Q405" s="238"/>
      <c r="R405" s="238"/>
      <c r="S405" s="256"/>
      <c r="T405" s="271"/>
      <c r="U405" s="259"/>
      <c r="V405" s="237"/>
      <c r="W405" s="237"/>
    </row>
    <row r="406" spans="1:23" s="218" customFormat="1" ht="14.25" x14ac:dyDescent="0.2">
      <c r="A406" s="241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43"/>
      <c r="Q406" s="238"/>
      <c r="R406" s="238"/>
      <c r="S406" s="256"/>
      <c r="T406" s="271"/>
      <c r="U406" s="259"/>
      <c r="V406" s="237"/>
      <c r="W406" s="237"/>
    </row>
    <row r="407" spans="1:23" s="218" customFormat="1" ht="14.25" x14ac:dyDescent="0.2">
      <c r="A407" s="241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43"/>
      <c r="Q407" s="238"/>
      <c r="R407" s="238"/>
      <c r="S407" s="256"/>
      <c r="T407" s="271"/>
      <c r="U407" s="259"/>
      <c r="V407" s="237"/>
      <c r="W407" s="237"/>
    </row>
    <row r="408" spans="1:23" s="218" customFormat="1" ht="14.25" x14ac:dyDescent="0.2">
      <c r="A408" s="241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43"/>
      <c r="Q408" s="238"/>
      <c r="R408" s="238"/>
      <c r="S408" s="256"/>
      <c r="T408" s="271"/>
      <c r="U408" s="259"/>
      <c r="V408" s="237"/>
      <c r="W408" s="237"/>
    </row>
    <row r="409" spans="1:23" s="218" customFormat="1" ht="14.25" x14ac:dyDescent="0.2">
      <c r="A409" s="241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43"/>
      <c r="Q409" s="238"/>
      <c r="R409" s="238"/>
      <c r="S409" s="256"/>
      <c r="T409" s="271"/>
      <c r="U409" s="259"/>
      <c r="V409" s="237"/>
      <c r="W409" s="237"/>
    </row>
    <row r="410" spans="1:23" s="218" customFormat="1" ht="14.25" x14ac:dyDescent="0.2">
      <c r="A410" s="241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43"/>
      <c r="Q410" s="238"/>
      <c r="R410" s="238"/>
      <c r="S410" s="256"/>
      <c r="T410" s="271"/>
      <c r="U410" s="259"/>
      <c r="V410" s="237"/>
      <c r="W410" s="237"/>
    </row>
    <row r="411" spans="1:23" s="218" customFormat="1" ht="14.25" x14ac:dyDescent="0.2">
      <c r="A411" s="241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43"/>
      <c r="Q411" s="238"/>
      <c r="R411" s="238"/>
      <c r="S411" s="256"/>
      <c r="T411" s="271"/>
      <c r="U411" s="259"/>
      <c r="V411" s="237"/>
      <c r="W411" s="237"/>
    </row>
    <row r="412" spans="1:23" s="218" customFormat="1" ht="14.25" x14ac:dyDescent="0.2">
      <c r="A412" s="241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43"/>
      <c r="Q412" s="238"/>
      <c r="R412" s="238"/>
      <c r="S412" s="256"/>
      <c r="T412" s="271"/>
      <c r="U412" s="259"/>
      <c r="V412" s="237"/>
      <c r="W412" s="237"/>
    </row>
    <row r="413" spans="1:23" s="218" customFormat="1" ht="14.25" x14ac:dyDescent="0.2">
      <c r="A413" s="241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43"/>
      <c r="Q413" s="238"/>
      <c r="R413" s="238"/>
      <c r="S413" s="256"/>
      <c r="T413" s="271"/>
      <c r="U413" s="259"/>
      <c r="V413" s="237"/>
      <c r="W413" s="237"/>
    </row>
    <row r="414" spans="1:23" s="218" customFormat="1" ht="14.25" x14ac:dyDescent="0.2">
      <c r="A414" s="241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43"/>
      <c r="Q414" s="238"/>
      <c r="R414" s="238"/>
      <c r="S414" s="256"/>
      <c r="T414" s="271"/>
      <c r="U414" s="259"/>
      <c r="V414" s="237"/>
      <c r="W414" s="237"/>
    </row>
    <row r="415" spans="1:23" s="218" customFormat="1" ht="14.25" x14ac:dyDescent="0.2">
      <c r="A415" s="241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43"/>
      <c r="Q415" s="238"/>
      <c r="R415" s="238"/>
      <c r="S415" s="256"/>
      <c r="T415" s="271"/>
      <c r="U415" s="259"/>
      <c r="V415" s="237"/>
      <c r="W415" s="237"/>
    </row>
    <row r="416" spans="1:23" s="218" customFormat="1" ht="14.25" x14ac:dyDescent="0.2">
      <c r="A416" s="241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43"/>
      <c r="Q416" s="238"/>
      <c r="R416" s="238"/>
      <c r="S416" s="256"/>
      <c r="T416" s="271"/>
      <c r="U416" s="259"/>
      <c r="V416" s="237"/>
      <c r="W416" s="237"/>
    </row>
    <row r="417" spans="1:23" s="218" customFormat="1" ht="14.25" x14ac:dyDescent="0.2">
      <c r="A417" s="241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43"/>
      <c r="Q417" s="238"/>
      <c r="R417" s="238"/>
      <c r="S417" s="256"/>
      <c r="T417" s="271"/>
      <c r="U417" s="259"/>
      <c r="V417" s="237"/>
      <c r="W417" s="237"/>
    </row>
    <row r="418" spans="1:23" s="218" customFormat="1" ht="14.25" x14ac:dyDescent="0.2">
      <c r="A418" s="241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43"/>
      <c r="Q418" s="238"/>
      <c r="R418" s="238"/>
      <c r="S418" s="256"/>
      <c r="T418" s="271"/>
      <c r="U418" s="259"/>
      <c r="V418" s="237"/>
      <c r="W418" s="237"/>
    </row>
    <row r="419" spans="1:23" s="218" customFormat="1" ht="14.25" x14ac:dyDescent="0.2">
      <c r="A419" s="241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43"/>
      <c r="Q419" s="238"/>
      <c r="R419" s="238"/>
      <c r="S419" s="256"/>
      <c r="T419" s="271"/>
      <c r="U419" s="259"/>
      <c r="V419" s="237"/>
      <c r="W419" s="237"/>
    </row>
    <row r="420" spans="1:23" s="218" customFormat="1" ht="14.25" x14ac:dyDescent="0.2">
      <c r="A420" s="241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43"/>
      <c r="Q420" s="238"/>
      <c r="R420" s="238"/>
      <c r="S420" s="256"/>
      <c r="T420" s="271"/>
      <c r="U420" s="259"/>
      <c r="V420" s="237"/>
      <c r="W420" s="237"/>
    </row>
    <row r="421" spans="1:23" s="218" customFormat="1" ht="14.25" x14ac:dyDescent="0.2">
      <c r="A421" s="241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43"/>
      <c r="Q421" s="238"/>
      <c r="R421" s="238"/>
      <c r="S421" s="256"/>
      <c r="T421" s="271"/>
      <c r="U421" s="259"/>
      <c r="V421" s="237"/>
      <c r="W421" s="237"/>
    </row>
    <row r="422" spans="1:23" s="218" customFormat="1" ht="14.25" x14ac:dyDescent="0.2">
      <c r="A422" s="241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43"/>
      <c r="Q422" s="238"/>
      <c r="R422" s="238"/>
      <c r="S422" s="256"/>
      <c r="T422" s="271"/>
      <c r="U422" s="259"/>
      <c r="V422" s="237"/>
      <c r="W422" s="237"/>
    </row>
    <row r="423" spans="1:23" s="218" customFormat="1" ht="14.25" x14ac:dyDescent="0.2">
      <c r="A423" s="241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43"/>
      <c r="Q423" s="238"/>
      <c r="R423" s="238"/>
      <c r="S423" s="256"/>
      <c r="T423" s="271"/>
      <c r="U423" s="259"/>
      <c r="V423" s="237"/>
      <c r="W423" s="237"/>
    </row>
    <row r="424" spans="1:23" s="218" customFormat="1" ht="14.25" x14ac:dyDescent="0.2">
      <c r="A424" s="241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43"/>
      <c r="Q424" s="238"/>
      <c r="R424" s="238"/>
      <c r="S424" s="256"/>
      <c r="T424" s="271"/>
      <c r="U424" s="259"/>
      <c r="V424" s="237"/>
      <c r="W424" s="237"/>
    </row>
    <row r="425" spans="1:23" s="218" customFormat="1" ht="14.25" x14ac:dyDescent="0.2">
      <c r="A425" s="241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43"/>
      <c r="Q425" s="238"/>
      <c r="R425" s="238"/>
      <c r="S425" s="256"/>
      <c r="T425" s="271"/>
      <c r="U425" s="259"/>
      <c r="V425" s="237"/>
      <c r="W425" s="237"/>
    </row>
    <row r="426" spans="1:23" s="218" customFormat="1" ht="14.25" x14ac:dyDescent="0.2">
      <c r="A426" s="241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43"/>
      <c r="Q426" s="238"/>
      <c r="R426" s="238"/>
      <c r="S426" s="256"/>
      <c r="T426" s="271"/>
      <c r="U426" s="259"/>
      <c r="V426" s="237"/>
      <c r="W426" s="237"/>
    </row>
    <row r="427" spans="1:23" s="218" customFormat="1" ht="14.25" x14ac:dyDescent="0.2">
      <c r="A427" s="241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43"/>
      <c r="Q427" s="238"/>
      <c r="R427" s="238"/>
      <c r="S427" s="256"/>
      <c r="T427" s="271"/>
      <c r="U427" s="259"/>
      <c r="V427" s="237"/>
      <c r="W427" s="237"/>
    </row>
    <row r="428" spans="1:23" s="218" customFormat="1" ht="14.25" x14ac:dyDescent="0.2">
      <c r="A428" s="241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43"/>
      <c r="Q428" s="238"/>
      <c r="R428" s="238"/>
      <c r="S428" s="256"/>
      <c r="T428" s="271"/>
      <c r="U428" s="259"/>
      <c r="V428" s="237"/>
      <c r="W428" s="237"/>
    </row>
    <row r="429" spans="1:23" s="218" customFormat="1" ht="14.25" x14ac:dyDescent="0.2">
      <c r="A429" s="241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43"/>
      <c r="Q429" s="238"/>
      <c r="R429" s="238"/>
      <c r="S429" s="256"/>
      <c r="T429" s="271"/>
      <c r="U429" s="259"/>
      <c r="V429" s="237"/>
      <c r="W429" s="237"/>
    </row>
    <row r="430" spans="1:23" s="218" customFormat="1" ht="14.25" x14ac:dyDescent="0.2">
      <c r="A430" s="241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43"/>
      <c r="Q430" s="238"/>
      <c r="R430" s="238"/>
      <c r="S430" s="256"/>
      <c r="T430" s="271"/>
      <c r="U430" s="259"/>
      <c r="V430" s="237"/>
      <c r="W430" s="237"/>
    </row>
    <row r="431" spans="1:23" s="218" customFormat="1" ht="14.25" x14ac:dyDescent="0.2">
      <c r="A431" s="241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43"/>
      <c r="Q431" s="238"/>
      <c r="R431" s="238"/>
      <c r="S431" s="256"/>
      <c r="T431" s="271"/>
      <c r="U431" s="259"/>
      <c r="V431" s="237"/>
      <c r="W431" s="237"/>
    </row>
    <row r="432" spans="1:23" s="218" customFormat="1" ht="14.25" x14ac:dyDescent="0.2">
      <c r="A432" s="241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43"/>
      <c r="Q432" s="238"/>
      <c r="R432" s="238"/>
      <c r="S432" s="256"/>
      <c r="T432" s="271"/>
      <c r="U432" s="259"/>
      <c r="V432" s="237"/>
      <c r="W432" s="237"/>
    </row>
    <row r="433" spans="1:23" s="218" customFormat="1" ht="14.25" x14ac:dyDescent="0.2">
      <c r="A433" s="241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43"/>
      <c r="Q433" s="238"/>
      <c r="R433" s="238"/>
      <c r="S433" s="256"/>
      <c r="T433" s="271"/>
      <c r="U433" s="259"/>
      <c r="V433" s="237"/>
      <c r="W433" s="237"/>
    </row>
    <row r="434" spans="1:23" s="218" customFormat="1" ht="14.25" x14ac:dyDescent="0.2">
      <c r="A434" s="241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43"/>
      <c r="Q434" s="238"/>
      <c r="R434" s="238"/>
      <c r="S434" s="256"/>
      <c r="T434" s="271"/>
      <c r="U434" s="259"/>
      <c r="V434" s="237"/>
      <c r="W434" s="237"/>
    </row>
    <row r="435" spans="1:23" s="218" customFormat="1" ht="14.25" x14ac:dyDescent="0.2">
      <c r="A435" s="241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43"/>
      <c r="Q435" s="238"/>
      <c r="R435" s="238"/>
      <c r="S435" s="256"/>
      <c r="T435" s="271"/>
      <c r="U435" s="259"/>
      <c r="V435" s="237"/>
      <c r="W435" s="237"/>
    </row>
    <row r="436" spans="1:23" s="218" customFormat="1" ht="14.25" x14ac:dyDescent="0.2">
      <c r="A436" s="241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43"/>
      <c r="Q436" s="238"/>
      <c r="R436" s="238"/>
      <c r="S436" s="256"/>
      <c r="T436" s="271"/>
      <c r="U436" s="259"/>
      <c r="V436" s="237"/>
      <c r="W436" s="237"/>
    </row>
    <row r="437" spans="1:23" s="218" customFormat="1" ht="14.25" x14ac:dyDescent="0.2">
      <c r="A437" s="241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43"/>
      <c r="Q437" s="238"/>
      <c r="R437" s="238"/>
      <c r="S437" s="256"/>
      <c r="T437" s="271"/>
      <c r="U437" s="259"/>
      <c r="V437" s="237"/>
      <c r="W437" s="237"/>
    </row>
    <row r="438" spans="1:23" s="218" customFormat="1" ht="14.25" x14ac:dyDescent="0.2">
      <c r="A438" s="241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43"/>
      <c r="Q438" s="238"/>
      <c r="R438" s="238"/>
      <c r="S438" s="256"/>
      <c r="T438" s="271"/>
      <c r="U438" s="259"/>
      <c r="V438" s="237"/>
      <c r="W438" s="237"/>
    </row>
    <row r="439" spans="1:23" s="218" customFormat="1" ht="14.25" x14ac:dyDescent="0.2">
      <c r="A439" s="241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43"/>
      <c r="Q439" s="238"/>
      <c r="R439" s="238"/>
      <c r="S439" s="256"/>
      <c r="T439" s="271"/>
      <c r="U439" s="259"/>
      <c r="V439" s="237"/>
      <c r="W439" s="237"/>
    </row>
    <row r="440" spans="1:23" s="218" customFormat="1" ht="14.25" x14ac:dyDescent="0.2">
      <c r="A440" s="241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43"/>
      <c r="Q440" s="238"/>
      <c r="R440" s="238"/>
      <c r="S440" s="256"/>
      <c r="T440" s="271"/>
      <c r="U440" s="259"/>
      <c r="V440" s="237"/>
      <c r="W440" s="237"/>
    </row>
    <row r="441" spans="1:23" s="218" customFormat="1" ht="14.25" x14ac:dyDescent="0.2">
      <c r="A441" s="241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43"/>
      <c r="Q441" s="238"/>
      <c r="R441" s="238"/>
      <c r="S441" s="256"/>
      <c r="T441" s="271"/>
      <c r="U441" s="259"/>
      <c r="V441" s="237"/>
      <c r="W441" s="237"/>
    </row>
    <row r="442" spans="1:23" s="218" customFormat="1" ht="14.25" x14ac:dyDescent="0.2">
      <c r="A442" s="241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43"/>
      <c r="Q442" s="238"/>
      <c r="R442" s="238"/>
      <c r="S442" s="256"/>
      <c r="T442" s="271"/>
      <c r="U442" s="259"/>
      <c r="V442" s="237"/>
      <c r="W442" s="237"/>
    </row>
    <row r="443" spans="1:23" s="218" customFormat="1" ht="14.25" x14ac:dyDescent="0.2">
      <c r="A443" s="241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43"/>
      <c r="Q443" s="238"/>
      <c r="R443" s="238"/>
      <c r="S443" s="256"/>
      <c r="T443" s="271"/>
      <c r="U443" s="259"/>
      <c r="V443" s="237"/>
      <c r="W443" s="237"/>
    </row>
    <row r="444" spans="1:23" s="218" customFormat="1" ht="14.25" x14ac:dyDescent="0.2">
      <c r="A444" s="241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43"/>
      <c r="Q444" s="238"/>
      <c r="R444" s="238"/>
      <c r="S444" s="256"/>
      <c r="T444" s="271"/>
      <c r="U444" s="259"/>
      <c r="V444" s="237"/>
      <c r="W444" s="237"/>
    </row>
    <row r="445" spans="1:23" s="218" customFormat="1" ht="14.25" x14ac:dyDescent="0.2">
      <c r="A445" s="241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43"/>
      <c r="Q445" s="238"/>
      <c r="R445" s="238"/>
      <c r="S445" s="256"/>
      <c r="T445" s="271"/>
      <c r="U445" s="259"/>
      <c r="V445" s="237"/>
      <c r="W445" s="237"/>
    </row>
    <row r="446" spans="1:23" s="218" customFormat="1" ht="14.25" x14ac:dyDescent="0.2">
      <c r="A446" s="241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43"/>
      <c r="Q446" s="238"/>
      <c r="R446" s="238"/>
      <c r="S446" s="256"/>
      <c r="T446" s="271"/>
      <c r="U446" s="259"/>
      <c r="V446" s="237"/>
      <c r="W446" s="237"/>
    </row>
    <row r="447" spans="1:23" s="218" customFormat="1" ht="14.25" x14ac:dyDescent="0.2">
      <c r="A447" s="241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43"/>
      <c r="Q447" s="238"/>
      <c r="R447" s="238"/>
      <c r="S447" s="256"/>
      <c r="T447" s="271"/>
      <c r="U447" s="259"/>
      <c r="V447" s="237"/>
      <c r="W447" s="237"/>
    </row>
    <row r="448" spans="1:23" s="218" customFormat="1" ht="14.25" x14ac:dyDescent="0.2">
      <c r="A448" s="241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43"/>
      <c r="Q448" s="238"/>
      <c r="R448" s="238"/>
      <c r="S448" s="256"/>
      <c r="T448" s="271"/>
      <c r="U448" s="259"/>
      <c r="V448" s="237"/>
      <c r="W448" s="237"/>
    </row>
    <row r="449" spans="1:23" s="218" customFormat="1" ht="14.25" x14ac:dyDescent="0.2">
      <c r="A449" s="241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43"/>
      <c r="Q449" s="238"/>
      <c r="R449" s="238"/>
      <c r="S449" s="256"/>
      <c r="T449" s="271"/>
      <c r="U449" s="259"/>
      <c r="V449" s="237"/>
      <c r="W449" s="237"/>
    </row>
    <row r="450" spans="1:23" s="218" customFormat="1" ht="14.25" x14ac:dyDescent="0.2">
      <c r="A450" s="241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43"/>
      <c r="Q450" s="238"/>
      <c r="R450" s="238"/>
      <c r="S450" s="256"/>
      <c r="T450" s="271"/>
      <c r="U450" s="259"/>
      <c r="V450" s="237"/>
      <c r="W450" s="237"/>
    </row>
    <row r="451" spans="1:23" s="218" customFormat="1" ht="14.25" x14ac:dyDescent="0.2">
      <c r="A451" s="241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43"/>
      <c r="Q451" s="238"/>
      <c r="R451" s="238"/>
      <c r="S451" s="256"/>
      <c r="T451" s="271"/>
      <c r="U451" s="259"/>
      <c r="V451" s="237"/>
      <c r="W451" s="237"/>
    </row>
    <row r="452" spans="1:23" s="218" customFormat="1" ht="14.25" x14ac:dyDescent="0.2">
      <c r="A452" s="241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43"/>
      <c r="Q452" s="238"/>
      <c r="R452" s="238"/>
      <c r="S452" s="256"/>
      <c r="T452" s="271"/>
      <c r="U452" s="259"/>
      <c r="V452" s="237"/>
      <c r="W452" s="237"/>
    </row>
    <row r="453" spans="1:23" s="218" customFormat="1" ht="14.25" x14ac:dyDescent="0.2">
      <c r="A453" s="241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43"/>
      <c r="Q453" s="238"/>
      <c r="R453" s="238"/>
      <c r="S453" s="256"/>
      <c r="T453" s="271"/>
      <c r="U453" s="259"/>
      <c r="V453" s="237"/>
      <c r="W453" s="237"/>
    </row>
    <row r="454" spans="1:23" s="218" customFormat="1" ht="14.25" x14ac:dyDescent="0.2">
      <c r="A454" s="241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43"/>
      <c r="Q454" s="238"/>
      <c r="R454" s="238"/>
      <c r="S454" s="256"/>
      <c r="T454" s="271"/>
      <c r="U454" s="259"/>
      <c r="V454" s="237"/>
      <c r="W454" s="237"/>
    </row>
    <row r="455" spans="1:23" s="218" customFormat="1" ht="14.25" x14ac:dyDescent="0.2">
      <c r="A455" s="241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43"/>
      <c r="Q455" s="238"/>
      <c r="R455" s="238"/>
      <c r="S455" s="256"/>
      <c r="T455" s="271"/>
      <c r="U455" s="259"/>
      <c r="V455" s="237"/>
      <c r="W455" s="237"/>
    </row>
    <row r="456" spans="1:23" s="218" customFormat="1" ht="14.25" x14ac:dyDescent="0.2">
      <c r="A456" s="241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43"/>
      <c r="Q456" s="238"/>
      <c r="R456" s="238"/>
      <c r="S456" s="256"/>
      <c r="T456" s="271"/>
      <c r="U456" s="259"/>
      <c r="V456" s="237"/>
      <c r="W456" s="237"/>
    </row>
    <row r="457" spans="1:23" s="218" customFormat="1" ht="14.25" x14ac:dyDescent="0.2">
      <c r="A457" s="241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43"/>
      <c r="Q457" s="238"/>
      <c r="R457" s="238"/>
      <c r="S457" s="256"/>
      <c r="T457" s="271"/>
      <c r="U457" s="259"/>
      <c r="V457" s="237"/>
      <c r="W457" s="237"/>
    </row>
    <row r="458" spans="1:23" s="218" customFormat="1" ht="14.25" x14ac:dyDescent="0.2">
      <c r="A458" s="241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43"/>
      <c r="Q458" s="238"/>
      <c r="R458" s="238"/>
      <c r="S458" s="256"/>
      <c r="T458" s="271"/>
      <c r="U458" s="259"/>
      <c r="V458" s="237"/>
      <c r="W458" s="237"/>
    </row>
    <row r="459" spans="1:23" s="218" customFormat="1" ht="14.25" x14ac:dyDescent="0.2">
      <c r="A459" s="241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43"/>
      <c r="Q459" s="238"/>
      <c r="R459" s="238"/>
      <c r="S459" s="256"/>
      <c r="T459" s="271"/>
      <c r="U459" s="259"/>
      <c r="V459" s="237"/>
      <c r="W459" s="237"/>
    </row>
    <row r="460" spans="1:23" s="218" customFormat="1" ht="14.25" x14ac:dyDescent="0.2">
      <c r="A460" s="241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43"/>
      <c r="Q460" s="238"/>
      <c r="R460" s="238"/>
      <c r="S460" s="256"/>
      <c r="T460" s="271"/>
      <c r="U460" s="259"/>
      <c r="V460" s="237"/>
      <c r="W460" s="237"/>
    </row>
    <row r="461" spans="1:23" s="218" customFormat="1" ht="14.25" x14ac:dyDescent="0.2">
      <c r="A461" s="241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43"/>
      <c r="Q461" s="238"/>
      <c r="R461" s="238"/>
      <c r="S461" s="256"/>
      <c r="T461" s="271"/>
      <c r="U461" s="259"/>
      <c r="V461" s="237"/>
      <c r="W461" s="237"/>
    </row>
    <row r="462" spans="1:23" s="218" customFormat="1" ht="14.25" x14ac:dyDescent="0.2">
      <c r="A462" s="241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43"/>
      <c r="Q462" s="238"/>
      <c r="R462" s="238"/>
      <c r="S462" s="256"/>
      <c r="T462" s="271"/>
      <c r="U462" s="259"/>
      <c r="V462" s="237"/>
      <c r="W462" s="237"/>
    </row>
    <row r="463" spans="1:23" s="218" customFormat="1" ht="14.25" x14ac:dyDescent="0.2">
      <c r="A463" s="241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43"/>
      <c r="Q463" s="238"/>
      <c r="R463" s="238"/>
      <c r="S463" s="256"/>
      <c r="T463" s="271"/>
      <c r="U463" s="259"/>
      <c r="V463" s="237"/>
      <c r="W463" s="237"/>
    </row>
    <row r="464" spans="1:23" s="218" customFormat="1" ht="14.25" x14ac:dyDescent="0.2">
      <c r="A464" s="241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43"/>
      <c r="Q464" s="238"/>
      <c r="R464" s="238"/>
      <c r="S464" s="256"/>
      <c r="T464" s="271"/>
      <c r="U464" s="259"/>
      <c r="V464" s="237"/>
      <c r="W464" s="237"/>
    </row>
    <row r="465" spans="1:23" s="218" customFormat="1" ht="14.25" x14ac:dyDescent="0.2">
      <c r="A465" s="241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43"/>
      <c r="Q465" s="238"/>
      <c r="R465" s="238"/>
      <c r="S465" s="256"/>
      <c r="T465" s="271"/>
      <c r="U465" s="259"/>
      <c r="V465" s="237"/>
      <c r="W465" s="237"/>
    </row>
    <row r="466" spans="1:23" s="218" customFormat="1" ht="14.25" x14ac:dyDescent="0.2">
      <c r="A466" s="241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43"/>
      <c r="Q466" s="238"/>
      <c r="R466" s="238"/>
      <c r="S466" s="256"/>
      <c r="T466" s="271"/>
      <c r="U466" s="259"/>
      <c r="V466" s="237"/>
      <c r="W466" s="237"/>
    </row>
    <row r="467" spans="1:23" s="218" customFormat="1" ht="14.25" x14ac:dyDescent="0.2">
      <c r="A467" s="241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43"/>
      <c r="Q467" s="238"/>
      <c r="R467" s="238"/>
      <c r="S467" s="256"/>
      <c r="T467" s="271"/>
      <c r="U467" s="259"/>
      <c r="V467" s="237"/>
      <c r="W467" s="237"/>
    </row>
    <row r="468" spans="1:23" s="218" customFormat="1" ht="14.25" x14ac:dyDescent="0.2">
      <c r="A468" s="241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43"/>
      <c r="Q468" s="238"/>
      <c r="R468" s="238"/>
      <c r="S468" s="256"/>
      <c r="T468" s="271"/>
      <c r="U468" s="259"/>
      <c r="V468" s="237"/>
      <c r="W468" s="237"/>
    </row>
    <row r="469" spans="1:23" s="218" customFormat="1" ht="14.25" x14ac:dyDescent="0.2">
      <c r="A469" s="241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43"/>
      <c r="Q469" s="238"/>
      <c r="R469" s="238"/>
      <c r="S469" s="256"/>
      <c r="T469" s="271"/>
      <c r="U469" s="259"/>
      <c r="V469" s="237"/>
      <c r="W469" s="237"/>
    </row>
    <row r="470" spans="1:23" s="218" customFormat="1" ht="14.25" x14ac:dyDescent="0.2">
      <c r="A470" s="241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43"/>
      <c r="Q470" s="238"/>
      <c r="R470" s="238"/>
      <c r="S470" s="256"/>
      <c r="T470" s="271"/>
      <c r="U470" s="259"/>
      <c r="V470" s="237"/>
      <c r="W470" s="237"/>
    </row>
    <row r="471" spans="1:23" s="218" customFormat="1" ht="14.25" x14ac:dyDescent="0.2">
      <c r="A471" s="241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43"/>
      <c r="Q471" s="238"/>
      <c r="R471" s="238"/>
      <c r="S471" s="256"/>
      <c r="T471" s="271"/>
      <c r="U471" s="259"/>
      <c r="V471" s="237"/>
      <c r="W471" s="237"/>
    </row>
    <row r="472" spans="1:23" s="218" customFormat="1" ht="14.25" x14ac:dyDescent="0.2">
      <c r="A472" s="241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43"/>
      <c r="Q472" s="238"/>
      <c r="R472" s="238"/>
      <c r="S472" s="256"/>
      <c r="T472" s="271"/>
      <c r="U472" s="259"/>
      <c r="V472" s="237"/>
      <c r="W472" s="237"/>
    </row>
    <row r="473" spans="1:23" s="218" customFormat="1" ht="14.25" x14ac:dyDescent="0.2">
      <c r="A473" s="241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43"/>
      <c r="Q473" s="238"/>
      <c r="R473" s="238"/>
      <c r="S473" s="256"/>
      <c r="T473" s="271"/>
      <c r="U473" s="259"/>
      <c r="V473" s="237"/>
      <c r="W473" s="237"/>
    </row>
    <row r="474" spans="1:23" s="218" customFormat="1" ht="14.25" x14ac:dyDescent="0.2">
      <c r="A474" s="241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43"/>
      <c r="Q474" s="238"/>
      <c r="R474" s="238"/>
      <c r="S474" s="256"/>
      <c r="T474" s="271"/>
      <c r="U474" s="259"/>
      <c r="V474" s="237"/>
      <c r="W474" s="237"/>
    </row>
    <row r="475" spans="1:23" s="218" customFormat="1" ht="14.25" x14ac:dyDescent="0.2">
      <c r="A475" s="241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43"/>
      <c r="Q475" s="238"/>
      <c r="R475" s="238"/>
      <c r="S475" s="256"/>
      <c r="T475" s="271"/>
      <c r="U475" s="259"/>
      <c r="V475" s="237"/>
      <c r="W475" s="237"/>
    </row>
    <row r="476" spans="1:23" s="218" customFormat="1" ht="14.25" x14ac:dyDescent="0.2">
      <c r="A476" s="241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43"/>
      <c r="Q476" s="238"/>
      <c r="R476" s="238"/>
      <c r="S476" s="256"/>
      <c r="T476" s="271"/>
      <c r="U476" s="259"/>
      <c r="V476" s="237"/>
      <c r="W476" s="237"/>
    </row>
    <row r="477" spans="1:23" s="218" customFormat="1" ht="14.25" x14ac:dyDescent="0.2">
      <c r="A477" s="241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43"/>
      <c r="Q477" s="238"/>
      <c r="R477" s="238"/>
      <c r="S477" s="256"/>
      <c r="T477" s="271"/>
      <c r="U477" s="259"/>
      <c r="V477" s="237"/>
      <c r="W477" s="237"/>
    </row>
    <row r="478" spans="1:23" s="218" customFormat="1" ht="14.25" x14ac:dyDescent="0.2">
      <c r="A478" s="241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43"/>
      <c r="Q478" s="238"/>
      <c r="R478" s="238"/>
      <c r="S478" s="256"/>
      <c r="T478" s="271"/>
      <c r="U478" s="259"/>
      <c r="V478" s="237"/>
      <c r="W478" s="237"/>
    </row>
    <row r="479" spans="1:23" s="218" customFormat="1" ht="14.25" x14ac:dyDescent="0.2">
      <c r="A479" s="241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43"/>
      <c r="Q479" s="238"/>
      <c r="R479" s="238"/>
      <c r="S479" s="256"/>
      <c r="T479" s="271"/>
      <c r="U479" s="259"/>
      <c r="V479" s="237"/>
      <c r="W479" s="237"/>
    </row>
    <row r="480" spans="1:23" s="218" customFormat="1" ht="14.25" x14ac:dyDescent="0.2">
      <c r="A480" s="241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43"/>
      <c r="Q480" s="238"/>
      <c r="R480" s="238"/>
      <c r="S480" s="256"/>
      <c r="T480" s="271"/>
      <c r="U480" s="259"/>
      <c r="V480" s="237"/>
      <c r="W480" s="237"/>
    </row>
    <row r="481" spans="1:23" s="218" customFormat="1" ht="14.25" x14ac:dyDescent="0.2">
      <c r="A481" s="241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43"/>
      <c r="Q481" s="238"/>
      <c r="R481" s="238"/>
      <c r="S481" s="256"/>
      <c r="T481" s="271"/>
      <c r="U481" s="259"/>
      <c r="V481" s="237"/>
      <c r="W481" s="237"/>
    </row>
    <row r="482" spans="1:23" s="218" customFormat="1" ht="14.25" x14ac:dyDescent="0.2">
      <c r="A482" s="241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43"/>
      <c r="Q482" s="238"/>
      <c r="R482" s="238"/>
      <c r="S482" s="256"/>
      <c r="T482" s="271"/>
      <c r="U482" s="259"/>
      <c r="V482" s="237"/>
      <c r="W482" s="237"/>
    </row>
    <row r="483" spans="1:23" s="218" customFormat="1" ht="14.25" x14ac:dyDescent="0.2">
      <c r="A483" s="241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43"/>
      <c r="Q483" s="238"/>
      <c r="R483" s="238"/>
      <c r="S483" s="256"/>
      <c r="T483" s="271"/>
      <c r="U483" s="259"/>
      <c r="V483" s="237"/>
      <c r="W483" s="237"/>
    </row>
    <row r="484" spans="1:23" s="218" customFormat="1" ht="14.25" x14ac:dyDescent="0.2">
      <c r="A484" s="241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43"/>
      <c r="Q484" s="238"/>
      <c r="R484" s="238"/>
      <c r="S484" s="256"/>
      <c r="T484" s="271"/>
      <c r="U484" s="259"/>
      <c r="V484" s="237"/>
      <c r="W484" s="237"/>
    </row>
    <row r="485" spans="1:23" s="218" customFormat="1" ht="14.25" x14ac:dyDescent="0.2">
      <c r="A485" s="241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43"/>
      <c r="Q485" s="238"/>
      <c r="R485" s="238"/>
      <c r="S485" s="256"/>
      <c r="T485" s="271"/>
      <c r="U485" s="259"/>
      <c r="V485" s="237"/>
      <c r="W485" s="237"/>
    </row>
    <row r="486" spans="1:23" s="218" customFormat="1" ht="14.25" x14ac:dyDescent="0.2">
      <c r="A486" s="241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43"/>
      <c r="Q486" s="238"/>
      <c r="R486" s="238"/>
      <c r="S486" s="256"/>
      <c r="T486" s="271"/>
      <c r="U486" s="259"/>
      <c r="V486" s="237"/>
      <c r="W486" s="237"/>
    </row>
    <row r="487" spans="1:23" s="218" customFormat="1" ht="14.25" x14ac:dyDescent="0.2">
      <c r="A487" s="241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43"/>
      <c r="Q487" s="238"/>
      <c r="R487" s="238"/>
      <c r="S487" s="256"/>
      <c r="T487" s="271"/>
      <c r="U487" s="259"/>
      <c r="V487" s="237"/>
      <c r="W487" s="237"/>
    </row>
    <row r="488" spans="1:23" s="218" customFormat="1" ht="14.25" x14ac:dyDescent="0.2">
      <c r="A488" s="241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43"/>
      <c r="Q488" s="238"/>
      <c r="R488" s="238"/>
      <c r="S488" s="256"/>
      <c r="T488" s="271"/>
      <c r="U488" s="259"/>
      <c r="V488" s="237"/>
      <c r="W488" s="237"/>
    </row>
    <row r="489" spans="1:23" s="218" customFormat="1" ht="14.25" x14ac:dyDescent="0.2">
      <c r="A489" s="241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43"/>
      <c r="Q489" s="238"/>
      <c r="R489" s="238"/>
      <c r="S489" s="256"/>
      <c r="T489" s="271"/>
      <c r="U489" s="259"/>
      <c r="V489" s="237"/>
      <c r="W489" s="237"/>
    </row>
    <row r="490" spans="1:23" s="218" customFormat="1" ht="14.25" x14ac:dyDescent="0.2">
      <c r="A490" s="241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43"/>
      <c r="Q490" s="238"/>
      <c r="R490" s="238"/>
      <c r="S490" s="256"/>
      <c r="T490" s="271"/>
      <c r="U490" s="259"/>
      <c r="V490" s="237"/>
      <c r="W490" s="237"/>
    </row>
    <row r="491" spans="1:23" s="218" customFormat="1" ht="14.25" x14ac:dyDescent="0.2">
      <c r="A491" s="241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43"/>
      <c r="Q491" s="238"/>
      <c r="R491" s="238"/>
      <c r="S491" s="256"/>
      <c r="T491" s="271"/>
      <c r="U491" s="259"/>
      <c r="V491" s="237"/>
      <c r="W491" s="237"/>
    </row>
    <row r="492" spans="1:23" s="218" customFormat="1" ht="14.25" x14ac:dyDescent="0.2">
      <c r="A492" s="241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43"/>
      <c r="Q492" s="238"/>
      <c r="R492" s="238"/>
      <c r="S492" s="256"/>
      <c r="T492" s="271"/>
      <c r="U492" s="259"/>
      <c r="V492" s="237"/>
      <c r="W492" s="237"/>
    </row>
    <row r="493" spans="1:23" s="218" customFormat="1" ht="14.25" x14ac:dyDescent="0.2">
      <c r="A493" s="241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43"/>
      <c r="Q493" s="238"/>
      <c r="R493" s="238"/>
      <c r="S493" s="256"/>
      <c r="T493" s="271"/>
      <c r="U493" s="259"/>
      <c r="V493" s="237"/>
      <c r="W493" s="237"/>
    </row>
    <row r="494" spans="1:23" s="218" customFormat="1" ht="14.25" x14ac:dyDescent="0.2">
      <c r="A494" s="241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43"/>
      <c r="Q494" s="238"/>
      <c r="R494" s="238"/>
      <c r="S494" s="256"/>
      <c r="T494" s="271"/>
      <c r="U494" s="259"/>
      <c r="V494" s="237"/>
      <c r="W494" s="237"/>
    </row>
    <row r="495" spans="1:23" s="218" customFormat="1" ht="14.25" x14ac:dyDescent="0.2">
      <c r="A495" s="241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43"/>
      <c r="Q495" s="238"/>
      <c r="R495" s="238"/>
      <c r="S495" s="256"/>
      <c r="T495" s="271"/>
      <c r="U495" s="259"/>
      <c r="V495" s="237"/>
      <c r="W495" s="237"/>
    </row>
    <row r="496" spans="1:23" s="218" customFormat="1" ht="14.25" x14ac:dyDescent="0.2">
      <c r="A496" s="241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43"/>
      <c r="Q496" s="238"/>
      <c r="R496" s="238"/>
      <c r="S496" s="256"/>
      <c r="T496" s="271"/>
      <c r="U496" s="259"/>
      <c r="V496" s="237"/>
      <c r="W496" s="237"/>
    </row>
    <row r="497" spans="1:23" s="218" customFormat="1" ht="14.25" x14ac:dyDescent="0.2">
      <c r="A497" s="241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43"/>
      <c r="Q497" s="238"/>
      <c r="R497" s="238"/>
      <c r="S497" s="256"/>
      <c r="T497" s="271"/>
      <c r="U497" s="259"/>
      <c r="V497" s="237"/>
      <c r="W497" s="237"/>
    </row>
    <row r="498" spans="1:23" s="218" customFormat="1" ht="14.25" x14ac:dyDescent="0.2">
      <c r="A498" s="241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43"/>
      <c r="Q498" s="238"/>
      <c r="R498" s="238"/>
      <c r="S498" s="256"/>
      <c r="T498" s="271"/>
      <c r="U498" s="259"/>
      <c r="V498" s="237"/>
      <c r="W498" s="237"/>
    </row>
    <row r="499" spans="1:23" s="218" customFormat="1" ht="14.25" x14ac:dyDescent="0.2">
      <c r="A499" s="241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43"/>
      <c r="Q499" s="238"/>
      <c r="R499" s="238"/>
      <c r="S499" s="256"/>
      <c r="T499" s="271"/>
      <c r="U499" s="259"/>
      <c r="V499" s="237"/>
      <c r="W499" s="237"/>
    </row>
    <row r="500" spans="1:23" s="218" customFormat="1" ht="14.25" x14ac:dyDescent="0.2">
      <c r="A500" s="241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43"/>
      <c r="Q500" s="238"/>
      <c r="R500" s="238"/>
      <c r="S500" s="256"/>
      <c r="T500" s="271"/>
      <c r="U500" s="259"/>
      <c r="V500" s="237"/>
      <c r="W500" s="237"/>
    </row>
    <row r="501" spans="1:23" s="218" customFormat="1" ht="14.25" x14ac:dyDescent="0.2">
      <c r="A501" s="241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43"/>
      <c r="Q501" s="238"/>
      <c r="R501" s="238"/>
      <c r="S501" s="256"/>
      <c r="T501" s="271"/>
      <c r="U501" s="259"/>
      <c r="V501" s="237"/>
      <c r="W501" s="237"/>
    </row>
    <row r="502" spans="1:23" s="218" customFormat="1" ht="14.25" x14ac:dyDescent="0.2">
      <c r="A502" s="241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43"/>
      <c r="Q502" s="238"/>
      <c r="R502" s="238"/>
      <c r="S502" s="256"/>
      <c r="T502" s="271"/>
      <c r="U502" s="259"/>
      <c r="V502" s="237"/>
      <c r="W502" s="237"/>
    </row>
    <row r="503" spans="1:23" s="218" customFormat="1" ht="14.25" x14ac:dyDescent="0.2">
      <c r="A503" s="241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43"/>
      <c r="Q503" s="238"/>
      <c r="R503" s="238"/>
      <c r="S503" s="256"/>
      <c r="T503" s="271"/>
      <c r="U503" s="259"/>
      <c r="V503" s="237"/>
      <c r="W503" s="237"/>
    </row>
    <row r="504" spans="1:23" s="218" customFormat="1" ht="14.25" x14ac:dyDescent="0.2">
      <c r="A504" s="241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43"/>
      <c r="Q504" s="238"/>
      <c r="R504" s="238"/>
      <c r="S504" s="256"/>
      <c r="T504" s="271"/>
      <c r="U504" s="259"/>
      <c r="V504" s="237"/>
      <c r="W504" s="237"/>
    </row>
    <row r="505" spans="1:23" s="218" customFormat="1" ht="14.25" x14ac:dyDescent="0.2">
      <c r="A505" s="241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43"/>
      <c r="Q505" s="238"/>
      <c r="R505" s="238"/>
      <c r="S505" s="256"/>
      <c r="T505" s="271"/>
      <c r="U505" s="259"/>
      <c r="V505" s="237"/>
      <c r="W505" s="237"/>
    </row>
    <row r="506" spans="1:23" s="218" customFormat="1" ht="14.25" x14ac:dyDescent="0.2">
      <c r="A506" s="241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43"/>
      <c r="Q506" s="238"/>
      <c r="R506" s="238"/>
      <c r="S506" s="256"/>
      <c r="T506" s="271"/>
      <c r="U506" s="259"/>
      <c r="V506" s="237"/>
      <c r="W506" s="237"/>
    </row>
    <row r="507" spans="1:23" s="218" customFormat="1" ht="14.25" x14ac:dyDescent="0.2">
      <c r="A507" s="241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43"/>
      <c r="Q507" s="238"/>
      <c r="R507" s="238"/>
      <c r="S507" s="256"/>
      <c r="T507" s="271"/>
      <c r="U507" s="259"/>
      <c r="V507" s="237"/>
      <c r="W507" s="237"/>
    </row>
    <row r="508" spans="1:23" s="218" customFormat="1" ht="14.25" x14ac:dyDescent="0.2">
      <c r="A508" s="241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43"/>
      <c r="Q508" s="238"/>
      <c r="R508" s="238"/>
      <c r="S508" s="256"/>
      <c r="T508" s="271"/>
      <c r="U508" s="259"/>
      <c r="V508" s="237"/>
      <c r="W508" s="237"/>
    </row>
    <row r="509" spans="1:23" s="218" customFormat="1" ht="14.25" x14ac:dyDescent="0.2">
      <c r="A509" s="241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43"/>
      <c r="Q509" s="238"/>
      <c r="R509" s="238"/>
      <c r="S509" s="256"/>
      <c r="T509" s="271"/>
      <c r="U509" s="259"/>
      <c r="V509" s="237"/>
      <c r="W509" s="237"/>
    </row>
    <row r="510" spans="1:23" s="218" customFormat="1" ht="14.25" x14ac:dyDescent="0.2">
      <c r="A510" s="241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43"/>
      <c r="Q510" s="238"/>
      <c r="R510" s="238"/>
      <c r="S510" s="256"/>
      <c r="T510" s="271"/>
      <c r="U510" s="259"/>
      <c r="V510" s="237"/>
      <c r="W510" s="237"/>
    </row>
    <row r="511" spans="1:23" s="218" customFormat="1" ht="14.25" x14ac:dyDescent="0.2">
      <c r="A511" s="241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43"/>
      <c r="Q511" s="238"/>
      <c r="R511" s="238"/>
      <c r="S511" s="256"/>
      <c r="T511" s="271"/>
      <c r="U511" s="259"/>
      <c r="V511" s="237"/>
      <c r="W511" s="237"/>
    </row>
    <row r="512" spans="1:23" s="218" customFormat="1" ht="14.25" x14ac:dyDescent="0.2">
      <c r="A512" s="241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43"/>
      <c r="Q512" s="238"/>
      <c r="R512" s="238"/>
      <c r="S512" s="256"/>
      <c r="T512" s="271"/>
      <c r="U512" s="259"/>
      <c r="V512" s="237"/>
      <c r="W512" s="237"/>
    </row>
    <row r="513" spans="1:23" s="218" customFormat="1" ht="14.25" x14ac:dyDescent="0.2">
      <c r="A513" s="241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43"/>
      <c r="Q513" s="238"/>
      <c r="R513" s="238"/>
      <c r="S513" s="256"/>
      <c r="T513" s="271"/>
      <c r="U513" s="259"/>
      <c r="V513" s="237"/>
      <c r="W513" s="237"/>
    </row>
    <row r="514" spans="1:23" s="218" customFormat="1" ht="14.25" x14ac:dyDescent="0.2">
      <c r="A514" s="241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43"/>
      <c r="Q514" s="238"/>
      <c r="R514" s="238"/>
      <c r="S514" s="256"/>
      <c r="T514" s="271"/>
      <c r="U514" s="259"/>
      <c r="V514" s="237"/>
      <c r="W514" s="237"/>
    </row>
    <row r="515" spans="1:23" s="218" customFormat="1" ht="14.25" x14ac:dyDescent="0.2">
      <c r="A515" s="241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43"/>
      <c r="Q515" s="238"/>
      <c r="R515" s="238"/>
      <c r="S515" s="256"/>
      <c r="T515" s="271"/>
      <c r="U515" s="259"/>
      <c r="V515" s="237"/>
      <c r="W515" s="237"/>
    </row>
    <row r="516" spans="1:23" s="218" customFormat="1" ht="14.25" x14ac:dyDescent="0.2">
      <c r="A516" s="241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43"/>
      <c r="Q516" s="238"/>
      <c r="R516" s="238"/>
      <c r="S516" s="256"/>
      <c r="T516" s="271"/>
      <c r="U516" s="259"/>
      <c r="V516" s="237"/>
      <c r="W516" s="237"/>
    </row>
    <row r="517" spans="1:23" s="218" customFormat="1" ht="14.25" x14ac:dyDescent="0.2">
      <c r="A517" s="241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43"/>
      <c r="Q517" s="238"/>
      <c r="R517" s="238"/>
      <c r="S517" s="256"/>
      <c r="T517" s="271"/>
      <c r="U517" s="259"/>
      <c r="V517" s="237"/>
      <c r="W517" s="237"/>
    </row>
    <row r="518" spans="1:23" s="218" customFormat="1" ht="14.25" x14ac:dyDescent="0.2">
      <c r="A518" s="241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43"/>
      <c r="Q518" s="238"/>
      <c r="R518" s="238"/>
      <c r="S518" s="256"/>
      <c r="T518" s="271"/>
      <c r="U518" s="259"/>
      <c r="V518" s="237"/>
      <c r="W518" s="237"/>
    </row>
    <row r="519" spans="1:23" s="218" customFormat="1" ht="14.25" x14ac:dyDescent="0.2">
      <c r="A519" s="241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43"/>
      <c r="Q519" s="238"/>
      <c r="R519" s="238"/>
      <c r="S519" s="256"/>
      <c r="T519" s="271"/>
      <c r="U519" s="259"/>
      <c r="V519" s="237"/>
      <c r="W519" s="237"/>
    </row>
    <row r="520" spans="1:23" s="218" customFormat="1" ht="14.25" x14ac:dyDescent="0.2">
      <c r="A520" s="241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43"/>
      <c r="Q520" s="238"/>
      <c r="R520" s="238"/>
      <c r="S520" s="256"/>
      <c r="T520" s="271"/>
      <c r="U520" s="259"/>
      <c r="V520" s="237"/>
      <c r="W520" s="237"/>
    </row>
    <row r="521" spans="1:23" s="218" customFormat="1" ht="14.25" x14ac:dyDescent="0.2">
      <c r="A521" s="241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43"/>
      <c r="Q521" s="238"/>
      <c r="R521" s="238"/>
      <c r="S521" s="256"/>
      <c r="T521" s="271"/>
      <c r="U521" s="259"/>
      <c r="V521" s="237"/>
      <c r="W521" s="237"/>
    </row>
    <row r="522" spans="1:23" s="218" customFormat="1" ht="14.25" x14ac:dyDescent="0.2">
      <c r="A522" s="241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43"/>
      <c r="Q522" s="238"/>
      <c r="R522" s="238"/>
      <c r="S522" s="256"/>
      <c r="T522" s="271"/>
      <c r="U522" s="259"/>
      <c r="V522" s="237"/>
      <c r="W522" s="237"/>
    </row>
    <row r="523" spans="1:23" s="218" customFormat="1" ht="14.25" x14ac:dyDescent="0.2">
      <c r="A523" s="241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43"/>
      <c r="Q523" s="238"/>
      <c r="R523" s="238"/>
      <c r="S523" s="256"/>
      <c r="T523" s="271"/>
      <c r="U523" s="259"/>
      <c r="V523" s="237"/>
      <c r="W523" s="237"/>
    </row>
    <row r="524" spans="1:23" s="218" customFormat="1" ht="14.25" x14ac:dyDescent="0.2">
      <c r="A524" s="241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43"/>
      <c r="Q524" s="238"/>
      <c r="R524" s="238"/>
      <c r="S524" s="256"/>
      <c r="T524" s="271"/>
      <c r="U524" s="259"/>
      <c r="V524" s="237"/>
      <c r="W524" s="237"/>
    </row>
    <row r="525" spans="1:23" s="218" customFormat="1" ht="14.25" x14ac:dyDescent="0.2">
      <c r="A525" s="241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43"/>
      <c r="Q525" s="238"/>
      <c r="R525" s="238"/>
      <c r="S525" s="256"/>
      <c r="T525" s="271"/>
      <c r="U525" s="259"/>
      <c r="V525" s="237"/>
      <c r="W525" s="237"/>
    </row>
    <row r="526" spans="1:23" s="218" customFormat="1" ht="14.25" x14ac:dyDescent="0.2">
      <c r="A526" s="241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43"/>
      <c r="Q526" s="238"/>
      <c r="R526" s="238"/>
      <c r="S526" s="256"/>
      <c r="T526" s="271"/>
      <c r="U526" s="259"/>
      <c r="V526" s="237"/>
      <c r="W526" s="237"/>
    </row>
    <row r="527" spans="1:23" s="218" customFormat="1" ht="14.25" x14ac:dyDescent="0.2">
      <c r="A527" s="241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43"/>
      <c r="Q527" s="238"/>
      <c r="R527" s="238"/>
      <c r="S527" s="256"/>
      <c r="T527" s="271"/>
      <c r="U527" s="259"/>
      <c r="V527" s="237"/>
      <c r="W527" s="237"/>
    </row>
    <row r="528" spans="1:23" s="218" customFormat="1" ht="14.25" x14ac:dyDescent="0.2">
      <c r="A528" s="241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43"/>
      <c r="Q528" s="238"/>
      <c r="R528" s="238"/>
      <c r="S528" s="256"/>
      <c r="T528" s="271"/>
      <c r="U528" s="259"/>
      <c r="V528" s="237"/>
      <c r="W528" s="237"/>
    </row>
    <row r="529" spans="1:23" s="218" customFormat="1" ht="14.25" x14ac:dyDescent="0.2">
      <c r="A529" s="241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43"/>
      <c r="Q529" s="238"/>
      <c r="R529" s="238"/>
      <c r="S529" s="256"/>
      <c r="T529" s="271"/>
      <c r="U529" s="259"/>
      <c r="V529" s="237"/>
      <c r="W529" s="237"/>
    </row>
    <row r="530" spans="1:23" s="218" customFormat="1" ht="14.25" x14ac:dyDescent="0.2">
      <c r="A530" s="241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43"/>
      <c r="Q530" s="238"/>
      <c r="R530" s="238"/>
      <c r="S530" s="256"/>
      <c r="T530" s="271"/>
      <c r="U530" s="259"/>
      <c r="V530" s="237"/>
      <c r="W530" s="237"/>
    </row>
    <row r="531" spans="1:23" s="218" customFormat="1" ht="14.25" x14ac:dyDescent="0.2">
      <c r="A531" s="241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43"/>
      <c r="Q531" s="238"/>
      <c r="R531" s="238"/>
      <c r="S531" s="256"/>
      <c r="T531" s="271"/>
      <c r="U531" s="259"/>
      <c r="V531" s="237"/>
      <c r="W531" s="237"/>
    </row>
    <row r="532" spans="1:23" s="218" customFormat="1" ht="14.25" x14ac:dyDescent="0.2">
      <c r="A532" s="241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43"/>
      <c r="Q532" s="238"/>
      <c r="R532" s="238"/>
      <c r="S532" s="256"/>
      <c r="T532" s="271"/>
      <c r="U532" s="259"/>
      <c r="V532" s="237"/>
      <c r="W532" s="237"/>
    </row>
    <row r="533" spans="1:23" s="218" customFormat="1" ht="14.25" x14ac:dyDescent="0.2">
      <c r="A533" s="241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43"/>
      <c r="Q533" s="238"/>
      <c r="R533" s="238"/>
      <c r="S533" s="256"/>
      <c r="T533" s="271"/>
      <c r="U533" s="259"/>
      <c r="V533" s="237"/>
      <c r="W533" s="237"/>
    </row>
    <row r="534" spans="1:23" s="218" customFormat="1" ht="14.25" x14ac:dyDescent="0.2">
      <c r="A534" s="241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43"/>
      <c r="Q534" s="238"/>
      <c r="R534" s="238"/>
      <c r="S534" s="256"/>
      <c r="T534" s="271"/>
      <c r="U534" s="259"/>
      <c r="V534" s="237"/>
      <c r="W534" s="237"/>
    </row>
    <row r="535" spans="1:23" s="218" customFormat="1" ht="14.25" x14ac:dyDescent="0.2">
      <c r="A535" s="241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43"/>
      <c r="Q535" s="238"/>
      <c r="R535" s="238"/>
      <c r="S535" s="256"/>
      <c r="T535" s="271"/>
      <c r="U535" s="259"/>
      <c r="V535" s="237"/>
      <c r="W535" s="237"/>
    </row>
    <row r="536" spans="1:23" s="218" customFormat="1" ht="14.25" x14ac:dyDescent="0.2">
      <c r="A536" s="241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43"/>
      <c r="Q536" s="238"/>
      <c r="R536" s="238"/>
      <c r="S536" s="256"/>
      <c r="T536" s="271"/>
      <c r="U536" s="259"/>
      <c r="V536" s="237"/>
      <c r="W536" s="237"/>
    </row>
    <row r="537" spans="1:23" s="218" customFormat="1" ht="14.25" x14ac:dyDescent="0.2">
      <c r="A537" s="241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43"/>
      <c r="Q537" s="238"/>
      <c r="R537" s="238"/>
      <c r="S537" s="256"/>
      <c r="T537" s="271"/>
      <c r="U537" s="259"/>
      <c r="V537" s="237"/>
      <c r="W537" s="237"/>
    </row>
    <row r="538" spans="1:23" s="218" customFormat="1" ht="14.25" x14ac:dyDescent="0.2">
      <c r="A538" s="241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43"/>
      <c r="Q538" s="238"/>
      <c r="R538" s="238"/>
      <c r="S538" s="256"/>
      <c r="T538" s="271"/>
      <c r="U538" s="259"/>
      <c r="V538" s="237"/>
      <c r="W538" s="237"/>
    </row>
    <row r="539" spans="1:23" s="218" customFormat="1" ht="14.25" x14ac:dyDescent="0.2">
      <c r="A539" s="241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43"/>
      <c r="Q539" s="238"/>
      <c r="R539" s="238"/>
      <c r="S539" s="256"/>
      <c r="T539" s="271"/>
      <c r="U539" s="259"/>
      <c r="V539" s="237"/>
      <c r="W539" s="237"/>
    </row>
    <row r="540" spans="1:23" s="218" customFormat="1" ht="14.25" x14ac:dyDescent="0.2">
      <c r="A540" s="241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43"/>
      <c r="Q540" s="238"/>
      <c r="R540" s="238"/>
      <c r="S540" s="256"/>
      <c r="T540" s="271"/>
      <c r="U540" s="259"/>
      <c r="V540" s="237"/>
      <c r="W540" s="237"/>
    </row>
    <row r="541" spans="1:23" s="218" customFormat="1" ht="14.25" x14ac:dyDescent="0.2">
      <c r="A541" s="241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43"/>
      <c r="Q541" s="238"/>
      <c r="R541" s="238"/>
      <c r="S541" s="256"/>
      <c r="T541" s="271"/>
      <c r="U541" s="259"/>
      <c r="V541" s="237"/>
      <c r="W541" s="237"/>
    </row>
    <row r="542" spans="1:23" s="218" customFormat="1" ht="14.25" x14ac:dyDescent="0.2">
      <c r="A542" s="241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43"/>
      <c r="Q542" s="238"/>
      <c r="R542" s="238"/>
      <c r="S542" s="256"/>
      <c r="T542" s="271"/>
      <c r="U542" s="259"/>
      <c r="V542" s="237"/>
      <c r="W542" s="237"/>
    </row>
    <row r="543" spans="1:23" s="218" customFormat="1" ht="14.25" x14ac:dyDescent="0.2">
      <c r="A543" s="241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43"/>
      <c r="Q543" s="238"/>
      <c r="R543" s="238"/>
      <c r="S543" s="256"/>
      <c r="T543" s="271"/>
      <c r="U543" s="259"/>
      <c r="V543" s="237"/>
      <c r="W543" s="237"/>
    </row>
    <row r="544" spans="1:23" s="218" customFormat="1" ht="14.25" x14ac:dyDescent="0.2">
      <c r="A544" s="241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43"/>
      <c r="Q544" s="238"/>
      <c r="R544" s="238"/>
      <c r="S544" s="256"/>
      <c r="T544" s="271"/>
      <c r="U544" s="259"/>
      <c r="V544" s="237"/>
      <c r="W544" s="237"/>
    </row>
    <row r="545" spans="1:23" s="218" customFormat="1" ht="14.25" x14ac:dyDescent="0.2">
      <c r="A545" s="241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43"/>
      <c r="Q545" s="238"/>
      <c r="R545" s="238"/>
      <c r="S545" s="256"/>
      <c r="T545" s="271"/>
      <c r="U545" s="259"/>
      <c r="V545" s="237"/>
      <c r="W545" s="237"/>
    </row>
    <row r="546" spans="1:23" s="218" customFormat="1" ht="14.25" x14ac:dyDescent="0.2">
      <c r="A546" s="241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43"/>
      <c r="Q546" s="238"/>
      <c r="R546" s="238"/>
      <c r="S546" s="256"/>
      <c r="T546" s="271"/>
      <c r="U546" s="259"/>
      <c r="V546" s="237"/>
      <c r="W546" s="237"/>
    </row>
    <row r="547" spans="1:23" s="218" customFormat="1" ht="14.25" x14ac:dyDescent="0.2">
      <c r="A547" s="241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43"/>
      <c r="Q547" s="238"/>
      <c r="R547" s="238"/>
      <c r="S547" s="256"/>
      <c r="T547" s="271"/>
      <c r="U547" s="259"/>
      <c r="V547" s="237"/>
      <c r="W547" s="237"/>
    </row>
    <row r="548" spans="1:23" s="218" customFormat="1" ht="14.25" x14ac:dyDescent="0.2">
      <c r="A548" s="241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43"/>
      <c r="Q548" s="238"/>
      <c r="R548" s="238"/>
      <c r="S548" s="256"/>
      <c r="T548" s="271"/>
      <c r="U548" s="259"/>
      <c r="V548" s="237"/>
      <c r="W548" s="237"/>
    </row>
    <row r="549" spans="1:23" s="218" customFormat="1" ht="14.25" x14ac:dyDescent="0.2">
      <c r="A549" s="241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43"/>
      <c r="Q549" s="238"/>
      <c r="R549" s="238"/>
      <c r="S549" s="256"/>
      <c r="T549" s="271"/>
      <c r="U549" s="259"/>
      <c r="V549" s="237"/>
      <c r="W549" s="237"/>
    </row>
    <row r="550" spans="1:23" s="218" customFormat="1" ht="14.25" x14ac:dyDescent="0.2">
      <c r="A550" s="241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43"/>
      <c r="Q550" s="238"/>
      <c r="R550" s="238"/>
      <c r="S550" s="256"/>
      <c r="T550" s="271"/>
      <c r="U550" s="259"/>
      <c r="V550" s="237"/>
      <c r="W550" s="237"/>
    </row>
    <row r="551" spans="1:23" s="218" customFormat="1" ht="14.25" x14ac:dyDescent="0.2">
      <c r="A551" s="241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43"/>
      <c r="Q551" s="238"/>
      <c r="R551" s="238"/>
      <c r="S551" s="256"/>
      <c r="T551" s="271"/>
      <c r="U551" s="259"/>
      <c r="V551" s="237"/>
      <c r="W551" s="237"/>
    </row>
    <row r="552" spans="1:23" s="218" customFormat="1" ht="14.25" x14ac:dyDescent="0.2">
      <c r="A552" s="241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43"/>
      <c r="Q552" s="238"/>
      <c r="R552" s="238"/>
      <c r="S552" s="256"/>
      <c r="T552" s="271"/>
      <c r="U552" s="259"/>
      <c r="V552" s="237"/>
      <c r="W552" s="237"/>
    </row>
    <row r="553" spans="1:23" s="218" customFormat="1" ht="14.25" x14ac:dyDescent="0.2">
      <c r="A553" s="241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43"/>
      <c r="Q553" s="238"/>
      <c r="R553" s="238"/>
      <c r="S553" s="256"/>
      <c r="T553" s="271"/>
      <c r="U553" s="259"/>
      <c r="V553" s="237"/>
      <c r="W553" s="237"/>
    </row>
    <row r="554" spans="1:23" s="218" customFormat="1" ht="14.25" x14ac:dyDescent="0.2">
      <c r="A554" s="241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43"/>
      <c r="Q554" s="238"/>
      <c r="R554" s="238"/>
      <c r="S554" s="256"/>
      <c r="T554" s="271"/>
      <c r="U554" s="259"/>
      <c r="V554" s="237"/>
      <c r="W554" s="237"/>
    </row>
    <row r="555" spans="1:23" s="218" customFormat="1" ht="14.25" x14ac:dyDescent="0.2">
      <c r="A555" s="241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43"/>
      <c r="Q555" s="238"/>
      <c r="R555" s="238"/>
      <c r="S555" s="256"/>
      <c r="T555" s="271"/>
      <c r="U555" s="259"/>
      <c r="V555" s="237"/>
      <c r="W555" s="237"/>
    </row>
    <row r="556" spans="1:23" s="218" customFormat="1" ht="14.25" x14ac:dyDescent="0.2">
      <c r="A556" s="241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43"/>
      <c r="Q556" s="238"/>
      <c r="R556" s="238"/>
      <c r="S556" s="256"/>
      <c r="T556" s="271"/>
      <c r="U556" s="259"/>
      <c r="V556" s="237"/>
      <c r="W556" s="237"/>
    </row>
    <row r="557" spans="1:23" s="218" customFormat="1" ht="14.25" x14ac:dyDescent="0.2">
      <c r="A557" s="241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43"/>
      <c r="Q557" s="238"/>
      <c r="R557" s="238"/>
      <c r="S557" s="256"/>
      <c r="T557" s="271"/>
      <c r="U557" s="259"/>
      <c r="V557" s="237"/>
      <c r="W557" s="237"/>
    </row>
    <row r="558" spans="1:23" s="218" customFormat="1" ht="14.25" x14ac:dyDescent="0.2">
      <c r="A558" s="241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43"/>
      <c r="Q558" s="238"/>
      <c r="R558" s="238"/>
      <c r="S558" s="256"/>
      <c r="T558" s="271"/>
      <c r="U558" s="259"/>
      <c r="V558" s="237"/>
      <c r="W558" s="237"/>
    </row>
    <row r="559" spans="1:23" s="218" customFormat="1" ht="14.25" x14ac:dyDescent="0.2">
      <c r="A559" s="241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43"/>
      <c r="Q559" s="238"/>
      <c r="R559" s="238"/>
      <c r="S559" s="256"/>
      <c r="T559" s="271"/>
      <c r="U559" s="259"/>
      <c r="V559" s="237"/>
      <c r="W559" s="237"/>
    </row>
    <row r="560" spans="1:23" s="218" customFormat="1" ht="14.25" x14ac:dyDescent="0.2">
      <c r="A560" s="241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43"/>
      <c r="Q560" s="238"/>
      <c r="R560" s="238"/>
      <c r="S560" s="256"/>
      <c r="T560" s="271"/>
      <c r="U560" s="259"/>
      <c r="V560" s="237"/>
      <c r="W560" s="237"/>
    </row>
    <row r="561" spans="1:23" s="218" customFormat="1" ht="14.25" x14ac:dyDescent="0.2">
      <c r="A561" s="241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43"/>
      <c r="Q561" s="238"/>
      <c r="R561" s="238"/>
      <c r="S561" s="256"/>
      <c r="T561" s="271"/>
      <c r="U561" s="259"/>
      <c r="V561" s="237"/>
      <c r="W561" s="237"/>
    </row>
    <row r="562" spans="1:23" s="218" customFormat="1" ht="14.25" x14ac:dyDescent="0.2">
      <c r="A562" s="241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43"/>
      <c r="Q562" s="238"/>
      <c r="R562" s="238"/>
      <c r="S562" s="256"/>
      <c r="T562" s="271"/>
      <c r="U562" s="259"/>
      <c r="V562" s="237"/>
      <c r="W562" s="237"/>
    </row>
    <row r="563" spans="1:23" s="218" customFormat="1" ht="14.25" x14ac:dyDescent="0.2">
      <c r="A563" s="241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43"/>
      <c r="Q563" s="238"/>
      <c r="R563" s="238"/>
      <c r="S563" s="256"/>
      <c r="T563" s="271"/>
      <c r="U563" s="259"/>
      <c r="V563" s="237"/>
      <c r="W563" s="237"/>
    </row>
    <row r="564" spans="1:23" s="218" customFormat="1" ht="14.25" x14ac:dyDescent="0.2">
      <c r="A564" s="241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43"/>
      <c r="Q564" s="238"/>
      <c r="R564" s="238"/>
      <c r="S564" s="256"/>
      <c r="T564" s="271"/>
      <c r="U564" s="259"/>
      <c r="V564" s="237"/>
      <c r="W564" s="237"/>
    </row>
    <row r="565" spans="1:23" s="218" customFormat="1" ht="14.25" x14ac:dyDescent="0.2">
      <c r="A565" s="241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43"/>
      <c r="Q565" s="238"/>
      <c r="R565" s="238"/>
      <c r="S565" s="256"/>
      <c r="T565" s="271"/>
      <c r="U565" s="259"/>
      <c r="V565" s="237"/>
      <c r="W565" s="237"/>
    </row>
    <row r="566" spans="1:23" s="218" customFormat="1" ht="14.25" x14ac:dyDescent="0.2">
      <c r="A566" s="241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43"/>
      <c r="Q566" s="238"/>
      <c r="R566" s="238"/>
      <c r="S566" s="256"/>
      <c r="T566" s="271"/>
      <c r="U566" s="259"/>
      <c r="V566" s="237"/>
      <c r="W566" s="237"/>
    </row>
    <row r="567" spans="1:23" s="218" customFormat="1" ht="14.25" x14ac:dyDescent="0.2">
      <c r="A567" s="241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43"/>
      <c r="Q567" s="238"/>
      <c r="R567" s="238"/>
      <c r="S567" s="256"/>
      <c r="T567" s="271"/>
      <c r="U567" s="259"/>
      <c r="V567" s="237"/>
      <c r="W567" s="237"/>
    </row>
    <row r="568" spans="1:23" s="218" customFormat="1" ht="14.25" x14ac:dyDescent="0.2">
      <c r="A568" s="241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43"/>
      <c r="Q568" s="238"/>
      <c r="R568" s="238"/>
      <c r="S568" s="256"/>
      <c r="T568" s="271"/>
      <c r="U568" s="259"/>
      <c r="V568" s="237"/>
      <c r="W568" s="237"/>
    </row>
    <row r="569" spans="1:23" s="218" customFormat="1" ht="14.25" x14ac:dyDescent="0.2">
      <c r="A569" s="241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43"/>
      <c r="Q569" s="238"/>
      <c r="R569" s="238"/>
      <c r="S569" s="256"/>
      <c r="T569" s="271"/>
      <c r="U569" s="259"/>
      <c r="V569" s="237"/>
      <c r="W569" s="237"/>
    </row>
    <row r="570" spans="1:23" s="218" customFormat="1" ht="14.25" x14ac:dyDescent="0.2">
      <c r="A570" s="241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43"/>
      <c r="Q570" s="238"/>
      <c r="R570" s="238"/>
      <c r="S570" s="256"/>
      <c r="T570" s="271"/>
      <c r="U570" s="259"/>
      <c r="V570" s="237"/>
      <c r="W570" s="237"/>
    </row>
    <row r="571" spans="1:23" s="218" customFormat="1" ht="14.25" x14ac:dyDescent="0.2">
      <c r="A571" s="241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43"/>
      <c r="Q571" s="238"/>
      <c r="R571" s="238"/>
      <c r="S571" s="256"/>
      <c r="T571" s="271"/>
      <c r="U571" s="259"/>
      <c r="V571" s="237"/>
      <c r="W571" s="237"/>
    </row>
    <row r="572" spans="1:23" s="218" customFormat="1" ht="14.25" x14ac:dyDescent="0.2">
      <c r="A572" s="241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43"/>
      <c r="Q572" s="238"/>
      <c r="R572" s="238"/>
      <c r="S572" s="256"/>
      <c r="T572" s="271"/>
      <c r="U572" s="259"/>
      <c r="V572" s="237"/>
      <c r="W572" s="237"/>
    </row>
    <row r="573" spans="1:23" s="218" customFormat="1" ht="14.25" x14ac:dyDescent="0.2">
      <c r="A573" s="241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43"/>
      <c r="Q573" s="238"/>
      <c r="R573" s="238"/>
      <c r="S573" s="256"/>
      <c r="T573" s="271"/>
      <c r="U573" s="259"/>
      <c r="V573" s="237"/>
      <c r="W573" s="237"/>
    </row>
    <row r="574" spans="1:23" s="218" customFormat="1" ht="14.25" x14ac:dyDescent="0.2">
      <c r="A574" s="241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43"/>
      <c r="Q574" s="238"/>
      <c r="R574" s="238"/>
      <c r="S574" s="256"/>
      <c r="T574" s="271"/>
      <c r="U574" s="259"/>
      <c r="V574" s="237"/>
      <c r="W574" s="237"/>
    </row>
    <row r="575" spans="1:23" s="218" customFormat="1" ht="14.25" x14ac:dyDescent="0.2">
      <c r="A575" s="241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43"/>
      <c r="Q575" s="238"/>
      <c r="R575" s="238"/>
      <c r="S575" s="256"/>
      <c r="T575" s="271"/>
      <c r="U575" s="259"/>
      <c r="V575" s="237"/>
      <c r="W575" s="237"/>
    </row>
    <row r="576" spans="1:23" s="218" customFormat="1" ht="14.25" x14ac:dyDescent="0.2">
      <c r="A576" s="241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43"/>
      <c r="Q576" s="238"/>
      <c r="R576" s="238"/>
      <c r="S576" s="256"/>
      <c r="T576" s="271"/>
      <c r="U576" s="259"/>
      <c r="V576" s="237"/>
      <c r="W576" s="237"/>
    </row>
    <row r="577" spans="1:23" s="218" customFormat="1" ht="14.25" x14ac:dyDescent="0.2">
      <c r="A577" s="241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43"/>
      <c r="Q577" s="238"/>
      <c r="R577" s="238"/>
      <c r="S577" s="256"/>
      <c r="T577" s="271"/>
      <c r="U577" s="259"/>
      <c r="V577" s="237"/>
      <c r="W577" s="237"/>
    </row>
    <row r="578" spans="1:23" s="218" customFormat="1" ht="14.25" x14ac:dyDescent="0.2">
      <c r="A578" s="241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43"/>
      <c r="Q578" s="238"/>
      <c r="R578" s="238"/>
      <c r="S578" s="256"/>
      <c r="T578" s="271"/>
      <c r="U578" s="259"/>
      <c r="V578" s="237"/>
      <c r="W578" s="237"/>
    </row>
    <row r="579" spans="1:23" s="218" customFormat="1" ht="14.25" x14ac:dyDescent="0.2">
      <c r="A579" s="241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43"/>
      <c r="Q579" s="238"/>
      <c r="R579" s="238"/>
      <c r="S579" s="256"/>
      <c r="T579" s="271"/>
      <c r="U579" s="259"/>
      <c r="V579" s="237"/>
      <c r="W579" s="237"/>
    </row>
    <row r="580" spans="1:23" s="218" customFormat="1" ht="14.25" x14ac:dyDescent="0.2">
      <c r="A580" s="241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43"/>
      <c r="Q580" s="238"/>
      <c r="R580" s="238"/>
      <c r="S580" s="256"/>
      <c r="T580" s="271"/>
      <c r="U580" s="259"/>
      <c r="V580" s="237"/>
      <c r="W580" s="237"/>
    </row>
    <row r="581" spans="1:23" s="218" customFormat="1" ht="14.25" x14ac:dyDescent="0.2">
      <c r="A581" s="241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43"/>
      <c r="Q581" s="238"/>
      <c r="R581" s="238"/>
      <c r="S581" s="256"/>
      <c r="T581" s="271"/>
      <c r="U581" s="259"/>
      <c r="V581" s="237"/>
      <c r="W581" s="237"/>
    </row>
    <row r="582" spans="1:23" s="218" customFormat="1" ht="14.25" x14ac:dyDescent="0.2">
      <c r="A582" s="241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43"/>
      <c r="Q582" s="238"/>
      <c r="R582" s="238"/>
      <c r="S582" s="256"/>
      <c r="T582" s="271"/>
      <c r="U582" s="259"/>
      <c r="V582" s="237"/>
      <c r="W582" s="237"/>
    </row>
    <row r="583" spans="1:23" s="218" customFormat="1" ht="14.25" x14ac:dyDescent="0.2">
      <c r="A583" s="241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43"/>
      <c r="Q583" s="238"/>
      <c r="R583" s="238"/>
      <c r="S583" s="256"/>
      <c r="T583" s="271"/>
      <c r="U583" s="259"/>
      <c r="V583" s="237"/>
      <c r="W583" s="237"/>
    </row>
    <row r="584" spans="1:23" s="218" customFormat="1" ht="14.25" x14ac:dyDescent="0.2">
      <c r="A584" s="241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43"/>
      <c r="Q584" s="238"/>
      <c r="R584" s="238"/>
      <c r="S584" s="256"/>
      <c r="T584" s="271"/>
      <c r="U584" s="259"/>
      <c r="V584" s="237"/>
      <c r="W584" s="237"/>
    </row>
    <row r="585" spans="1:23" s="218" customFormat="1" ht="14.25" x14ac:dyDescent="0.2">
      <c r="A585" s="241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43"/>
      <c r="Q585" s="238"/>
      <c r="R585" s="238"/>
      <c r="S585" s="256"/>
      <c r="T585" s="271"/>
      <c r="U585" s="259"/>
      <c r="V585" s="237"/>
      <c r="W585" s="237"/>
    </row>
    <row r="586" spans="1:23" s="218" customFormat="1" ht="14.25" x14ac:dyDescent="0.2">
      <c r="A586" s="241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43"/>
      <c r="Q586" s="238"/>
      <c r="R586" s="238"/>
      <c r="S586" s="256"/>
      <c r="T586" s="271"/>
      <c r="U586" s="259"/>
      <c r="V586" s="237"/>
      <c r="W586" s="237"/>
    </row>
    <row r="587" spans="1:23" s="218" customFormat="1" ht="14.25" x14ac:dyDescent="0.2">
      <c r="A587" s="241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43"/>
      <c r="Q587" s="238"/>
      <c r="R587" s="238"/>
      <c r="S587" s="256"/>
      <c r="T587" s="271"/>
      <c r="U587" s="259"/>
      <c r="V587" s="237"/>
      <c r="W587" s="237"/>
    </row>
    <row r="588" spans="1:23" s="218" customFormat="1" ht="14.25" x14ac:dyDescent="0.2">
      <c r="A588" s="241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43"/>
      <c r="Q588" s="238"/>
      <c r="R588" s="238"/>
      <c r="S588" s="256"/>
      <c r="T588" s="271"/>
      <c r="U588" s="259"/>
      <c r="V588" s="237"/>
      <c r="W588" s="237"/>
    </row>
    <row r="589" spans="1:23" s="218" customFormat="1" ht="14.25" x14ac:dyDescent="0.2">
      <c r="A589" s="241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43"/>
      <c r="Q589" s="238"/>
      <c r="R589" s="238"/>
      <c r="S589" s="256"/>
      <c r="T589" s="271"/>
      <c r="U589" s="259"/>
      <c r="V589" s="237"/>
      <c r="W589" s="237"/>
    </row>
    <row r="590" spans="1:23" s="218" customFormat="1" ht="14.25" x14ac:dyDescent="0.2">
      <c r="A590" s="241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43"/>
      <c r="Q590" s="238"/>
      <c r="R590" s="238"/>
      <c r="S590" s="256"/>
      <c r="T590" s="271"/>
      <c r="U590" s="259"/>
      <c r="V590" s="237"/>
      <c r="W590" s="237"/>
    </row>
    <row r="591" spans="1:23" s="218" customFormat="1" ht="14.25" x14ac:dyDescent="0.2">
      <c r="A591" s="241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43"/>
      <c r="Q591" s="238"/>
      <c r="R591" s="238"/>
      <c r="S591" s="256"/>
      <c r="T591" s="271"/>
      <c r="U591" s="259"/>
      <c r="V591" s="237"/>
      <c r="W591" s="237"/>
    </row>
    <row r="592" spans="1:23" s="218" customFormat="1" ht="14.25" x14ac:dyDescent="0.2">
      <c r="A592" s="241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43"/>
      <c r="Q592" s="238"/>
      <c r="R592" s="238"/>
      <c r="S592" s="256"/>
      <c r="T592" s="271"/>
      <c r="U592" s="259"/>
      <c r="V592" s="237"/>
      <c r="W592" s="237"/>
    </row>
    <row r="593" spans="1:23" s="218" customFormat="1" ht="14.25" x14ac:dyDescent="0.2">
      <c r="A593" s="241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43"/>
      <c r="Q593" s="238"/>
      <c r="R593" s="238"/>
      <c r="S593" s="256"/>
      <c r="T593" s="271"/>
      <c r="U593" s="259"/>
      <c r="V593" s="237"/>
      <c r="W593" s="237"/>
    </row>
    <row r="594" spans="1:23" s="218" customFormat="1" ht="14.25" x14ac:dyDescent="0.2">
      <c r="A594" s="241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43"/>
      <c r="Q594" s="238"/>
      <c r="R594" s="238"/>
      <c r="S594" s="256"/>
      <c r="T594" s="271"/>
      <c r="U594" s="259"/>
      <c r="V594" s="237"/>
      <c r="W594" s="237"/>
    </row>
    <row r="595" spans="1:23" s="218" customFormat="1" ht="14.25" x14ac:dyDescent="0.2">
      <c r="A595" s="241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43"/>
      <c r="Q595" s="238"/>
      <c r="R595" s="238"/>
      <c r="S595" s="256"/>
      <c r="T595" s="271"/>
      <c r="U595" s="259"/>
      <c r="V595" s="237"/>
      <c r="W595" s="237"/>
    </row>
    <row r="596" spans="1:23" s="218" customFormat="1" ht="14.25" x14ac:dyDescent="0.2">
      <c r="A596" s="241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43"/>
      <c r="Q596" s="238"/>
      <c r="R596" s="238"/>
      <c r="S596" s="256"/>
      <c r="T596" s="271"/>
      <c r="U596" s="259"/>
      <c r="V596" s="237"/>
      <c r="W596" s="237"/>
    </row>
    <row r="597" spans="1:23" s="218" customFormat="1" ht="14.25" x14ac:dyDescent="0.2">
      <c r="A597" s="241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43"/>
      <c r="Q597" s="238"/>
      <c r="R597" s="238"/>
      <c r="S597" s="256"/>
      <c r="T597" s="271"/>
      <c r="U597" s="259"/>
      <c r="V597" s="237"/>
      <c r="W597" s="237"/>
    </row>
    <row r="598" spans="1:23" s="218" customFormat="1" ht="14.25" x14ac:dyDescent="0.2">
      <c r="A598" s="241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43"/>
      <c r="Q598" s="238"/>
      <c r="R598" s="238"/>
      <c r="S598" s="256"/>
      <c r="T598" s="271"/>
      <c r="U598" s="259"/>
      <c r="V598" s="237"/>
      <c r="W598" s="237"/>
    </row>
    <row r="599" spans="1:23" s="218" customFormat="1" ht="14.25" x14ac:dyDescent="0.2">
      <c r="A599" s="241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43"/>
      <c r="Q599" s="238"/>
      <c r="R599" s="238"/>
      <c r="S599" s="256"/>
      <c r="T599" s="271"/>
      <c r="U599" s="259"/>
      <c r="V599" s="237"/>
      <c r="W599" s="237"/>
    </row>
    <row r="600" spans="1:23" s="218" customFormat="1" ht="14.25" x14ac:dyDescent="0.2">
      <c r="A600" s="241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43"/>
      <c r="Q600" s="238"/>
      <c r="R600" s="238"/>
      <c r="S600" s="256"/>
      <c r="T600" s="271"/>
      <c r="U600" s="259"/>
      <c r="V600" s="237"/>
      <c r="W600" s="237"/>
    </row>
    <row r="601" spans="1:23" s="218" customFormat="1" ht="14.25" x14ac:dyDescent="0.2">
      <c r="A601" s="241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43"/>
      <c r="Q601" s="238"/>
      <c r="R601" s="238"/>
      <c r="S601" s="256"/>
      <c r="T601" s="271"/>
      <c r="U601" s="259"/>
      <c r="V601" s="237"/>
      <c r="W601" s="237"/>
    </row>
    <row r="602" spans="1:23" s="218" customFormat="1" ht="14.25" x14ac:dyDescent="0.2">
      <c r="A602" s="241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43"/>
      <c r="Q602" s="238"/>
      <c r="R602" s="238"/>
      <c r="S602" s="256"/>
      <c r="T602" s="271"/>
      <c r="U602" s="259"/>
      <c r="V602" s="237"/>
      <c r="W602" s="237"/>
    </row>
    <row r="603" spans="1:23" s="218" customFormat="1" ht="14.25" x14ac:dyDescent="0.2">
      <c r="A603" s="241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43"/>
      <c r="Q603" s="238"/>
      <c r="R603" s="238"/>
      <c r="S603" s="256"/>
      <c r="T603" s="271"/>
      <c r="U603" s="259"/>
      <c r="V603" s="237"/>
      <c r="W603" s="237"/>
    </row>
    <row r="604" spans="1:23" s="218" customFormat="1" ht="14.25" x14ac:dyDescent="0.2">
      <c r="A604" s="241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43"/>
      <c r="Q604" s="238"/>
      <c r="R604" s="238"/>
      <c r="S604" s="256"/>
      <c r="T604" s="271"/>
      <c r="U604" s="259"/>
      <c r="V604" s="237"/>
      <c r="W604" s="237"/>
    </row>
    <row r="605" spans="1:23" s="218" customFormat="1" ht="14.25" x14ac:dyDescent="0.2">
      <c r="A605" s="241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43"/>
      <c r="Q605" s="238"/>
      <c r="R605" s="238"/>
      <c r="S605" s="256"/>
      <c r="T605" s="271"/>
      <c r="U605" s="259"/>
      <c r="V605" s="237"/>
      <c r="W605" s="237"/>
    </row>
    <row r="606" spans="1:23" s="218" customFormat="1" ht="14.25" x14ac:dyDescent="0.2">
      <c r="A606" s="241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43"/>
      <c r="Q606" s="238"/>
      <c r="R606" s="238"/>
      <c r="S606" s="256"/>
      <c r="T606" s="271"/>
      <c r="U606" s="259"/>
      <c r="V606" s="237"/>
      <c r="W606" s="237"/>
    </row>
    <row r="607" spans="1:23" s="218" customFormat="1" ht="14.25" x14ac:dyDescent="0.2">
      <c r="A607" s="241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43"/>
      <c r="Q607" s="238"/>
      <c r="R607" s="238"/>
      <c r="S607" s="256"/>
      <c r="T607" s="271"/>
      <c r="U607" s="259"/>
      <c r="V607" s="237"/>
      <c r="W607" s="237"/>
    </row>
    <row r="608" spans="1:23" s="218" customFormat="1" ht="14.25" x14ac:dyDescent="0.2">
      <c r="A608" s="241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43"/>
      <c r="Q608" s="238"/>
      <c r="R608" s="238"/>
      <c r="S608" s="256"/>
      <c r="T608" s="271"/>
      <c r="U608" s="259"/>
      <c r="V608" s="237"/>
      <c r="W608" s="237"/>
    </row>
    <row r="609" spans="1:23" s="218" customFormat="1" ht="14.25" x14ac:dyDescent="0.2">
      <c r="A609" s="241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43"/>
      <c r="Q609" s="238"/>
      <c r="R609" s="238"/>
      <c r="S609" s="256"/>
      <c r="T609" s="271"/>
      <c r="U609" s="259"/>
      <c r="V609" s="237"/>
      <c r="W609" s="237"/>
    </row>
    <row r="610" spans="1:23" s="218" customFormat="1" ht="14.25" x14ac:dyDescent="0.2">
      <c r="A610" s="241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43"/>
      <c r="Q610" s="238"/>
      <c r="R610" s="238"/>
      <c r="S610" s="256"/>
      <c r="T610" s="271"/>
      <c r="U610" s="259"/>
      <c r="V610" s="237"/>
      <c r="W610" s="237"/>
    </row>
    <row r="611" spans="1:23" s="218" customFormat="1" ht="14.25" x14ac:dyDescent="0.2">
      <c r="A611" s="241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43"/>
      <c r="Q611" s="238"/>
      <c r="R611" s="238"/>
      <c r="S611" s="256"/>
      <c r="T611" s="271"/>
      <c r="U611" s="259"/>
      <c r="V611" s="237"/>
      <c r="W611" s="237"/>
    </row>
    <row r="612" spans="1:23" s="218" customFormat="1" ht="14.25" x14ac:dyDescent="0.2">
      <c r="A612" s="241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43"/>
      <c r="Q612" s="238"/>
      <c r="R612" s="238"/>
      <c r="S612" s="256"/>
      <c r="T612" s="271"/>
      <c r="U612" s="259"/>
      <c r="V612" s="237"/>
      <c r="W612" s="237"/>
    </row>
    <row r="613" spans="1:23" s="218" customFormat="1" ht="14.25" x14ac:dyDescent="0.2">
      <c r="A613" s="241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43"/>
      <c r="Q613" s="238"/>
      <c r="R613" s="238"/>
      <c r="S613" s="256"/>
      <c r="T613" s="271"/>
      <c r="U613" s="259"/>
      <c r="V613" s="237"/>
      <c r="W613" s="237"/>
    </row>
    <row r="614" spans="1:23" s="218" customFormat="1" ht="14.25" x14ac:dyDescent="0.2">
      <c r="A614" s="241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43"/>
      <c r="Q614" s="238"/>
      <c r="R614" s="238"/>
      <c r="S614" s="256"/>
      <c r="T614" s="271"/>
      <c r="U614" s="259"/>
      <c r="V614" s="237"/>
      <c r="W614" s="237"/>
    </row>
    <row r="615" spans="1:23" s="218" customFormat="1" ht="14.25" x14ac:dyDescent="0.2">
      <c r="A615" s="241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43"/>
      <c r="Q615" s="238"/>
      <c r="R615" s="238"/>
      <c r="S615" s="256"/>
      <c r="T615" s="271"/>
      <c r="U615" s="259"/>
      <c r="V615" s="237"/>
      <c r="W615" s="237"/>
    </row>
    <row r="616" spans="1:23" s="218" customFormat="1" ht="14.25" x14ac:dyDescent="0.2">
      <c r="A616" s="241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43"/>
      <c r="Q616" s="238"/>
      <c r="R616" s="238"/>
      <c r="S616" s="256"/>
      <c r="T616" s="271"/>
      <c r="U616" s="259"/>
      <c r="V616" s="237"/>
      <c r="W616" s="237"/>
    </row>
    <row r="617" spans="1:23" s="218" customFormat="1" ht="14.25" x14ac:dyDescent="0.2">
      <c r="A617" s="241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43"/>
      <c r="Q617" s="238"/>
      <c r="R617" s="238"/>
      <c r="S617" s="256"/>
      <c r="T617" s="271"/>
      <c r="U617" s="259"/>
      <c r="V617" s="237"/>
      <c r="W617" s="237"/>
    </row>
    <row r="618" spans="1:23" s="218" customFormat="1" ht="14.25" x14ac:dyDescent="0.2">
      <c r="A618" s="241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43"/>
      <c r="Q618" s="238"/>
      <c r="R618" s="238"/>
      <c r="S618" s="256"/>
      <c r="T618" s="271"/>
      <c r="U618" s="259"/>
      <c r="V618" s="237"/>
      <c r="W618" s="237"/>
    </row>
    <row r="619" spans="1:23" s="218" customFormat="1" ht="14.25" x14ac:dyDescent="0.2">
      <c r="A619" s="241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43"/>
      <c r="Q619" s="238"/>
      <c r="R619" s="238"/>
      <c r="S619" s="256"/>
      <c r="T619" s="271"/>
      <c r="U619" s="259"/>
      <c r="V619" s="237"/>
      <c r="W619" s="237"/>
    </row>
    <row r="620" spans="1:23" s="218" customFormat="1" ht="14.25" x14ac:dyDescent="0.2">
      <c r="A620" s="241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43"/>
      <c r="Q620" s="238"/>
      <c r="R620" s="238"/>
      <c r="S620" s="256"/>
      <c r="T620" s="271"/>
      <c r="U620" s="259"/>
      <c r="V620" s="237"/>
      <c r="W620" s="237"/>
    </row>
    <row r="621" spans="1:23" s="218" customFormat="1" ht="14.25" x14ac:dyDescent="0.2">
      <c r="A621" s="241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43"/>
      <c r="Q621" s="238"/>
      <c r="R621" s="238"/>
      <c r="S621" s="256"/>
      <c r="T621" s="271"/>
      <c r="U621" s="259"/>
      <c r="V621" s="237"/>
      <c r="W621" s="237"/>
    </row>
    <row r="622" spans="1:23" s="218" customFormat="1" ht="14.25" x14ac:dyDescent="0.2">
      <c r="A622" s="241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43"/>
      <c r="Q622" s="238"/>
      <c r="R622" s="238"/>
      <c r="S622" s="256"/>
      <c r="T622" s="271"/>
      <c r="U622" s="259"/>
      <c r="V622" s="237"/>
      <c r="W622" s="237"/>
    </row>
    <row r="623" spans="1:23" s="218" customFormat="1" ht="14.25" x14ac:dyDescent="0.2">
      <c r="A623" s="241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43"/>
      <c r="Q623" s="238"/>
      <c r="R623" s="238"/>
      <c r="S623" s="256"/>
      <c r="T623" s="271"/>
      <c r="U623" s="259"/>
      <c r="V623" s="237"/>
      <c r="W623" s="237"/>
    </row>
    <row r="624" spans="1:23" s="218" customFormat="1" ht="14.25" x14ac:dyDescent="0.2">
      <c r="A624" s="241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43"/>
      <c r="Q624" s="238"/>
      <c r="R624" s="238"/>
      <c r="S624" s="256"/>
      <c r="T624" s="271"/>
      <c r="U624" s="259"/>
      <c r="V624" s="237"/>
      <c r="W624" s="237"/>
    </row>
    <row r="625" spans="1:23" s="218" customFormat="1" ht="14.25" x14ac:dyDescent="0.2">
      <c r="A625" s="241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43"/>
      <c r="Q625" s="238"/>
      <c r="R625" s="238"/>
      <c r="S625" s="256"/>
      <c r="T625" s="271"/>
      <c r="U625" s="259"/>
      <c r="V625" s="237"/>
      <c r="W625" s="237"/>
    </row>
    <row r="626" spans="1:23" s="218" customFormat="1" ht="14.25" x14ac:dyDescent="0.2">
      <c r="A626" s="241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43"/>
      <c r="Q626" s="238"/>
      <c r="R626" s="238"/>
      <c r="S626" s="256"/>
      <c r="T626" s="271"/>
      <c r="U626" s="259"/>
      <c r="V626" s="237"/>
      <c r="W626" s="237"/>
    </row>
    <row r="627" spans="1:23" s="218" customFormat="1" ht="14.25" x14ac:dyDescent="0.2">
      <c r="A627" s="241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43"/>
      <c r="Q627" s="238"/>
      <c r="R627" s="238"/>
      <c r="S627" s="256"/>
      <c r="T627" s="271"/>
      <c r="U627" s="259"/>
      <c r="V627" s="237"/>
      <c r="W627" s="237"/>
    </row>
    <row r="628" spans="1:23" s="218" customFormat="1" ht="14.25" x14ac:dyDescent="0.2">
      <c r="A628" s="241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43"/>
      <c r="Q628" s="238"/>
      <c r="R628" s="238"/>
      <c r="S628" s="256"/>
      <c r="T628" s="271"/>
      <c r="U628" s="259"/>
      <c r="V628" s="237"/>
      <c r="W628" s="237"/>
    </row>
    <row r="629" spans="1:23" s="218" customFormat="1" ht="14.25" x14ac:dyDescent="0.2">
      <c r="A629" s="241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43"/>
      <c r="Q629" s="238"/>
      <c r="R629" s="238"/>
      <c r="S629" s="256"/>
      <c r="T629" s="271"/>
      <c r="U629" s="259"/>
      <c r="V629" s="237"/>
      <c r="W629" s="237"/>
    </row>
    <row r="630" spans="1:23" s="218" customFormat="1" ht="14.25" x14ac:dyDescent="0.2">
      <c r="A630" s="241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43"/>
      <c r="Q630" s="238"/>
      <c r="R630" s="238"/>
      <c r="S630" s="256"/>
      <c r="T630" s="271"/>
      <c r="U630" s="259"/>
      <c r="V630" s="237"/>
      <c r="W630" s="237"/>
    </row>
    <row r="631" spans="1:23" s="218" customFormat="1" ht="14.25" x14ac:dyDescent="0.2">
      <c r="A631" s="241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43"/>
      <c r="Q631" s="238"/>
      <c r="R631" s="238"/>
      <c r="S631" s="256"/>
      <c r="T631" s="271"/>
      <c r="U631" s="259"/>
      <c r="V631" s="237"/>
      <c r="W631" s="237"/>
    </row>
    <row r="632" spans="1:23" s="218" customFormat="1" ht="14.25" x14ac:dyDescent="0.2">
      <c r="A632" s="241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43"/>
      <c r="Q632" s="238"/>
      <c r="R632" s="238"/>
      <c r="S632" s="256"/>
      <c r="T632" s="271"/>
      <c r="U632" s="259"/>
      <c r="V632" s="237"/>
      <c r="W632" s="237"/>
    </row>
    <row r="633" spans="1:23" s="218" customFormat="1" ht="14.25" x14ac:dyDescent="0.2">
      <c r="A633" s="241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43"/>
      <c r="Q633" s="238"/>
      <c r="R633" s="238"/>
      <c r="S633" s="256"/>
      <c r="T633" s="271"/>
      <c r="U633" s="259"/>
      <c r="V633" s="237"/>
      <c r="W633" s="237"/>
    </row>
    <row r="634" spans="1:23" s="218" customFormat="1" ht="14.25" x14ac:dyDescent="0.2">
      <c r="A634" s="241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43"/>
      <c r="Q634" s="238"/>
      <c r="R634" s="238"/>
      <c r="S634" s="256"/>
      <c r="T634" s="271"/>
      <c r="U634" s="259"/>
      <c r="V634" s="237"/>
      <c r="W634" s="237"/>
    </row>
    <row r="635" spans="1:23" s="218" customFormat="1" ht="14.25" x14ac:dyDescent="0.2">
      <c r="A635" s="241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43"/>
      <c r="Q635" s="238"/>
      <c r="R635" s="238"/>
      <c r="S635" s="256"/>
      <c r="T635" s="271"/>
      <c r="U635" s="259"/>
      <c r="V635" s="237"/>
      <c r="W635" s="237"/>
    </row>
    <row r="636" spans="1:23" s="218" customFormat="1" ht="14.25" x14ac:dyDescent="0.2">
      <c r="A636" s="241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43"/>
      <c r="Q636" s="238"/>
      <c r="R636" s="238"/>
      <c r="S636" s="256"/>
      <c r="T636" s="271"/>
      <c r="U636" s="259"/>
      <c r="V636" s="237"/>
      <c r="W636" s="237"/>
    </row>
    <row r="637" spans="1:23" s="218" customFormat="1" ht="14.25" x14ac:dyDescent="0.2">
      <c r="A637" s="241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43"/>
      <c r="Q637" s="238"/>
      <c r="R637" s="238"/>
      <c r="S637" s="256"/>
      <c r="T637" s="271"/>
      <c r="U637" s="259"/>
      <c r="V637" s="237"/>
      <c r="W637" s="237"/>
    </row>
    <row r="638" spans="1:23" s="218" customFormat="1" ht="14.25" x14ac:dyDescent="0.2">
      <c r="A638" s="241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43"/>
      <c r="Q638" s="238"/>
      <c r="R638" s="238"/>
      <c r="S638" s="256"/>
      <c r="T638" s="271"/>
      <c r="U638" s="259"/>
      <c r="V638" s="237"/>
      <c r="W638" s="237"/>
    </row>
    <row r="639" spans="1:23" s="218" customFormat="1" ht="14.25" x14ac:dyDescent="0.2">
      <c r="A639" s="241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43"/>
      <c r="Q639" s="238"/>
      <c r="R639" s="238"/>
      <c r="S639" s="256"/>
      <c r="T639" s="271"/>
      <c r="U639" s="259"/>
      <c r="V639" s="237"/>
      <c r="W639" s="237"/>
    </row>
    <row r="640" spans="1:23" s="218" customFormat="1" ht="14.25" x14ac:dyDescent="0.2">
      <c r="A640" s="241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43"/>
      <c r="Q640" s="238"/>
      <c r="R640" s="238"/>
      <c r="S640" s="256"/>
      <c r="T640" s="271"/>
      <c r="U640" s="259"/>
      <c r="V640" s="237"/>
      <c r="W640" s="237"/>
    </row>
    <row r="641" spans="1:23" s="218" customFormat="1" ht="14.25" x14ac:dyDescent="0.2">
      <c r="A641" s="241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43"/>
      <c r="Q641" s="238"/>
      <c r="R641" s="238"/>
      <c r="S641" s="256"/>
      <c r="T641" s="271"/>
      <c r="U641" s="259"/>
      <c r="V641" s="237"/>
      <c r="W641" s="237"/>
    </row>
    <row r="642" spans="1:23" s="218" customFormat="1" ht="14.25" x14ac:dyDescent="0.2">
      <c r="A642" s="241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43"/>
      <c r="Q642" s="238"/>
      <c r="R642" s="238"/>
      <c r="S642" s="256"/>
      <c r="T642" s="271"/>
      <c r="U642" s="259"/>
      <c r="V642" s="237"/>
      <c r="W642" s="237"/>
    </row>
    <row r="643" spans="1:23" s="218" customFormat="1" ht="14.25" x14ac:dyDescent="0.2">
      <c r="A643" s="241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43"/>
      <c r="Q643" s="238"/>
      <c r="R643" s="238"/>
      <c r="S643" s="256"/>
      <c r="T643" s="271"/>
      <c r="U643" s="259"/>
      <c r="V643" s="237"/>
      <c r="W643" s="237"/>
    </row>
    <row r="644" spans="1:23" s="218" customFormat="1" ht="14.25" x14ac:dyDescent="0.2">
      <c r="A644" s="241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43"/>
      <c r="Q644" s="238"/>
      <c r="R644" s="238"/>
      <c r="S644" s="256"/>
      <c r="T644" s="271"/>
      <c r="U644" s="259"/>
      <c r="V644" s="237"/>
      <c r="W644" s="237"/>
    </row>
    <row r="645" spans="1:23" s="218" customFormat="1" ht="14.25" x14ac:dyDescent="0.2">
      <c r="A645" s="241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43"/>
      <c r="Q645" s="238"/>
      <c r="R645" s="238"/>
      <c r="S645" s="256"/>
      <c r="T645" s="271"/>
      <c r="U645" s="259"/>
      <c r="V645" s="237"/>
      <c r="W645" s="237"/>
    </row>
    <row r="646" spans="1:23" s="218" customFormat="1" ht="14.25" x14ac:dyDescent="0.2">
      <c r="A646" s="241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43"/>
      <c r="Q646" s="238"/>
      <c r="R646" s="238"/>
      <c r="S646" s="256"/>
      <c r="T646" s="271"/>
      <c r="U646" s="259"/>
      <c r="V646" s="237"/>
      <c r="W646" s="237"/>
    </row>
    <row r="647" spans="1:23" s="218" customFormat="1" ht="14.25" x14ac:dyDescent="0.2">
      <c r="A647" s="241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43"/>
      <c r="Q647" s="238"/>
      <c r="R647" s="238"/>
      <c r="S647" s="256"/>
      <c r="T647" s="271"/>
      <c r="U647" s="259"/>
      <c r="V647" s="237"/>
      <c r="W647" s="237"/>
    </row>
    <row r="648" spans="1:23" s="218" customFormat="1" ht="14.25" x14ac:dyDescent="0.2">
      <c r="A648" s="241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43"/>
      <c r="Q648" s="238"/>
      <c r="R648" s="238"/>
      <c r="S648" s="256"/>
      <c r="T648" s="271"/>
      <c r="U648" s="259"/>
      <c r="V648" s="237"/>
      <c r="W648" s="237"/>
    </row>
    <row r="649" spans="1:23" s="218" customFormat="1" ht="14.25" x14ac:dyDescent="0.2">
      <c r="A649" s="241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43"/>
      <c r="Q649" s="238"/>
      <c r="R649" s="238"/>
      <c r="S649" s="256"/>
      <c r="T649" s="271"/>
      <c r="U649" s="259"/>
      <c r="V649" s="237"/>
      <c r="W649" s="237"/>
    </row>
    <row r="650" spans="1:23" s="218" customFormat="1" ht="14.25" x14ac:dyDescent="0.2">
      <c r="A650" s="241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43"/>
      <c r="Q650" s="238"/>
      <c r="R650" s="238"/>
      <c r="S650" s="256"/>
      <c r="T650" s="271"/>
      <c r="U650" s="259"/>
      <c r="V650" s="237"/>
      <c r="W650" s="237"/>
    </row>
    <row r="651" spans="1:23" s="218" customFormat="1" ht="14.25" x14ac:dyDescent="0.2">
      <c r="A651" s="241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43"/>
      <c r="Q651" s="238"/>
      <c r="R651" s="238"/>
      <c r="S651" s="256"/>
      <c r="T651" s="271"/>
      <c r="U651" s="259"/>
      <c r="V651" s="237"/>
      <c r="W651" s="237"/>
    </row>
    <row r="652" spans="1:23" s="218" customFormat="1" ht="14.25" x14ac:dyDescent="0.2">
      <c r="A652" s="241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43"/>
      <c r="Q652" s="238"/>
      <c r="R652" s="238"/>
      <c r="S652" s="256"/>
      <c r="T652" s="271"/>
      <c r="U652" s="259"/>
      <c r="V652" s="237"/>
      <c r="W652" s="237"/>
    </row>
    <row r="653" spans="1:23" s="218" customFormat="1" ht="14.25" x14ac:dyDescent="0.2">
      <c r="A653" s="241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43"/>
      <c r="Q653" s="238"/>
      <c r="R653" s="238"/>
      <c r="S653" s="256"/>
      <c r="T653" s="271"/>
      <c r="U653" s="259"/>
      <c r="V653" s="237"/>
      <c r="W653" s="237"/>
    </row>
    <row r="654" spans="1:23" s="218" customFormat="1" ht="14.25" x14ac:dyDescent="0.2">
      <c r="A654" s="241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43"/>
      <c r="Q654" s="238"/>
      <c r="R654" s="238"/>
      <c r="S654" s="256"/>
      <c r="T654" s="271"/>
      <c r="U654" s="259"/>
      <c r="V654" s="237"/>
      <c r="W654" s="237"/>
    </row>
    <row r="655" spans="1:23" s="218" customFormat="1" ht="14.25" x14ac:dyDescent="0.2">
      <c r="A655" s="241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43"/>
      <c r="Q655" s="238"/>
      <c r="R655" s="238"/>
      <c r="S655" s="256"/>
      <c r="T655" s="271"/>
      <c r="U655" s="259"/>
      <c r="V655" s="237"/>
      <c r="W655" s="237"/>
    </row>
    <row r="656" spans="1:23" s="218" customFormat="1" ht="14.25" x14ac:dyDescent="0.2">
      <c r="A656" s="241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43"/>
      <c r="Q656" s="238"/>
      <c r="R656" s="238"/>
      <c r="S656" s="256"/>
      <c r="T656" s="271"/>
      <c r="U656" s="259"/>
      <c r="V656" s="237"/>
      <c r="W656" s="237"/>
    </row>
    <row r="657" spans="1:23" s="218" customFormat="1" ht="14.25" x14ac:dyDescent="0.2">
      <c r="A657" s="241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43"/>
      <c r="Q657" s="238"/>
      <c r="R657" s="238"/>
      <c r="S657" s="256"/>
      <c r="T657" s="271"/>
      <c r="U657" s="259"/>
      <c r="V657" s="237"/>
      <c r="W657" s="237"/>
    </row>
    <row r="658" spans="1:23" s="218" customFormat="1" ht="14.25" x14ac:dyDescent="0.2">
      <c r="A658" s="241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43"/>
      <c r="Q658" s="238"/>
      <c r="R658" s="238"/>
      <c r="S658" s="256"/>
      <c r="T658" s="271"/>
      <c r="U658" s="259"/>
      <c r="V658" s="237"/>
      <c r="W658" s="237"/>
    </row>
    <row r="659" spans="1:23" s="218" customFormat="1" ht="14.25" x14ac:dyDescent="0.2">
      <c r="A659" s="241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43"/>
      <c r="Q659" s="238"/>
      <c r="R659" s="238"/>
      <c r="S659" s="256"/>
      <c r="T659" s="271"/>
      <c r="U659" s="259"/>
      <c r="V659" s="237"/>
      <c r="W659" s="237"/>
    </row>
    <row r="660" spans="1:23" s="218" customFormat="1" ht="14.25" x14ac:dyDescent="0.2">
      <c r="A660" s="241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43"/>
      <c r="Q660" s="238"/>
      <c r="R660" s="238"/>
      <c r="S660" s="256"/>
      <c r="T660" s="271"/>
      <c r="U660" s="259"/>
      <c r="V660" s="237"/>
      <c r="W660" s="237"/>
    </row>
    <row r="661" spans="1:23" s="218" customFormat="1" ht="14.25" x14ac:dyDescent="0.2">
      <c r="A661" s="241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43"/>
      <c r="Q661" s="238"/>
      <c r="R661" s="238"/>
      <c r="S661" s="256"/>
      <c r="T661" s="271"/>
      <c r="U661" s="259"/>
      <c r="V661" s="237"/>
      <c r="W661" s="237"/>
    </row>
    <row r="662" spans="1:23" s="218" customFormat="1" ht="14.25" x14ac:dyDescent="0.2">
      <c r="A662" s="241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43"/>
      <c r="Q662" s="238"/>
      <c r="R662" s="238"/>
      <c r="S662" s="256"/>
      <c r="T662" s="271"/>
      <c r="U662" s="259"/>
      <c r="V662" s="237"/>
      <c r="W662" s="237"/>
    </row>
    <row r="663" spans="1:23" s="218" customFormat="1" ht="14.25" x14ac:dyDescent="0.2">
      <c r="A663" s="241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43"/>
      <c r="Q663" s="238"/>
      <c r="R663" s="238"/>
      <c r="S663" s="256"/>
      <c r="T663" s="271"/>
      <c r="U663" s="259"/>
      <c r="V663" s="237"/>
      <c r="W663" s="237"/>
    </row>
    <row r="664" spans="1:23" s="218" customFormat="1" ht="14.25" x14ac:dyDescent="0.2">
      <c r="A664" s="241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43"/>
      <c r="Q664" s="238"/>
      <c r="R664" s="238"/>
      <c r="S664" s="256"/>
      <c r="T664" s="271"/>
      <c r="U664" s="259"/>
      <c r="V664" s="237"/>
      <c r="W664" s="237"/>
    </row>
    <row r="665" spans="1:23" s="218" customFormat="1" ht="14.25" x14ac:dyDescent="0.2">
      <c r="A665" s="241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43"/>
      <c r="Q665" s="238"/>
      <c r="R665" s="238"/>
      <c r="S665" s="256"/>
      <c r="T665" s="271"/>
      <c r="U665" s="259"/>
      <c r="V665" s="237"/>
      <c r="W665" s="237"/>
    </row>
    <row r="666" spans="1:23" s="218" customFormat="1" ht="14.25" x14ac:dyDescent="0.2">
      <c r="A666" s="241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43"/>
      <c r="Q666" s="238"/>
      <c r="R666" s="238"/>
      <c r="S666" s="256"/>
      <c r="T666" s="271"/>
      <c r="U666" s="259"/>
      <c r="V666" s="237"/>
      <c r="W666" s="237"/>
    </row>
    <row r="667" spans="1:23" s="218" customFormat="1" ht="14.25" x14ac:dyDescent="0.2">
      <c r="A667" s="241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43"/>
      <c r="Q667" s="238"/>
      <c r="R667" s="238"/>
      <c r="S667" s="256"/>
      <c r="T667" s="271"/>
      <c r="U667" s="259"/>
      <c r="V667" s="237"/>
      <c r="W667" s="237"/>
    </row>
    <row r="668" spans="1:23" s="218" customFormat="1" ht="14.25" x14ac:dyDescent="0.2">
      <c r="A668" s="241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43"/>
      <c r="Q668" s="238"/>
      <c r="R668" s="238"/>
      <c r="S668" s="256"/>
      <c r="T668" s="271"/>
      <c r="U668" s="259"/>
      <c r="V668" s="237"/>
      <c r="W668" s="237"/>
    </row>
    <row r="669" spans="1:23" s="218" customFormat="1" ht="14.25" x14ac:dyDescent="0.2">
      <c r="A669" s="241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43"/>
      <c r="Q669" s="238"/>
      <c r="R669" s="238"/>
      <c r="S669" s="256"/>
      <c r="T669" s="271"/>
      <c r="U669" s="259"/>
      <c r="V669" s="237"/>
      <c r="W669" s="237"/>
    </row>
    <row r="670" spans="1:23" s="218" customFormat="1" ht="14.25" x14ac:dyDescent="0.2">
      <c r="A670" s="241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43"/>
      <c r="Q670" s="238"/>
      <c r="R670" s="238"/>
      <c r="S670" s="256"/>
      <c r="T670" s="271"/>
      <c r="U670" s="259"/>
      <c r="V670" s="237"/>
      <c r="W670" s="237"/>
    </row>
    <row r="671" spans="1:23" s="218" customFormat="1" ht="14.25" x14ac:dyDescent="0.2">
      <c r="A671" s="241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43"/>
      <c r="Q671" s="238"/>
      <c r="R671" s="238"/>
      <c r="S671" s="256"/>
      <c r="T671" s="271"/>
      <c r="U671" s="259"/>
      <c r="V671" s="237"/>
      <c r="W671" s="237"/>
    </row>
    <row r="672" spans="1:23" s="218" customFormat="1" ht="14.25" x14ac:dyDescent="0.2">
      <c r="A672" s="241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43"/>
      <c r="Q672" s="238"/>
      <c r="R672" s="238"/>
      <c r="S672" s="256"/>
      <c r="T672" s="271"/>
      <c r="U672" s="259"/>
      <c r="V672" s="237"/>
      <c r="W672" s="237"/>
    </row>
    <row r="673" spans="1:23" s="218" customFormat="1" ht="14.25" x14ac:dyDescent="0.2">
      <c r="A673" s="241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43"/>
      <c r="Q673" s="238"/>
      <c r="R673" s="238"/>
      <c r="S673" s="256"/>
      <c r="T673" s="271"/>
      <c r="U673" s="259"/>
      <c r="V673" s="237"/>
      <c r="W673" s="237"/>
    </row>
    <row r="674" spans="1:23" s="218" customFormat="1" ht="14.25" x14ac:dyDescent="0.2">
      <c r="A674" s="241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43"/>
      <c r="Q674" s="238"/>
      <c r="R674" s="238"/>
      <c r="S674" s="256"/>
      <c r="T674" s="271"/>
      <c r="U674" s="259"/>
      <c r="V674" s="237"/>
      <c r="W674" s="237"/>
    </row>
    <row r="675" spans="1:23" s="218" customFormat="1" ht="14.25" x14ac:dyDescent="0.2">
      <c r="A675" s="241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43"/>
      <c r="Q675" s="238"/>
      <c r="R675" s="238"/>
      <c r="S675" s="256"/>
      <c r="T675" s="271"/>
      <c r="U675" s="259"/>
      <c r="V675" s="237"/>
      <c r="W675" s="237"/>
    </row>
    <row r="676" spans="1:23" s="218" customFormat="1" ht="14.25" x14ac:dyDescent="0.2">
      <c r="A676" s="241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43"/>
      <c r="Q676" s="238"/>
      <c r="R676" s="238"/>
      <c r="S676" s="256"/>
      <c r="T676" s="271"/>
      <c r="U676" s="259"/>
      <c r="V676" s="237"/>
      <c r="W676" s="237"/>
    </row>
    <row r="677" spans="1:23" s="218" customFormat="1" ht="14.25" x14ac:dyDescent="0.2">
      <c r="A677" s="241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43"/>
      <c r="Q677" s="238"/>
      <c r="R677" s="238"/>
      <c r="S677" s="256"/>
      <c r="T677" s="271"/>
      <c r="U677" s="259"/>
      <c r="V677" s="237"/>
      <c r="W677" s="237"/>
    </row>
    <row r="678" spans="1:23" s="218" customFormat="1" ht="14.25" x14ac:dyDescent="0.2">
      <c r="A678" s="241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43"/>
      <c r="Q678" s="238"/>
      <c r="R678" s="238"/>
      <c r="S678" s="256"/>
      <c r="T678" s="271"/>
      <c r="U678" s="259"/>
      <c r="V678" s="237"/>
      <c r="W678" s="237"/>
    </row>
    <row r="679" spans="1:23" s="218" customFormat="1" ht="14.25" x14ac:dyDescent="0.2">
      <c r="A679" s="241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43"/>
      <c r="Q679" s="238"/>
      <c r="R679" s="238"/>
      <c r="S679" s="256"/>
      <c r="T679" s="271"/>
      <c r="U679" s="259"/>
      <c r="V679" s="237"/>
      <c r="W679" s="237"/>
    </row>
    <row r="680" spans="1:23" s="218" customFormat="1" ht="14.25" x14ac:dyDescent="0.2">
      <c r="A680" s="241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43"/>
      <c r="Q680" s="238"/>
      <c r="R680" s="238"/>
      <c r="S680" s="256"/>
      <c r="T680" s="271"/>
      <c r="U680" s="259"/>
      <c r="V680" s="237"/>
      <c r="W680" s="237"/>
    </row>
    <row r="681" spans="1:23" s="218" customFormat="1" ht="14.25" x14ac:dyDescent="0.2">
      <c r="A681" s="241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43"/>
      <c r="Q681" s="238"/>
      <c r="R681" s="238"/>
      <c r="S681" s="256"/>
      <c r="T681" s="271"/>
      <c r="U681" s="259"/>
      <c r="V681" s="237"/>
      <c r="W681" s="237"/>
    </row>
    <row r="682" spans="1:23" s="218" customFormat="1" ht="14.25" x14ac:dyDescent="0.2">
      <c r="A682" s="241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43"/>
      <c r="Q682" s="238"/>
      <c r="R682" s="238"/>
      <c r="S682" s="256"/>
      <c r="T682" s="271"/>
      <c r="U682" s="259"/>
      <c r="V682" s="237"/>
      <c r="W682" s="237"/>
    </row>
    <row r="683" spans="1:23" s="218" customFormat="1" ht="14.25" x14ac:dyDescent="0.2">
      <c r="A683" s="241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43"/>
      <c r="Q683" s="238"/>
      <c r="R683" s="238"/>
      <c r="S683" s="256"/>
      <c r="T683" s="271"/>
      <c r="U683" s="259"/>
      <c r="V683" s="237"/>
      <c r="W683" s="237"/>
    </row>
    <row r="684" spans="1:23" s="218" customFormat="1" ht="14.25" x14ac:dyDescent="0.2">
      <c r="A684" s="241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43"/>
      <c r="Q684" s="238"/>
      <c r="R684" s="238"/>
      <c r="S684" s="256"/>
      <c r="T684" s="271"/>
      <c r="U684" s="259"/>
      <c r="V684" s="237"/>
      <c r="W684" s="237"/>
    </row>
    <row r="685" spans="1:23" s="218" customFormat="1" ht="14.25" x14ac:dyDescent="0.2">
      <c r="A685" s="241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43"/>
      <c r="Q685" s="238"/>
      <c r="R685" s="238"/>
      <c r="S685" s="256"/>
      <c r="T685" s="271"/>
      <c r="U685" s="259"/>
      <c r="V685" s="237"/>
      <c r="W685" s="237"/>
    </row>
    <row r="686" spans="1:23" s="218" customFormat="1" ht="14.25" x14ac:dyDescent="0.2">
      <c r="A686" s="241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43"/>
      <c r="Q686" s="238"/>
      <c r="R686" s="238"/>
      <c r="S686" s="256"/>
      <c r="T686" s="271"/>
      <c r="U686" s="259"/>
      <c r="V686" s="237"/>
      <c r="W686" s="237"/>
    </row>
    <row r="687" spans="1:23" s="218" customFormat="1" ht="14.25" x14ac:dyDescent="0.2">
      <c r="A687" s="241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43"/>
      <c r="Q687" s="238"/>
      <c r="R687" s="238"/>
      <c r="S687" s="256"/>
      <c r="T687" s="271"/>
      <c r="U687" s="259"/>
      <c r="V687" s="237"/>
      <c r="W687" s="237"/>
    </row>
    <row r="688" spans="1:23" s="218" customFormat="1" ht="14.25" x14ac:dyDescent="0.2">
      <c r="A688" s="241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43"/>
      <c r="Q688" s="238"/>
      <c r="R688" s="238"/>
      <c r="S688" s="256"/>
      <c r="T688" s="271"/>
      <c r="U688" s="259"/>
      <c r="V688" s="237"/>
      <c r="W688" s="237"/>
    </row>
    <row r="689" spans="1:23" s="218" customFormat="1" ht="14.25" x14ac:dyDescent="0.2">
      <c r="A689" s="241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43"/>
      <c r="Q689" s="238"/>
      <c r="R689" s="238"/>
      <c r="S689" s="256"/>
      <c r="T689" s="271"/>
      <c r="U689" s="259"/>
      <c r="V689" s="237"/>
      <c r="W689" s="237"/>
    </row>
    <row r="690" spans="1:23" s="218" customFormat="1" ht="14.25" x14ac:dyDescent="0.2">
      <c r="A690" s="241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43"/>
      <c r="Q690" s="238"/>
      <c r="R690" s="238"/>
      <c r="S690" s="256"/>
      <c r="T690" s="271"/>
      <c r="U690" s="259"/>
      <c r="V690" s="237"/>
      <c r="W690" s="237"/>
    </row>
    <row r="691" spans="1:23" s="218" customFormat="1" ht="14.25" x14ac:dyDescent="0.2">
      <c r="A691" s="241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43"/>
      <c r="Q691" s="238"/>
      <c r="R691" s="238"/>
      <c r="S691" s="256"/>
      <c r="T691" s="271"/>
      <c r="U691" s="259"/>
      <c r="V691" s="237"/>
      <c r="W691" s="237"/>
    </row>
    <row r="692" spans="1:23" s="218" customFormat="1" ht="14.25" x14ac:dyDescent="0.2">
      <c r="A692" s="241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43"/>
      <c r="Q692" s="238"/>
      <c r="R692" s="238"/>
      <c r="S692" s="256"/>
      <c r="T692" s="271"/>
      <c r="U692" s="259"/>
      <c r="V692" s="237"/>
      <c r="W692" s="237"/>
    </row>
    <row r="693" spans="1:23" s="218" customFormat="1" ht="14.25" x14ac:dyDescent="0.2">
      <c r="A693" s="241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43"/>
      <c r="Q693" s="238"/>
      <c r="R693" s="238"/>
      <c r="S693" s="256"/>
      <c r="T693" s="271"/>
      <c r="U693" s="259"/>
      <c r="V693" s="237"/>
      <c r="W693" s="237"/>
    </row>
    <row r="694" spans="1:23" s="218" customFormat="1" ht="14.25" x14ac:dyDescent="0.2">
      <c r="A694" s="241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43"/>
      <c r="Q694" s="238"/>
      <c r="R694" s="238"/>
      <c r="S694" s="256"/>
      <c r="T694" s="271"/>
      <c r="U694" s="259"/>
      <c r="V694" s="237"/>
      <c r="W694" s="237"/>
    </row>
    <row r="695" spans="1:23" s="218" customFormat="1" ht="14.25" x14ac:dyDescent="0.2">
      <c r="A695" s="241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43"/>
      <c r="Q695" s="238"/>
      <c r="R695" s="238"/>
      <c r="S695" s="256"/>
      <c r="T695" s="271"/>
      <c r="U695" s="259"/>
      <c r="V695" s="237"/>
      <c r="W695" s="237"/>
    </row>
    <row r="696" spans="1:23" s="218" customFormat="1" ht="14.25" x14ac:dyDescent="0.2">
      <c r="A696" s="241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43"/>
      <c r="Q696" s="238"/>
      <c r="R696" s="238"/>
      <c r="S696" s="256"/>
      <c r="T696" s="271"/>
      <c r="U696" s="259"/>
      <c r="V696" s="237"/>
      <c r="W696" s="237"/>
    </row>
    <row r="697" spans="1:23" s="218" customFormat="1" ht="14.25" x14ac:dyDescent="0.2">
      <c r="A697" s="241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43"/>
      <c r="Q697" s="238"/>
      <c r="R697" s="238"/>
      <c r="S697" s="256"/>
      <c r="T697" s="271"/>
      <c r="U697" s="259"/>
      <c r="V697" s="237"/>
      <c r="W697" s="237"/>
    </row>
    <row r="698" spans="1:23" s="218" customFormat="1" ht="14.25" x14ac:dyDescent="0.2">
      <c r="A698" s="241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43"/>
      <c r="Q698" s="238"/>
      <c r="R698" s="238"/>
      <c r="S698" s="256"/>
      <c r="T698" s="271"/>
      <c r="U698" s="259"/>
      <c r="V698" s="237"/>
      <c r="W698" s="237"/>
    </row>
    <row r="699" spans="1:23" s="218" customFormat="1" ht="14.25" x14ac:dyDescent="0.2">
      <c r="A699" s="241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43"/>
      <c r="Q699" s="238"/>
      <c r="R699" s="238"/>
      <c r="S699" s="256"/>
      <c r="T699" s="271"/>
      <c r="U699" s="259"/>
      <c r="V699" s="237"/>
      <c r="W699" s="237"/>
    </row>
    <row r="700" spans="1:23" s="218" customFormat="1" ht="14.25" x14ac:dyDescent="0.2">
      <c r="A700" s="241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43"/>
      <c r="Q700" s="238"/>
      <c r="R700" s="238"/>
      <c r="S700" s="256"/>
      <c r="T700" s="271"/>
      <c r="U700" s="259"/>
      <c r="V700" s="237"/>
      <c r="W700" s="237"/>
    </row>
    <row r="701" spans="1:23" s="218" customFormat="1" ht="14.25" x14ac:dyDescent="0.2">
      <c r="A701" s="241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43"/>
      <c r="Q701" s="238"/>
      <c r="R701" s="238"/>
      <c r="S701" s="256"/>
      <c r="T701" s="271"/>
      <c r="U701" s="259"/>
      <c r="V701" s="237"/>
      <c r="W701" s="237"/>
    </row>
    <row r="702" spans="1:23" s="218" customFormat="1" ht="14.25" x14ac:dyDescent="0.2">
      <c r="A702" s="241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43"/>
      <c r="Q702" s="238"/>
      <c r="R702" s="238"/>
      <c r="S702" s="256"/>
      <c r="T702" s="271"/>
      <c r="U702" s="259"/>
      <c r="V702" s="237"/>
      <c r="W702" s="237"/>
    </row>
    <row r="703" spans="1:23" s="218" customFormat="1" ht="14.25" x14ac:dyDescent="0.2">
      <c r="A703" s="241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43"/>
      <c r="Q703" s="238"/>
      <c r="R703" s="238"/>
      <c r="S703" s="256"/>
      <c r="T703" s="271"/>
      <c r="U703" s="259"/>
      <c r="V703" s="237"/>
      <c r="W703" s="237"/>
    </row>
    <row r="704" spans="1:23" s="218" customFormat="1" ht="14.25" x14ac:dyDescent="0.2">
      <c r="A704" s="241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43"/>
      <c r="Q704" s="238"/>
      <c r="R704" s="238"/>
      <c r="S704" s="256"/>
      <c r="T704" s="271"/>
      <c r="U704" s="259"/>
      <c r="V704" s="237"/>
      <c r="W704" s="237"/>
    </row>
    <row r="705" spans="1:23" s="218" customFormat="1" ht="14.25" x14ac:dyDescent="0.2">
      <c r="A705" s="241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43"/>
      <c r="Q705" s="238"/>
      <c r="R705" s="238"/>
      <c r="S705" s="256"/>
      <c r="T705" s="271"/>
      <c r="U705" s="259"/>
      <c r="V705" s="237"/>
      <c r="W705" s="237"/>
    </row>
    <row r="706" spans="1:23" s="218" customFormat="1" ht="14.25" x14ac:dyDescent="0.2">
      <c r="A706" s="241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43"/>
      <c r="Q706" s="238"/>
      <c r="R706" s="238"/>
      <c r="S706" s="256"/>
      <c r="T706" s="271"/>
      <c r="U706" s="259"/>
      <c r="V706" s="237"/>
      <c r="W706" s="237"/>
    </row>
    <row r="707" spans="1:23" s="218" customFormat="1" ht="14.25" x14ac:dyDescent="0.2">
      <c r="A707" s="241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43"/>
      <c r="Q707" s="238"/>
      <c r="R707" s="238"/>
      <c r="S707" s="256"/>
      <c r="T707" s="271"/>
      <c r="U707" s="259"/>
      <c r="V707" s="237"/>
      <c r="W707" s="237"/>
    </row>
    <row r="708" spans="1:23" s="218" customFormat="1" ht="14.25" x14ac:dyDescent="0.2">
      <c r="A708" s="241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43"/>
      <c r="Q708" s="238"/>
      <c r="R708" s="238"/>
      <c r="S708" s="256"/>
      <c r="T708" s="271"/>
      <c r="U708" s="259"/>
      <c r="V708" s="237"/>
      <c r="W708" s="237"/>
    </row>
    <row r="709" spans="1:23" s="218" customFormat="1" ht="14.25" x14ac:dyDescent="0.2">
      <c r="A709" s="241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43"/>
      <c r="Q709" s="238"/>
      <c r="R709" s="238"/>
      <c r="S709" s="256"/>
      <c r="T709" s="271"/>
      <c r="U709" s="259"/>
      <c r="V709" s="237"/>
      <c r="W709" s="237"/>
    </row>
    <row r="710" spans="1:23" s="218" customFormat="1" ht="14.25" x14ac:dyDescent="0.2">
      <c r="A710" s="241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43"/>
      <c r="Q710" s="238"/>
      <c r="R710" s="238"/>
      <c r="S710" s="256"/>
      <c r="T710" s="271"/>
      <c r="U710" s="259"/>
      <c r="V710" s="237"/>
      <c r="W710" s="237"/>
    </row>
    <row r="711" spans="1:23" s="218" customFormat="1" ht="14.25" x14ac:dyDescent="0.2">
      <c r="A711" s="241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43"/>
      <c r="Q711" s="238"/>
      <c r="R711" s="238"/>
      <c r="S711" s="256"/>
      <c r="T711" s="271"/>
      <c r="U711" s="259"/>
      <c r="V711" s="237"/>
      <c r="W711" s="237"/>
    </row>
    <row r="712" spans="1:23" s="218" customFormat="1" ht="14.25" x14ac:dyDescent="0.2">
      <c r="A712" s="241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43"/>
      <c r="Q712" s="238"/>
      <c r="R712" s="238"/>
      <c r="S712" s="256"/>
      <c r="T712" s="271"/>
      <c r="U712" s="259"/>
      <c r="V712" s="237"/>
      <c r="W712" s="237"/>
    </row>
    <row r="713" spans="1:23" s="218" customFormat="1" ht="14.25" x14ac:dyDescent="0.2">
      <c r="A713" s="241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43"/>
      <c r="Q713" s="238"/>
      <c r="R713" s="238"/>
      <c r="S713" s="256"/>
      <c r="T713" s="271"/>
      <c r="U713" s="259"/>
      <c r="V713" s="237"/>
      <c r="W713" s="237"/>
    </row>
    <row r="714" spans="1:23" s="218" customFormat="1" ht="14.25" x14ac:dyDescent="0.2">
      <c r="A714" s="241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43"/>
      <c r="Q714" s="238"/>
      <c r="R714" s="238"/>
      <c r="S714" s="256"/>
      <c r="T714" s="271"/>
      <c r="U714" s="259"/>
      <c r="V714" s="237"/>
      <c r="W714" s="237"/>
    </row>
    <row r="715" spans="1:23" s="218" customFormat="1" ht="14.25" x14ac:dyDescent="0.2">
      <c r="A715" s="241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43"/>
      <c r="Q715" s="238"/>
      <c r="R715" s="238"/>
      <c r="S715" s="256"/>
      <c r="T715" s="271"/>
      <c r="U715" s="259"/>
      <c r="V715" s="237"/>
      <c r="W715" s="237"/>
    </row>
    <row r="716" spans="1:23" s="218" customFormat="1" ht="14.25" x14ac:dyDescent="0.2">
      <c r="A716" s="241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43"/>
      <c r="Q716" s="238"/>
      <c r="R716" s="238"/>
      <c r="S716" s="256"/>
      <c r="T716" s="271"/>
      <c r="U716" s="259"/>
      <c r="V716" s="237"/>
      <c r="W716" s="237"/>
    </row>
    <row r="717" spans="1:23" s="218" customFormat="1" ht="14.25" x14ac:dyDescent="0.2">
      <c r="A717" s="241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43"/>
      <c r="Q717" s="238"/>
      <c r="R717" s="238"/>
      <c r="S717" s="256"/>
      <c r="T717" s="271"/>
      <c r="U717" s="259"/>
      <c r="V717" s="237"/>
      <c r="W717" s="237"/>
    </row>
    <row r="718" spans="1:23" s="218" customFormat="1" ht="14.25" x14ac:dyDescent="0.2">
      <c r="A718" s="241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43"/>
      <c r="Q718" s="238"/>
      <c r="R718" s="238"/>
      <c r="S718" s="256"/>
      <c r="T718" s="271"/>
      <c r="U718" s="259"/>
      <c r="V718" s="237"/>
      <c r="W718" s="237"/>
    </row>
    <row r="719" spans="1:23" s="218" customFormat="1" ht="14.25" x14ac:dyDescent="0.2">
      <c r="A719" s="241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43"/>
      <c r="Q719" s="238"/>
      <c r="R719" s="238"/>
      <c r="S719" s="256"/>
      <c r="T719" s="271"/>
      <c r="U719" s="259"/>
      <c r="V719" s="237"/>
      <c r="W719" s="237"/>
    </row>
    <row r="720" spans="1:23" s="218" customFormat="1" ht="14.25" x14ac:dyDescent="0.2">
      <c r="A720" s="241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43"/>
      <c r="Q720" s="238"/>
      <c r="R720" s="238"/>
      <c r="S720" s="256"/>
      <c r="T720" s="271"/>
      <c r="U720" s="259"/>
      <c r="V720" s="237"/>
      <c r="W720" s="237"/>
    </row>
    <row r="721" spans="1:23" s="218" customFormat="1" ht="14.25" x14ac:dyDescent="0.2">
      <c r="A721" s="241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43"/>
      <c r="Q721" s="238"/>
      <c r="R721" s="238"/>
      <c r="S721" s="256"/>
      <c r="T721" s="271"/>
      <c r="U721" s="259"/>
      <c r="V721" s="237"/>
      <c r="W721" s="237"/>
    </row>
    <row r="722" spans="1:23" s="218" customFormat="1" ht="14.25" x14ac:dyDescent="0.2">
      <c r="A722" s="241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43"/>
      <c r="Q722" s="238"/>
      <c r="R722" s="238"/>
      <c r="S722" s="256"/>
      <c r="T722" s="271"/>
      <c r="U722" s="259"/>
      <c r="V722" s="237"/>
      <c r="W722" s="237"/>
    </row>
    <row r="723" spans="1:23" s="218" customFormat="1" ht="14.25" x14ac:dyDescent="0.2">
      <c r="A723" s="241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43"/>
      <c r="Q723" s="238"/>
      <c r="R723" s="238"/>
      <c r="S723" s="256"/>
      <c r="T723" s="271"/>
      <c r="U723" s="259"/>
      <c r="V723" s="237"/>
      <c r="W723" s="237"/>
    </row>
    <row r="724" spans="1:23" s="218" customFormat="1" ht="14.25" x14ac:dyDescent="0.2">
      <c r="A724" s="241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43"/>
      <c r="Q724" s="238"/>
      <c r="R724" s="238"/>
      <c r="S724" s="256"/>
      <c r="T724" s="271"/>
      <c r="U724" s="259"/>
      <c r="V724" s="237"/>
      <c r="W724" s="237"/>
    </row>
    <row r="725" spans="1:23" s="218" customFormat="1" ht="14.25" x14ac:dyDescent="0.2">
      <c r="A725" s="241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43"/>
      <c r="Q725" s="238"/>
      <c r="R725" s="238"/>
      <c r="S725" s="256"/>
      <c r="T725" s="271"/>
      <c r="U725" s="259"/>
      <c r="V725" s="237"/>
      <c r="W725" s="237"/>
    </row>
    <row r="726" spans="1:23" s="218" customFormat="1" ht="14.25" x14ac:dyDescent="0.2">
      <c r="A726" s="241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43"/>
      <c r="Q726" s="238"/>
      <c r="R726" s="238"/>
      <c r="S726" s="256"/>
      <c r="T726" s="271"/>
      <c r="U726" s="259"/>
      <c r="V726" s="237"/>
      <c r="W726" s="237"/>
    </row>
    <row r="727" spans="1:23" s="218" customFormat="1" ht="14.25" x14ac:dyDescent="0.2">
      <c r="A727" s="241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43"/>
      <c r="Q727" s="238"/>
      <c r="R727" s="238"/>
      <c r="S727" s="256"/>
      <c r="T727" s="271"/>
      <c r="U727" s="259"/>
      <c r="V727" s="237"/>
      <c r="W727" s="237"/>
    </row>
    <row r="728" spans="1:23" s="218" customFormat="1" ht="14.25" x14ac:dyDescent="0.2">
      <c r="A728" s="241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43"/>
      <c r="Q728" s="238"/>
      <c r="R728" s="238"/>
      <c r="S728" s="256"/>
      <c r="T728" s="271"/>
      <c r="U728" s="259"/>
      <c r="V728" s="237"/>
      <c r="W728" s="237"/>
    </row>
    <row r="729" spans="1:23" s="218" customFormat="1" ht="14.25" x14ac:dyDescent="0.2">
      <c r="A729" s="241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43"/>
      <c r="Q729" s="238"/>
      <c r="R729" s="238"/>
      <c r="S729" s="256"/>
      <c r="T729" s="271"/>
      <c r="U729" s="259"/>
      <c r="V729" s="237"/>
      <c r="W729" s="237"/>
    </row>
    <row r="730" spans="1:23" s="218" customFormat="1" ht="14.25" x14ac:dyDescent="0.2">
      <c r="A730" s="241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43"/>
      <c r="Q730" s="238"/>
      <c r="R730" s="238"/>
      <c r="S730" s="256"/>
      <c r="T730" s="271"/>
      <c r="U730" s="259"/>
      <c r="V730" s="237"/>
      <c r="W730" s="237"/>
    </row>
    <row r="731" spans="1:23" s="218" customFormat="1" ht="14.25" x14ac:dyDescent="0.2">
      <c r="A731" s="241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43"/>
      <c r="Q731" s="238"/>
      <c r="R731" s="238"/>
      <c r="S731" s="256"/>
      <c r="T731" s="271"/>
      <c r="U731" s="259"/>
      <c r="V731" s="237"/>
      <c r="W731" s="237"/>
    </row>
    <row r="732" spans="1:23" s="218" customFormat="1" ht="14.25" x14ac:dyDescent="0.2">
      <c r="A732" s="241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43"/>
      <c r="Q732" s="238"/>
      <c r="R732" s="238"/>
      <c r="S732" s="256"/>
      <c r="T732" s="271"/>
      <c r="U732" s="259"/>
      <c r="V732" s="237"/>
      <c r="W732" s="237"/>
    </row>
    <row r="733" spans="1:23" s="218" customFormat="1" ht="14.25" x14ac:dyDescent="0.2">
      <c r="A733" s="241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43"/>
      <c r="Q733" s="238"/>
      <c r="R733" s="238"/>
      <c r="S733" s="256"/>
      <c r="T733" s="271"/>
      <c r="U733" s="259"/>
      <c r="V733" s="237"/>
      <c r="W733" s="237"/>
    </row>
    <row r="734" spans="1:23" s="218" customFormat="1" ht="14.25" x14ac:dyDescent="0.2">
      <c r="A734" s="241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43"/>
      <c r="Q734" s="238"/>
      <c r="R734" s="238"/>
      <c r="S734" s="256"/>
      <c r="T734" s="271"/>
      <c r="U734" s="259"/>
      <c r="V734" s="237"/>
      <c r="W734" s="237"/>
    </row>
    <row r="735" spans="1:23" s="218" customFormat="1" ht="14.25" x14ac:dyDescent="0.2">
      <c r="A735" s="241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43"/>
      <c r="Q735" s="238"/>
      <c r="R735" s="238"/>
      <c r="S735" s="256"/>
      <c r="T735" s="271"/>
      <c r="U735" s="259"/>
      <c r="V735" s="237"/>
      <c r="W735" s="237"/>
    </row>
    <row r="736" spans="1:23" s="218" customFormat="1" ht="14.25" x14ac:dyDescent="0.2">
      <c r="A736" s="241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43"/>
      <c r="Q736" s="238"/>
      <c r="R736" s="238"/>
      <c r="S736" s="256"/>
      <c r="T736" s="271"/>
      <c r="U736" s="259"/>
      <c r="V736" s="237"/>
      <c r="W736" s="237"/>
    </row>
    <row r="737" spans="1:23" s="218" customFormat="1" ht="14.25" x14ac:dyDescent="0.2">
      <c r="A737" s="241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43"/>
      <c r="Q737" s="238"/>
      <c r="R737" s="238"/>
      <c r="S737" s="256"/>
      <c r="T737" s="271"/>
      <c r="U737" s="259"/>
      <c r="V737" s="237"/>
      <c r="W737" s="237"/>
    </row>
    <row r="738" spans="1:23" s="218" customFormat="1" ht="14.25" x14ac:dyDescent="0.2">
      <c r="A738" s="241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43"/>
      <c r="Q738" s="238"/>
      <c r="R738" s="238"/>
      <c r="S738" s="256"/>
      <c r="T738" s="271"/>
      <c r="U738" s="259"/>
      <c r="V738" s="237"/>
      <c r="W738" s="237"/>
    </row>
    <row r="739" spans="1:23" s="218" customFormat="1" ht="14.25" x14ac:dyDescent="0.2">
      <c r="A739" s="241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43"/>
      <c r="Q739" s="238"/>
      <c r="R739" s="238"/>
      <c r="S739" s="256"/>
      <c r="T739" s="271"/>
      <c r="U739" s="259"/>
      <c r="V739" s="237"/>
      <c r="W739" s="237"/>
    </row>
    <row r="740" spans="1:23" s="218" customFormat="1" ht="14.25" x14ac:dyDescent="0.2">
      <c r="A740" s="241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43"/>
      <c r="Q740" s="238"/>
      <c r="R740" s="238"/>
      <c r="S740" s="256"/>
      <c r="T740" s="271"/>
      <c r="U740" s="259"/>
      <c r="V740" s="237"/>
      <c r="W740" s="237"/>
    </row>
    <row r="741" spans="1:23" s="218" customFormat="1" ht="14.25" x14ac:dyDescent="0.2">
      <c r="A741" s="241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43"/>
      <c r="Q741" s="238"/>
      <c r="R741" s="238"/>
      <c r="S741" s="256"/>
      <c r="T741" s="271"/>
      <c r="U741" s="259"/>
      <c r="V741" s="237"/>
      <c r="W741" s="237"/>
    </row>
    <row r="742" spans="1:23" s="218" customFormat="1" ht="14.25" x14ac:dyDescent="0.2">
      <c r="A742" s="241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43"/>
      <c r="Q742" s="238"/>
      <c r="R742" s="238"/>
      <c r="S742" s="256"/>
      <c r="T742" s="271"/>
      <c r="U742" s="259"/>
      <c r="V742" s="237"/>
      <c r="W742" s="237"/>
    </row>
    <row r="743" spans="1:23" s="218" customFormat="1" ht="14.25" x14ac:dyDescent="0.2">
      <c r="A743" s="241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43"/>
      <c r="Q743" s="238"/>
      <c r="R743" s="238"/>
      <c r="S743" s="256"/>
      <c r="T743" s="271"/>
      <c r="U743" s="259"/>
      <c r="V743" s="237"/>
      <c r="W743" s="237"/>
    </row>
    <row r="744" spans="1:23" s="218" customFormat="1" ht="14.25" x14ac:dyDescent="0.2">
      <c r="A744" s="241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43"/>
      <c r="Q744" s="238"/>
      <c r="R744" s="238"/>
      <c r="S744" s="256"/>
      <c r="T744" s="271"/>
      <c r="U744" s="259"/>
      <c r="V744" s="237"/>
      <c r="W744" s="237"/>
    </row>
    <row r="745" spans="1:23" s="218" customFormat="1" ht="14.25" x14ac:dyDescent="0.2">
      <c r="A745" s="241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43"/>
      <c r="Q745" s="238"/>
      <c r="R745" s="238"/>
      <c r="S745" s="256"/>
      <c r="T745" s="271"/>
      <c r="U745" s="259"/>
      <c r="V745" s="237"/>
      <c r="W745" s="237"/>
    </row>
    <row r="746" spans="1:23" s="218" customFormat="1" ht="14.25" x14ac:dyDescent="0.2">
      <c r="A746" s="241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43"/>
      <c r="Q746" s="238"/>
      <c r="R746" s="238"/>
      <c r="S746" s="256"/>
      <c r="T746" s="271"/>
      <c r="U746" s="259"/>
      <c r="V746" s="237"/>
      <c r="W746" s="237"/>
    </row>
    <row r="747" spans="1:23" s="218" customFormat="1" ht="14.25" x14ac:dyDescent="0.2">
      <c r="A747" s="241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43"/>
      <c r="Q747" s="238"/>
      <c r="R747" s="238"/>
      <c r="S747" s="256"/>
      <c r="T747" s="271"/>
      <c r="U747" s="259"/>
      <c r="V747" s="237"/>
      <c r="W747" s="237"/>
    </row>
    <row r="748" spans="1:23" s="218" customFormat="1" ht="14.25" x14ac:dyDescent="0.2">
      <c r="A748" s="241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43"/>
      <c r="Q748" s="238"/>
      <c r="R748" s="238"/>
      <c r="S748" s="256"/>
      <c r="T748" s="271"/>
      <c r="U748" s="259"/>
      <c r="V748" s="237"/>
      <c r="W748" s="237"/>
    </row>
    <row r="749" spans="1:23" s="218" customFormat="1" ht="14.25" x14ac:dyDescent="0.2">
      <c r="A749" s="241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43"/>
      <c r="Q749" s="238"/>
      <c r="R749" s="238"/>
      <c r="S749" s="256"/>
      <c r="T749" s="271"/>
      <c r="U749" s="259"/>
      <c r="V749" s="237"/>
      <c r="W749" s="237"/>
    </row>
    <row r="750" spans="1:23" s="218" customFormat="1" ht="14.25" x14ac:dyDescent="0.2">
      <c r="A750" s="241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43"/>
      <c r="Q750" s="238"/>
      <c r="R750" s="238"/>
      <c r="S750" s="256"/>
      <c r="T750" s="271"/>
      <c r="U750" s="259"/>
      <c r="V750" s="237"/>
      <c r="W750" s="237"/>
    </row>
    <row r="751" spans="1:23" s="218" customFormat="1" ht="14.25" x14ac:dyDescent="0.2">
      <c r="A751" s="241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43"/>
      <c r="Q751" s="238"/>
      <c r="R751" s="238"/>
      <c r="S751" s="256"/>
      <c r="T751" s="271"/>
      <c r="U751" s="259"/>
      <c r="V751" s="237"/>
      <c r="W751" s="237"/>
    </row>
    <row r="752" spans="1:23" s="218" customFormat="1" ht="14.25" x14ac:dyDescent="0.2">
      <c r="A752" s="241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43"/>
      <c r="Q752" s="238"/>
      <c r="R752" s="238"/>
      <c r="S752" s="256"/>
      <c r="T752" s="271"/>
      <c r="U752" s="259"/>
      <c r="V752" s="237"/>
      <c r="W752" s="237"/>
    </row>
    <row r="753" spans="1:23" s="218" customFormat="1" ht="14.25" x14ac:dyDescent="0.2">
      <c r="A753" s="241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43"/>
      <c r="Q753" s="238"/>
      <c r="R753" s="238"/>
      <c r="S753" s="256"/>
      <c r="T753" s="271"/>
      <c r="U753" s="259"/>
      <c r="V753" s="237"/>
      <c r="W753" s="237"/>
    </row>
    <row r="754" spans="1:23" s="218" customFormat="1" ht="14.25" x14ac:dyDescent="0.2">
      <c r="A754" s="241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43"/>
      <c r="Q754" s="238"/>
      <c r="R754" s="238"/>
      <c r="S754" s="256"/>
      <c r="T754" s="271"/>
      <c r="U754" s="259"/>
      <c r="V754" s="237"/>
      <c r="W754" s="237"/>
    </row>
    <row r="755" spans="1:23" s="218" customFormat="1" ht="14.25" x14ac:dyDescent="0.2">
      <c r="A755" s="241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43"/>
      <c r="Q755" s="238"/>
      <c r="R755" s="238"/>
      <c r="S755" s="256"/>
      <c r="T755" s="271"/>
      <c r="U755" s="259"/>
      <c r="V755" s="237"/>
      <c r="W755" s="237"/>
    </row>
    <row r="756" spans="1:23" s="218" customFormat="1" ht="14.25" x14ac:dyDescent="0.2">
      <c r="A756" s="241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43"/>
      <c r="Q756" s="238"/>
      <c r="R756" s="238"/>
      <c r="S756" s="256"/>
      <c r="T756" s="271"/>
      <c r="U756" s="259"/>
      <c r="V756" s="237"/>
      <c r="W756" s="237"/>
    </row>
    <row r="757" spans="1:23" s="218" customFormat="1" ht="14.25" x14ac:dyDescent="0.2">
      <c r="A757" s="241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43"/>
      <c r="Q757" s="238"/>
      <c r="R757" s="238"/>
      <c r="S757" s="256"/>
      <c r="T757" s="271"/>
      <c r="U757" s="259"/>
      <c r="V757" s="237"/>
      <c r="W757" s="237"/>
    </row>
    <row r="758" spans="1:23" s="218" customFormat="1" ht="14.25" x14ac:dyDescent="0.2">
      <c r="A758" s="241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43"/>
      <c r="Q758" s="238"/>
      <c r="R758" s="238"/>
      <c r="S758" s="256"/>
      <c r="T758" s="271"/>
      <c r="U758" s="259"/>
      <c r="V758" s="237"/>
      <c r="W758" s="237"/>
    </row>
    <row r="759" spans="1:23" s="218" customFormat="1" ht="14.25" x14ac:dyDescent="0.2">
      <c r="A759" s="241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43"/>
      <c r="Q759" s="238"/>
      <c r="R759" s="238"/>
      <c r="S759" s="256"/>
      <c r="T759" s="271"/>
      <c r="U759" s="259"/>
      <c r="V759" s="237"/>
      <c r="W759" s="237"/>
    </row>
    <row r="760" spans="1:23" s="218" customFormat="1" ht="14.25" x14ac:dyDescent="0.2">
      <c r="A760" s="241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43"/>
      <c r="Q760" s="238"/>
      <c r="R760" s="238"/>
      <c r="S760" s="256"/>
      <c r="T760" s="271"/>
      <c r="U760" s="259"/>
      <c r="V760" s="237"/>
      <c r="W760" s="237"/>
    </row>
    <row r="761" spans="1:23" s="218" customFormat="1" ht="14.25" x14ac:dyDescent="0.2">
      <c r="A761" s="241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43"/>
      <c r="Q761" s="238"/>
      <c r="R761" s="238"/>
      <c r="S761" s="256"/>
      <c r="T761" s="271"/>
      <c r="U761" s="259"/>
      <c r="V761" s="237"/>
      <c r="W761" s="237"/>
    </row>
    <row r="762" spans="1:23" s="218" customFormat="1" ht="14.25" x14ac:dyDescent="0.2">
      <c r="A762" s="241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43"/>
      <c r="Q762" s="238"/>
      <c r="R762" s="238"/>
      <c r="S762" s="256"/>
      <c r="T762" s="271"/>
      <c r="U762" s="259"/>
      <c r="V762" s="237"/>
      <c r="W762" s="237"/>
    </row>
    <row r="763" spans="1:23" s="218" customFormat="1" ht="14.25" x14ac:dyDescent="0.2">
      <c r="A763" s="241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43"/>
      <c r="Q763" s="238"/>
      <c r="R763" s="238"/>
      <c r="S763" s="256"/>
      <c r="T763" s="271"/>
      <c r="U763" s="259"/>
      <c r="V763" s="237"/>
      <c r="W763" s="237"/>
    </row>
    <row r="764" spans="1:23" s="218" customFormat="1" ht="14.25" x14ac:dyDescent="0.2">
      <c r="A764" s="241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43"/>
      <c r="Q764" s="238"/>
      <c r="R764" s="238"/>
      <c r="S764" s="256"/>
      <c r="T764" s="271"/>
      <c r="U764" s="259"/>
      <c r="V764" s="237"/>
      <c r="W764" s="237"/>
    </row>
    <row r="765" spans="1:23" s="218" customFormat="1" ht="14.25" x14ac:dyDescent="0.2">
      <c r="A765" s="241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43"/>
      <c r="Q765" s="238"/>
      <c r="R765" s="238"/>
      <c r="S765" s="256"/>
      <c r="T765" s="271"/>
      <c r="U765" s="259"/>
      <c r="V765" s="237"/>
      <c r="W765" s="237"/>
    </row>
    <row r="766" spans="1:23" s="218" customFormat="1" ht="14.25" x14ac:dyDescent="0.2">
      <c r="A766" s="241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43"/>
      <c r="Q766" s="238"/>
      <c r="R766" s="238"/>
      <c r="S766" s="256"/>
      <c r="T766" s="271"/>
      <c r="U766" s="259"/>
      <c r="V766" s="237"/>
      <c r="W766" s="237"/>
    </row>
    <row r="767" spans="1:23" s="218" customFormat="1" ht="14.25" x14ac:dyDescent="0.2">
      <c r="A767" s="241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43"/>
      <c r="Q767" s="238"/>
      <c r="R767" s="238"/>
      <c r="S767" s="256"/>
      <c r="T767" s="271"/>
      <c r="U767" s="259"/>
      <c r="V767" s="237"/>
      <c r="W767" s="237"/>
    </row>
    <row r="768" spans="1:23" s="218" customFormat="1" ht="14.25" x14ac:dyDescent="0.2">
      <c r="A768" s="241"/>
      <c r="D768" s="238"/>
      <c r="E768" s="238"/>
      <c r="F768" s="238"/>
      <c r="G768" s="238"/>
      <c r="H768" s="238"/>
      <c r="I768" s="238"/>
      <c r="J768" s="238"/>
      <c r="K768" s="238"/>
      <c r="L768" s="238"/>
      <c r="M768" s="238"/>
      <c r="N768" s="238"/>
      <c r="O768" s="238"/>
      <c r="P768" s="243"/>
      <c r="Q768" s="238"/>
      <c r="R768" s="238"/>
      <c r="S768" s="256"/>
      <c r="T768" s="271"/>
      <c r="U768" s="259"/>
      <c r="V768" s="237"/>
      <c r="W768" s="237"/>
    </row>
    <row r="769" spans="1:23" s="218" customFormat="1" ht="14.25" x14ac:dyDescent="0.2">
      <c r="A769" s="241"/>
      <c r="D769" s="238"/>
      <c r="E769" s="238"/>
      <c r="F769" s="238"/>
      <c r="G769" s="238"/>
      <c r="H769" s="238"/>
      <c r="I769" s="238"/>
      <c r="J769" s="238"/>
      <c r="K769" s="238"/>
      <c r="L769" s="238"/>
      <c r="M769" s="238"/>
      <c r="N769" s="238"/>
      <c r="O769" s="238"/>
      <c r="P769" s="243"/>
      <c r="Q769" s="238"/>
      <c r="R769" s="238"/>
      <c r="S769" s="256"/>
      <c r="T769" s="271"/>
      <c r="U769" s="259"/>
      <c r="V769" s="237"/>
      <c r="W769" s="237"/>
    </row>
    <row r="770" spans="1:23" s="218" customFormat="1" ht="14.25" x14ac:dyDescent="0.2">
      <c r="A770" s="241"/>
      <c r="D770" s="238"/>
      <c r="E770" s="238"/>
      <c r="F770" s="238"/>
      <c r="G770" s="238"/>
      <c r="H770" s="238"/>
      <c r="I770" s="238"/>
      <c r="J770" s="238"/>
      <c r="K770" s="238"/>
      <c r="L770" s="238"/>
      <c r="M770" s="238"/>
      <c r="N770" s="238"/>
      <c r="O770" s="238"/>
      <c r="P770" s="243"/>
      <c r="Q770" s="238"/>
      <c r="R770" s="238"/>
      <c r="S770" s="256"/>
      <c r="T770" s="271"/>
      <c r="U770" s="259"/>
      <c r="V770" s="237"/>
      <c r="W770" s="237"/>
    </row>
    <row r="771" spans="1:23" s="218" customFormat="1" ht="14.25" x14ac:dyDescent="0.2">
      <c r="A771" s="241"/>
      <c r="D771" s="238"/>
      <c r="E771" s="238"/>
      <c r="F771" s="238"/>
      <c r="G771" s="238"/>
      <c r="H771" s="238"/>
      <c r="I771" s="238"/>
      <c r="J771" s="238"/>
      <c r="K771" s="238"/>
      <c r="L771" s="238"/>
      <c r="M771" s="238"/>
      <c r="N771" s="238"/>
      <c r="O771" s="238"/>
      <c r="P771" s="243"/>
      <c r="Q771" s="238"/>
      <c r="R771" s="238"/>
      <c r="S771" s="256"/>
      <c r="T771" s="271"/>
      <c r="U771" s="259"/>
      <c r="V771" s="237"/>
      <c r="W771" s="237"/>
    </row>
    <row r="772" spans="1:23" s="218" customFormat="1" ht="14.25" x14ac:dyDescent="0.2">
      <c r="A772" s="241"/>
      <c r="D772" s="238"/>
      <c r="E772" s="238"/>
      <c r="F772" s="238"/>
      <c r="G772" s="238"/>
      <c r="H772" s="238"/>
      <c r="I772" s="238"/>
      <c r="J772" s="238"/>
      <c r="K772" s="238"/>
      <c r="L772" s="238"/>
      <c r="M772" s="238"/>
      <c r="N772" s="238"/>
      <c r="O772" s="238"/>
      <c r="P772" s="243"/>
      <c r="Q772" s="238"/>
      <c r="R772" s="238"/>
      <c r="S772" s="256"/>
      <c r="T772" s="271"/>
      <c r="U772" s="259"/>
      <c r="V772" s="237"/>
      <c r="W772" s="237"/>
    </row>
    <row r="773" spans="1:23" s="218" customFormat="1" ht="14.25" x14ac:dyDescent="0.2">
      <c r="A773" s="241"/>
      <c r="D773" s="238"/>
      <c r="E773" s="238"/>
      <c r="F773" s="238"/>
      <c r="G773" s="238"/>
      <c r="H773" s="238"/>
      <c r="I773" s="238"/>
      <c r="J773" s="238"/>
      <c r="K773" s="238"/>
      <c r="L773" s="238"/>
      <c r="M773" s="238"/>
      <c r="N773" s="238"/>
      <c r="O773" s="238"/>
      <c r="P773" s="243"/>
      <c r="Q773" s="238"/>
      <c r="R773" s="238"/>
      <c r="S773" s="256"/>
      <c r="T773" s="271"/>
      <c r="U773" s="259"/>
      <c r="V773" s="237"/>
      <c r="W773" s="237"/>
    </row>
    <row r="774" spans="1:23" s="218" customFormat="1" ht="14.25" x14ac:dyDescent="0.2">
      <c r="A774" s="241"/>
      <c r="D774" s="238"/>
      <c r="E774" s="238"/>
      <c r="F774" s="238"/>
      <c r="G774" s="238"/>
      <c r="H774" s="238"/>
      <c r="I774" s="238"/>
      <c r="J774" s="238"/>
      <c r="K774" s="238"/>
      <c r="L774" s="238"/>
      <c r="M774" s="238"/>
      <c r="N774" s="238"/>
      <c r="O774" s="238"/>
      <c r="P774" s="243"/>
      <c r="Q774" s="238"/>
      <c r="R774" s="238"/>
      <c r="S774" s="256"/>
      <c r="T774" s="271"/>
      <c r="U774" s="259"/>
      <c r="V774" s="237"/>
      <c r="W774" s="237"/>
    </row>
    <row r="775" spans="1:23" s="218" customFormat="1" ht="14.25" x14ac:dyDescent="0.2">
      <c r="A775" s="241"/>
      <c r="D775" s="238"/>
      <c r="E775" s="238"/>
      <c r="F775" s="238"/>
      <c r="G775" s="238"/>
      <c r="H775" s="238"/>
      <c r="I775" s="238"/>
      <c r="J775" s="238"/>
      <c r="K775" s="238"/>
      <c r="L775" s="238"/>
      <c r="M775" s="238"/>
      <c r="N775" s="238"/>
      <c r="O775" s="238"/>
      <c r="P775" s="243"/>
      <c r="Q775" s="238"/>
      <c r="R775" s="238"/>
      <c r="S775" s="256"/>
      <c r="T775" s="271"/>
      <c r="U775" s="259"/>
      <c r="V775" s="237"/>
      <c r="W775" s="237"/>
    </row>
    <row r="776" spans="1:23" s="218" customFormat="1" ht="14.25" x14ac:dyDescent="0.2">
      <c r="A776" s="241"/>
      <c r="D776" s="238"/>
      <c r="E776" s="238"/>
      <c r="F776" s="238"/>
      <c r="G776" s="238"/>
      <c r="H776" s="238"/>
      <c r="I776" s="238"/>
      <c r="J776" s="238"/>
      <c r="K776" s="238"/>
      <c r="L776" s="238"/>
      <c r="M776" s="238"/>
      <c r="N776" s="238"/>
      <c r="O776" s="238"/>
      <c r="P776" s="243"/>
      <c r="Q776" s="238"/>
      <c r="R776" s="238"/>
      <c r="S776" s="256"/>
      <c r="T776" s="271"/>
      <c r="U776" s="259"/>
      <c r="V776" s="237"/>
      <c r="W776" s="237"/>
    </row>
    <row r="777" spans="1:23" s="218" customFormat="1" ht="14.25" x14ac:dyDescent="0.2">
      <c r="A777" s="241"/>
      <c r="D777" s="238"/>
      <c r="E777" s="238"/>
      <c r="F777" s="238"/>
      <c r="G777" s="238"/>
      <c r="H777" s="238"/>
      <c r="I777" s="238"/>
      <c r="J777" s="238"/>
      <c r="K777" s="238"/>
      <c r="L777" s="238"/>
      <c r="M777" s="238"/>
      <c r="N777" s="238"/>
      <c r="O777" s="238"/>
      <c r="P777" s="243"/>
      <c r="Q777" s="238"/>
      <c r="R777" s="238"/>
      <c r="S777" s="256"/>
      <c r="T777" s="271"/>
      <c r="U777" s="259"/>
      <c r="V777" s="237"/>
      <c r="W777" s="237"/>
    </row>
    <row r="778" spans="1:23" s="218" customFormat="1" ht="14.25" x14ac:dyDescent="0.2">
      <c r="A778" s="241"/>
      <c r="D778" s="238"/>
      <c r="E778" s="238"/>
      <c r="F778" s="238"/>
      <c r="G778" s="238"/>
      <c r="H778" s="238"/>
      <c r="I778" s="238"/>
      <c r="J778" s="238"/>
      <c r="K778" s="238"/>
      <c r="L778" s="238"/>
      <c r="M778" s="238"/>
      <c r="N778" s="238"/>
      <c r="O778" s="238"/>
      <c r="P778" s="243"/>
      <c r="Q778" s="238"/>
      <c r="R778" s="238"/>
      <c r="S778" s="256"/>
      <c r="T778" s="271"/>
      <c r="U778" s="259"/>
      <c r="V778" s="237"/>
      <c r="W778" s="237"/>
    </row>
    <row r="779" spans="1:23" s="218" customFormat="1" ht="14.25" x14ac:dyDescent="0.2">
      <c r="A779" s="241"/>
      <c r="D779" s="238"/>
      <c r="E779" s="238"/>
      <c r="F779" s="238"/>
      <c r="G779" s="238"/>
      <c r="H779" s="238"/>
      <c r="I779" s="238"/>
      <c r="J779" s="238"/>
      <c r="K779" s="238"/>
      <c r="L779" s="238"/>
      <c r="M779" s="238"/>
      <c r="N779" s="238"/>
      <c r="O779" s="238"/>
      <c r="P779" s="243"/>
      <c r="Q779" s="238"/>
      <c r="R779" s="238"/>
      <c r="S779" s="256"/>
      <c r="T779" s="271"/>
      <c r="U779" s="259"/>
      <c r="V779" s="237"/>
      <c r="W779" s="237"/>
    </row>
    <row r="780" spans="1:23" s="218" customFormat="1" ht="14.25" x14ac:dyDescent="0.2">
      <c r="A780" s="241"/>
      <c r="D780" s="238"/>
      <c r="E780" s="238"/>
      <c r="F780" s="238"/>
      <c r="G780" s="238"/>
      <c r="H780" s="238"/>
      <c r="I780" s="238"/>
      <c r="J780" s="238"/>
      <c r="K780" s="238"/>
      <c r="L780" s="238"/>
      <c r="M780" s="238"/>
      <c r="N780" s="238"/>
      <c r="O780" s="238"/>
      <c r="P780" s="243"/>
      <c r="Q780" s="238"/>
      <c r="R780" s="238"/>
      <c r="S780" s="256"/>
      <c r="T780" s="271"/>
      <c r="U780" s="259"/>
      <c r="V780" s="237"/>
      <c r="W780" s="237"/>
    </row>
    <row r="781" spans="1:23" s="218" customFormat="1" ht="14.25" x14ac:dyDescent="0.2">
      <c r="A781" s="241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43"/>
      <c r="Q781" s="238"/>
      <c r="R781" s="238"/>
      <c r="S781" s="256"/>
      <c r="T781" s="271"/>
      <c r="U781" s="259"/>
      <c r="V781" s="237"/>
      <c r="W781" s="237"/>
    </row>
    <row r="782" spans="1:23" s="218" customFormat="1" ht="14.25" x14ac:dyDescent="0.2">
      <c r="A782" s="241"/>
      <c r="D782" s="238"/>
      <c r="E782" s="238"/>
      <c r="F782" s="238"/>
      <c r="G782" s="238"/>
      <c r="H782" s="238"/>
      <c r="I782" s="238"/>
      <c r="J782" s="238"/>
      <c r="K782" s="238"/>
      <c r="L782" s="238"/>
      <c r="M782" s="238"/>
      <c r="N782" s="238"/>
      <c r="O782" s="238"/>
      <c r="P782" s="243"/>
      <c r="Q782" s="238"/>
      <c r="R782" s="238"/>
      <c r="S782" s="256"/>
      <c r="T782" s="271"/>
      <c r="U782" s="259"/>
      <c r="V782" s="237"/>
      <c r="W782" s="237"/>
    </row>
    <row r="783" spans="1:23" s="218" customFormat="1" ht="14.25" x14ac:dyDescent="0.2">
      <c r="A783" s="241"/>
      <c r="D783" s="238"/>
      <c r="E783" s="238"/>
      <c r="F783" s="238"/>
      <c r="G783" s="238"/>
      <c r="H783" s="238"/>
      <c r="I783" s="238"/>
      <c r="J783" s="238"/>
      <c r="K783" s="238"/>
      <c r="L783" s="238"/>
      <c r="M783" s="238"/>
      <c r="N783" s="238"/>
      <c r="O783" s="238"/>
      <c r="P783" s="243"/>
      <c r="Q783" s="238"/>
      <c r="R783" s="238"/>
      <c r="S783" s="256"/>
      <c r="T783" s="271"/>
      <c r="U783" s="259"/>
      <c r="V783" s="237"/>
      <c r="W783" s="237"/>
    </row>
    <row r="784" spans="1:23" s="218" customFormat="1" ht="14.25" x14ac:dyDescent="0.2">
      <c r="A784" s="241"/>
      <c r="D784" s="238"/>
      <c r="E784" s="238"/>
      <c r="F784" s="238"/>
      <c r="G784" s="238"/>
      <c r="H784" s="238"/>
      <c r="I784" s="238"/>
      <c r="J784" s="238"/>
      <c r="K784" s="238"/>
      <c r="L784" s="238"/>
      <c r="M784" s="238"/>
      <c r="N784" s="238"/>
      <c r="O784" s="238"/>
      <c r="P784" s="243"/>
      <c r="Q784" s="238"/>
      <c r="R784" s="238"/>
      <c r="S784" s="256"/>
      <c r="T784" s="271"/>
      <c r="U784" s="259"/>
      <c r="V784" s="237"/>
      <c r="W784" s="237"/>
    </row>
    <row r="785" spans="1:23" s="218" customFormat="1" ht="14.25" x14ac:dyDescent="0.2">
      <c r="A785" s="241"/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43"/>
      <c r="Q785" s="238"/>
      <c r="R785" s="238"/>
      <c r="S785" s="256"/>
      <c r="T785" s="271"/>
      <c r="U785" s="259"/>
      <c r="V785" s="237"/>
      <c r="W785" s="237"/>
    </row>
    <row r="786" spans="1:23" s="218" customFormat="1" ht="14.25" x14ac:dyDescent="0.2">
      <c r="A786" s="241"/>
      <c r="D786" s="238"/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43"/>
      <c r="Q786" s="238"/>
      <c r="R786" s="238"/>
      <c r="S786" s="256"/>
      <c r="T786" s="271"/>
      <c r="U786" s="259"/>
      <c r="V786" s="237"/>
      <c r="W786" s="237"/>
    </row>
    <row r="787" spans="1:23" s="218" customFormat="1" ht="14.25" x14ac:dyDescent="0.2">
      <c r="A787" s="241"/>
      <c r="D787" s="238"/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43"/>
      <c r="Q787" s="238"/>
      <c r="R787" s="238"/>
      <c r="S787" s="256"/>
      <c r="T787" s="271"/>
      <c r="U787" s="259"/>
      <c r="V787" s="237"/>
      <c r="W787" s="237"/>
    </row>
    <row r="788" spans="1:23" s="218" customFormat="1" ht="14.25" x14ac:dyDescent="0.2">
      <c r="A788" s="241"/>
      <c r="D788" s="238"/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43"/>
      <c r="Q788" s="238"/>
      <c r="R788" s="238"/>
      <c r="S788" s="256"/>
      <c r="T788" s="271"/>
      <c r="U788" s="259"/>
      <c r="V788" s="237"/>
      <c r="W788" s="237"/>
    </row>
    <row r="789" spans="1:23" s="218" customFormat="1" ht="14.25" x14ac:dyDescent="0.2">
      <c r="A789" s="241"/>
      <c r="D789" s="238"/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43"/>
      <c r="Q789" s="238"/>
      <c r="R789" s="238"/>
      <c r="S789" s="256"/>
      <c r="T789" s="271"/>
      <c r="U789" s="259"/>
      <c r="V789" s="237"/>
      <c r="W789" s="237"/>
    </row>
    <row r="790" spans="1:23" s="218" customFormat="1" ht="14.25" x14ac:dyDescent="0.2">
      <c r="A790" s="241"/>
      <c r="D790" s="238"/>
      <c r="E790" s="238"/>
      <c r="F790" s="238"/>
      <c r="G790" s="238"/>
      <c r="H790" s="238"/>
      <c r="I790" s="238"/>
      <c r="J790" s="238"/>
      <c r="K790" s="238"/>
      <c r="L790" s="238"/>
      <c r="M790" s="238"/>
      <c r="N790" s="238"/>
      <c r="O790" s="238"/>
      <c r="P790" s="243"/>
      <c r="Q790" s="238"/>
      <c r="R790" s="238"/>
      <c r="S790" s="256"/>
      <c r="T790" s="271"/>
      <c r="U790" s="259"/>
      <c r="V790" s="237"/>
      <c r="W790" s="237"/>
    </row>
    <row r="791" spans="1:23" s="218" customFormat="1" ht="14.25" x14ac:dyDescent="0.2">
      <c r="A791" s="241"/>
      <c r="D791" s="238"/>
      <c r="E791" s="238"/>
      <c r="F791" s="238"/>
      <c r="G791" s="238"/>
      <c r="H791" s="238"/>
      <c r="I791" s="238"/>
      <c r="J791" s="238"/>
      <c r="K791" s="238"/>
      <c r="L791" s="238"/>
      <c r="M791" s="238"/>
      <c r="N791" s="238"/>
      <c r="O791" s="238"/>
      <c r="P791" s="243"/>
      <c r="Q791" s="238"/>
      <c r="R791" s="238"/>
      <c r="S791" s="256"/>
      <c r="T791" s="271"/>
      <c r="U791" s="259"/>
      <c r="V791" s="237"/>
      <c r="W791" s="237"/>
    </row>
    <row r="792" spans="1:23" s="218" customFormat="1" ht="14.25" x14ac:dyDescent="0.2">
      <c r="A792" s="241"/>
      <c r="D792" s="238"/>
      <c r="E792" s="238"/>
      <c r="F792" s="238"/>
      <c r="G792" s="238"/>
      <c r="H792" s="238"/>
      <c r="I792" s="238"/>
      <c r="J792" s="238"/>
      <c r="K792" s="238"/>
      <c r="L792" s="238"/>
      <c r="M792" s="238"/>
      <c r="N792" s="238"/>
      <c r="O792" s="238"/>
      <c r="P792" s="243"/>
      <c r="Q792" s="238"/>
      <c r="R792" s="238"/>
      <c r="S792" s="256"/>
      <c r="T792" s="271"/>
      <c r="U792" s="259"/>
      <c r="V792" s="237"/>
      <c r="W792" s="237"/>
    </row>
    <row r="793" spans="1:23" s="218" customFormat="1" ht="14.25" x14ac:dyDescent="0.2">
      <c r="A793" s="241"/>
      <c r="D793" s="238"/>
      <c r="E793" s="238"/>
      <c r="F793" s="238"/>
      <c r="G793" s="238"/>
      <c r="H793" s="238"/>
      <c r="I793" s="238"/>
      <c r="J793" s="238"/>
      <c r="K793" s="238"/>
      <c r="L793" s="238"/>
      <c r="M793" s="238"/>
      <c r="N793" s="238"/>
      <c r="O793" s="238"/>
      <c r="P793" s="243"/>
      <c r="Q793" s="238"/>
      <c r="R793" s="238"/>
      <c r="S793" s="256"/>
      <c r="T793" s="271"/>
      <c r="U793" s="259"/>
      <c r="V793" s="237"/>
      <c r="W793" s="237"/>
    </row>
    <row r="794" spans="1:23" s="218" customFormat="1" ht="14.25" x14ac:dyDescent="0.2">
      <c r="A794" s="241"/>
      <c r="D794" s="238"/>
      <c r="E794" s="238"/>
      <c r="F794" s="238"/>
      <c r="G794" s="238"/>
      <c r="H794" s="238"/>
      <c r="I794" s="238"/>
      <c r="J794" s="238"/>
      <c r="K794" s="238"/>
      <c r="L794" s="238"/>
      <c r="M794" s="238"/>
      <c r="N794" s="238"/>
      <c r="O794" s="238"/>
      <c r="P794" s="243"/>
      <c r="Q794" s="238"/>
      <c r="R794" s="238"/>
      <c r="S794" s="256"/>
      <c r="T794" s="271"/>
      <c r="U794" s="259"/>
      <c r="V794" s="237"/>
      <c r="W794" s="237"/>
    </row>
    <row r="795" spans="1:23" s="218" customFormat="1" ht="14.25" x14ac:dyDescent="0.2">
      <c r="A795" s="241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43"/>
      <c r="Q795" s="238"/>
      <c r="R795" s="238"/>
      <c r="S795" s="256"/>
      <c r="T795" s="271"/>
      <c r="U795" s="259"/>
      <c r="V795" s="237"/>
      <c r="W795" s="237"/>
    </row>
    <row r="796" spans="1:23" s="218" customFormat="1" ht="14.25" x14ac:dyDescent="0.2">
      <c r="A796" s="241"/>
      <c r="D796" s="238"/>
      <c r="E796" s="238"/>
      <c r="F796" s="238"/>
      <c r="G796" s="238"/>
      <c r="H796" s="238"/>
      <c r="I796" s="238"/>
      <c r="J796" s="238"/>
      <c r="K796" s="238"/>
      <c r="L796" s="238"/>
      <c r="M796" s="238"/>
      <c r="N796" s="238"/>
      <c r="O796" s="238"/>
      <c r="P796" s="243"/>
      <c r="Q796" s="238"/>
      <c r="R796" s="238"/>
      <c r="S796" s="256"/>
      <c r="T796" s="271"/>
      <c r="U796" s="259"/>
      <c r="V796" s="237"/>
      <c r="W796" s="237"/>
    </row>
    <row r="797" spans="1:23" s="218" customFormat="1" ht="14.25" x14ac:dyDescent="0.2">
      <c r="A797" s="241"/>
      <c r="D797" s="238"/>
      <c r="E797" s="238"/>
      <c r="F797" s="238"/>
      <c r="G797" s="238"/>
      <c r="H797" s="238"/>
      <c r="I797" s="238"/>
      <c r="J797" s="238"/>
      <c r="K797" s="238"/>
      <c r="L797" s="238"/>
      <c r="M797" s="238"/>
      <c r="N797" s="238"/>
      <c r="O797" s="238"/>
      <c r="P797" s="243"/>
      <c r="Q797" s="238"/>
      <c r="R797" s="238"/>
      <c r="S797" s="256"/>
      <c r="T797" s="271"/>
      <c r="U797" s="259"/>
      <c r="V797" s="237"/>
      <c r="W797" s="237"/>
    </row>
    <row r="798" spans="1:23" s="218" customFormat="1" ht="14.25" x14ac:dyDescent="0.2">
      <c r="A798" s="241"/>
      <c r="D798" s="238"/>
      <c r="E798" s="238"/>
      <c r="F798" s="238"/>
      <c r="G798" s="238"/>
      <c r="H798" s="238"/>
      <c r="I798" s="238"/>
      <c r="J798" s="238"/>
      <c r="K798" s="238"/>
      <c r="L798" s="238"/>
      <c r="M798" s="238"/>
      <c r="N798" s="238"/>
      <c r="O798" s="238"/>
      <c r="P798" s="243"/>
      <c r="Q798" s="238"/>
      <c r="R798" s="238"/>
      <c r="S798" s="256"/>
      <c r="T798" s="271"/>
      <c r="U798" s="259"/>
      <c r="V798" s="237"/>
      <c r="W798" s="237"/>
    </row>
    <row r="799" spans="1:23" s="218" customFormat="1" ht="14.25" x14ac:dyDescent="0.2">
      <c r="A799" s="241"/>
      <c r="D799" s="238"/>
      <c r="E799" s="238"/>
      <c r="F799" s="238"/>
      <c r="G799" s="238"/>
      <c r="H799" s="238"/>
      <c r="I799" s="238"/>
      <c r="J799" s="238"/>
      <c r="K799" s="238"/>
      <c r="L799" s="238"/>
      <c r="M799" s="238"/>
      <c r="N799" s="238"/>
      <c r="O799" s="238"/>
      <c r="P799" s="243"/>
      <c r="Q799" s="238"/>
      <c r="R799" s="238"/>
      <c r="S799" s="256"/>
      <c r="T799" s="271"/>
      <c r="U799" s="259"/>
      <c r="V799" s="237"/>
      <c r="W799" s="237"/>
    </row>
    <row r="800" spans="1:23" s="218" customFormat="1" ht="14.25" x14ac:dyDescent="0.2">
      <c r="A800" s="241"/>
      <c r="D800" s="238"/>
      <c r="E800" s="238"/>
      <c r="F800" s="238"/>
      <c r="G800" s="238"/>
      <c r="H800" s="238"/>
      <c r="I800" s="238"/>
      <c r="J800" s="238"/>
      <c r="K800" s="238"/>
      <c r="L800" s="238"/>
      <c r="M800" s="238"/>
      <c r="N800" s="238"/>
      <c r="O800" s="238"/>
      <c r="P800" s="243"/>
      <c r="Q800" s="238"/>
      <c r="R800" s="238"/>
      <c r="S800" s="256"/>
      <c r="T800" s="271"/>
      <c r="U800" s="259"/>
      <c r="V800" s="237"/>
      <c r="W800" s="237"/>
    </row>
    <row r="801" spans="1:23" s="218" customFormat="1" ht="14.25" x14ac:dyDescent="0.2">
      <c r="A801" s="241"/>
      <c r="D801" s="238"/>
      <c r="E801" s="238"/>
      <c r="F801" s="238"/>
      <c r="G801" s="238"/>
      <c r="H801" s="238"/>
      <c r="I801" s="238"/>
      <c r="J801" s="238"/>
      <c r="K801" s="238"/>
      <c r="L801" s="238"/>
      <c r="M801" s="238"/>
      <c r="N801" s="238"/>
      <c r="O801" s="238"/>
      <c r="P801" s="243"/>
      <c r="Q801" s="238"/>
      <c r="R801" s="238"/>
      <c r="S801" s="256"/>
      <c r="T801" s="271"/>
      <c r="U801" s="259"/>
      <c r="V801" s="237"/>
      <c r="W801" s="237"/>
    </row>
    <row r="802" spans="1:23" s="218" customFormat="1" ht="14.25" x14ac:dyDescent="0.2">
      <c r="A802" s="241"/>
      <c r="D802" s="238"/>
      <c r="E802" s="238"/>
      <c r="F802" s="238"/>
      <c r="G802" s="238"/>
      <c r="H802" s="238"/>
      <c r="I802" s="238"/>
      <c r="J802" s="238"/>
      <c r="K802" s="238"/>
      <c r="L802" s="238"/>
      <c r="M802" s="238"/>
      <c r="N802" s="238"/>
      <c r="O802" s="238"/>
      <c r="P802" s="243"/>
      <c r="Q802" s="238"/>
      <c r="R802" s="238"/>
      <c r="S802" s="256"/>
      <c r="T802" s="271"/>
      <c r="U802" s="259"/>
      <c r="V802" s="237"/>
      <c r="W802" s="237"/>
    </row>
    <row r="803" spans="1:23" s="218" customFormat="1" ht="14.25" x14ac:dyDescent="0.2">
      <c r="A803" s="241"/>
      <c r="D803" s="238"/>
      <c r="E803" s="238"/>
      <c r="F803" s="238"/>
      <c r="G803" s="238"/>
      <c r="H803" s="238"/>
      <c r="I803" s="238"/>
      <c r="J803" s="238"/>
      <c r="K803" s="238"/>
      <c r="L803" s="238"/>
      <c r="M803" s="238"/>
      <c r="N803" s="238"/>
      <c r="O803" s="238"/>
      <c r="P803" s="243"/>
      <c r="Q803" s="238"/>
      <c r="R803" s="238"/>
      <c r="S803" s="256"/>
      <c r="T803" s="271"/>
      <c r="U803" s="259"/>
      <c r="V803" s="237"/>
      <c r="W803" s="237"/>
    </row>
    <row r="804" spans="1:23" s="218" customFormat="1" ht="14.25" x14ac:dyDescent="0.2">
      <c r="A804" s="241"/>
      <c r="D804" s="238"/>
      <c r="E804" s="238"/>
      <c r="F804" s="238"/>
      <c r="G804" s="238"/>
      <c r="H804" s="238"/>
      <c r="I804" s="238"/>
      <c r="J804" s="238"/>
      <c r="K804" s="238"/>
      <c r="L804" s="238"/>
      <c r="M804" s="238"/>
      <c r="N804" s="238"/>
      <c r="O804" s="238"/>
      <c r="P804" s="243"/>
      <c r="Q804" s="238"/>
      <c r="R804" s="238"/>
      <c r="S804" s="256"/>
      <c r="T804" s="271"/>
      <c r="U804" s="259"/>
      <c r="V804" s="237"/>
      <c r="W804" s="237"/>
    </row>
    <row r="805" spans="1:23" s="218" customFormat="1" ht="14.25" x14ac:dyDescent="0.2">
      <c r="A805" s="241"/>
      <c r="D805" s="238"/>
      <c r="E805" s="238"/>
      <c r="F805" s="238"/>
      <c r="G805" s="238"/>
      <c r="H805" s="238"/>
      <c r="I805" s="238"/>
      <c r="J805" s="238"/>
      <c r="K805" s="238"/>
      <c r="L805" s="238"/>
      <c r="M805" s="238"/>
      <c r="N805" s="238"/>
      <c r="O805" s="238"/>
      <c r="P805" s="243"/>
      <c r="Q805" s="238"/>
      <c r="R805" s="238"/>
      <c r="S805" s="256"/>
      <c r="T805" s="271"/>
      <c r="U805" s="259"/>
      <c r="V805" s="237"/>
      <c r="W805" s="237"/>
    </row>
    <row r="806" spans="1:23" s="218" customFormat="1" ht="14.25" x14ac:dyDescent="0.2">
      <c r="A806" s="241"/>
      <c r="D806" s="238"/>
      <c r="E806" s="238"/>
      <c r="F806" s="238"/>
      <c r="G806" s="238"/>
      <c r="H806" s="238"/>
      <c r="I806" s="238"/>
      <c r="J806" s="238"/>
      <c r="K806" s="238"/>
      <c r="L806" s="238"/>
      <c r="M806" s="238"/>
      <c r="N806" s="238"/>
      <c r="O806" s="238"/>
      <c r="P806" s="243"/>
      <c r="Q806" s="238"/>
      <c r="R806" s="238"/>
      <c r="S806" s="256"/>
      <c r="T806" s="271"/>
      <c r="U806" s="259"/>
      <c r="V806" s="237"/>
      <c r="W806" s="237"/>
    </row>
    <row r="807" spans="1:23" s="218" customFormat="1" ht="14.25" x14ac:dyDescent="0.2">
      <c r="A807" s="241"/>
      <c r="D807" s="238"/>
      <c r="E807" s="238"/>
      <c r="F807" s="238"/>
      <c r="G807" s="238"/>
      <c r="H807" s="238"/>
      <c r="I807" s="238"/>
      <c r="J807" s="238"/>
      <c r="K807" s="238"/>
      <c r="L807" s="238"/>
      <c r="M807" s="238"/>
      <c r="N807" s="238"/>
      <c r="O807" s="238"/>
      <c r="P807" s="243"/>
      <c r="Q807" s="238"/>
      <c r="R807" s="238"/>
      <c r="S807" s="256"/>
      <c r="T807" s="271"/>
      <c r="U807" s="259"/>
      <c r="V807" s="237"/>
      <c r="W807" s="237"/>
    </row>
    <row r="808" spans="1:23" s="218" customFormat="1" ht="14.25" x14ac:dyDescent="0.2">
      <c r="A808" s="241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43"/>
      <c r="Q808" s="238"/>
      <c r="R808" s="238"/>
      <c r="S808" s="256"/>
      <c r="T808" s="271"/>
      <c r="U808" s="259"/>
      <c r="V808" s="237"/>
      <c r="W808" s="237"/>
    </row>
    <row r="809" spans="1:23" s="218" customFormat="1" ht="14.25" x14ac:dyDescent="0.2">
      <c r="A809" s="241"/>
      <c r="D809" s="238"/>
      <c r="E809" s="238"/>
      <c r="F809" s="238"/>
      <c r="G809" s="238"/>
      <c r="H809" s="238"/>
      <c r="I809" s="238"/>
      <c r="J809" s="238"/>
      <c r="K809" s="238"/>
      <c r="L809" s="238"/>
      <c r="M809" s="238"/>
      <c r="N809" s="238"/>
      <c r="O809" s="238"/>
      <c r="P809" s="243"/>
      <c r="Q809" s="238"/>
      <c r="R809" s="238"/>
      <c r="S809" s="256"/>
      <c r="T809" s="271"/>
      <c r="U809" s="259"/>
      <c r="V809" s="237"/>
      <c r="W809" s="237"/>
    </row>
    <row r="810" spans="1:23" s="218" customFormat="1" ht="14.25" x14ac:dyDescent="0.2">
      <c r="A810" s="241"/>
      <c r="D810" s="238"/>
      <c r="E810" s="238"/>
      <c r="F810" s="238"/>
      <c r="G810" s="238"/>
      <c r="H810" s="238"/>
      <c r="I810" s="238"/>
      <c r="J810" s="238"/>
      <c r="K810" s="238"/>
      <c r="L810" s="238"/>
      <c r="M810" s="238"/>
      <c r="N810" s="238"/>
      <c r="O810" s="238"/>
      <c r="P810" s="243"/>
      <c r="Q810" s="238"/>
      <c r="R810" s="238"/>
      <c r="S810" s="256"/>
      <c r="T810" s="271"/>
      <c r="U810" s="259"/>
      <c r="V810" s="237"/>
      <c r="W810" s="237"/>
    </row>
    <row r="811" spans="1:23" s="218" customFormat="1" ht="14.25" x14ac:dyDescent="0.2">
      <c r="A811" s="241"/>
      <c r="D811" s="238"/>
      <c r="E811" s="238"/>
      <c r="F811" s="238"/>
      <c r="G811" s="238"/>
      <c r="H811" s="238"/>
      <c r="I811" s="238"/>
      <c r="J811" s="238"/>
      <c r="K811" s="238"/>
      <c r="L811" s="238"/>
      <c r="M811" s="238"/>
      <c r="N811" s="238"/>
      <c r="O811" s="238"/>
      <c r="P811" s="243"/>
      <c r="Q811" s="238"/>
      <c r="R811" s="238"/>
      <c r="S811" s="256"/>
      <c r="T811" s="271"/>
      <c r="U811" s="259"/>
      <c r="V811" s="237"/>
      <c r="W811" s="237"/>
    </row>
    <row r="812" spans="1:23" s="218" customFormat="1" ht="14.25" x14ac:dyDescent="0.2">
      <c r="A812" s="241"/>
      <c r="D812" s="238"/>
      <c r="E812" s="238"/>
      <c r="F812" s="238"/>
      <c r="G812" s="238"/>
      <c r="H812" s="238"/>
      <c r="I812" s="238"/>
      <c r="J812" s="238"/>
      <c r="K812" s="238"/>
      <c r="L812" s="238"/>
      <c r="M812" s="238"/>
      <c r="N812" s="238"/>
      <c r="O812" s="238"/>
      <c r="P812" s="243"/>
      <c r="Q812" s="238"/>
      <c r="R812" s="238"/>
      <c r="S812" s="256"/>
      <c r="T812" s="271"/>
      <c r="U812" s="259"/>
      <c r="V812" s="237"/>
      <c r="W812" s="237"/>
    </row>
    <row r="813" spans="1:23" s="218" customFormat="1" ht="14.25" x14ac:dyDescent="0.2">
      <c r="A813" s="241"/>
      <c r="D813" s="238"/>
      <c r="E813" s="238"/>
      <c r="F813" s="238"/>
      <c r="G813" s="238"/>
      <c r="H813" s="238"/>
      <c r="I813" s="238"/>
      <c r="J813" s="238"/>
      <c r="K813" s="238"/>
      <c r="L813" s="238"/>
      <c r="M813" s="238"/>
      <c r="N813" s="238"/>
      <c r="O813" s="238"/>
      <c r="P813" s="243"/>
      <c r="Q813" s="238"/>
      <c r="R813" s="238"/>
      <c r="S813" s="256"/>
      <c r="T813" s="271"/>
      <c r="U813" s="259"/>
      <c r="V813" s="237"/>
      <c r="W813" s="237"/>
    </row>
    <row r="814" spans="1:23" s="218" customFormat="1" ht="14.25" x14ac:dyDescent="0.2">
      <c r="A814" s="241"/>
      <c r="D814" s="238"/>
      <c r="E814" s="238"/>
      <c r="F814" s="238"/>
      <c r="G814" s="238"/>
      <c r="H814" s="238"/>
      <c r="I814" s="238"/>
      <c r="J814" s="238"/>
      <c r="K814" s="238"/>
      <c r="L814" s="238"/>
      <c r="M814" s="238"/>
      <c r="N814" s="238"/>
      <c r="O814" s="238"/>
      <c r="P814" s="243"/>
      <c r="Q814" s="238"/>
      <c r="R814" s="238"/>
      <c r="S814" s="256"/>
      <c r="T814" s="271"/>
      <c r="U814" s="259"/>
      <c r="V814" s="237"/>
      <c r="W814" s="237"/>
    </row>
    <row r="815" spans="1:23" s="218" customFormat="1" ht="14.25" x14ac:dyDescent="0.2">
      <c r="A815" s="241"/>
      <c r="D815" s="238"/>
      <c r="E815" s="238"/>
      <c r="F815" s="238"/>
      <c r="G815" s="238"/>
      <c r="H815" s="238"/>
      <c r="I815" s="238"/>
      <c r="J815" s="238"/>
      <c r="K815" s="238"/>
      <c r="L815" s="238"/>
      <c r="M815" s="238"/>
      <c r="N815" s="238"/>
      <c r="O815" s="238"/>
      <c r="P815" s="243"/>
      <c r="Q815" s="238"/>
      <c r="R815" s="238"/>
      <c r="S815" s="256"/>
      <c r="T815" s="271"/>
      <c r="U815" s="259"/>
      <c r="V815" s="237"/>
      <c r="W815" s="237"/>
    </row>
    <row r="816" spans="1:23" s="218" customFormat="1" ht="14.25" x14ac:dyDescent="0.2">
      <c r="A816" s="241"/>
      <c r="D816" s="238"/>
      <c r="E816" s="238"/>
      <c r="F816" s="238"/>
      <c r="G816" s="238"/>
      <c r="H816" s="238"/>
      <c r="I816" s="238"/>
      <c r="J816" s="238"/>
      <c r="K816" s="238"/>
      <c r="L816" s="238"/>
      <c r="M816" s="238"/>
      <c r="N816" s="238"/>
      <c r="O816" s="238"/>
      <c r="P816" s="243"/>
      <c r="Q816" s="238"/>
      <c r="R816" s="238"/>
      <c r="S816" s="256"/>
      <c r="T816" s="271"/>
      <c r="U816" s="259"/>
      <c r="V816" s="237"/>
      <c r="W816" s="237"/>
    </row>
    <row r="817" spans="1:23" s="218" customFormat="1" ht="14.25" x14ac:dyDescent="0.2">
      <c r="A817" s="241"/>
      <c r="D817" s="238"/>
      <c r="E817" s="238"/>
      <c r="F817" s="238"/>
      <c r="G817" s="238"/>
      <c r="H817" s="238"/>
      <c r="I817" s="238"/>
      <c r="J817" s="238"/>
      <c r="K817" s="238"/>
      <c r="L817" s="238"/>
      <c r="M817" s="238"/>
      <c r="N817" s="238"/>
      <c r="O817" s="238"/>
      <c r="P817" s="243"/>
      <c r="Q817" s="238"/>
      <c r="R817" s="238"/>
      <c r="S817" s="256"/>
      <c r="T817" s="271"/>
      <c r="U817" s="259"/>
      <c r="V817" s="237"/>
      <c r="W817" s="237"/>
    </row>
    <row r="818" spans="1:23" s="218" customFormat="1" ht="14.25" x14ac:dyDescent="0.2">
      <c r="A818" s="241"/>
      <c r="D818" s="238"/>
      <c r="E818" s="238"/>
      <c r="F818" s="238"/>
      <c r="G818" s="238"/>
      <c r="H818" s="238"/>
      <c r="I818" s="238"/>
      <c r="J818" s="238"/>
      <c r="K818" s="238"/>
      <c r="L818" s="238"/>
      <c r="M818" s="238"/>
      <c r="N818" s="238"/>
      <c r="O818" s="238"/>
      <c r="P818" s="243"/>
      <c r="Q818" s="238"/>
      <c r="R818" s="238"/>
      <c r="S818" s="256"/>
      <c r="T818" s="271"/>
      <c r="U818" s="259"/>
      <c r="V818" s="237"/>
      <c r="W818" s="237"/>
    </row>
    <row r="819" spans="1:23" s="218" customFormat="1" ht="14.25" x14ac:dyDescent="0.2">
      <c r="A819" s="241"/>
      <c r="D819" s="238"/>
      <c r="E819" s="238"/>
      <c r="F819" s="238"/>
      <c r="G819" s="238"/>
      <c r="H819" s="238"/>
      <c r="I819" s="238"/>
      <c r="J819" s="238"/>
      <c r="K819" s="238"/>
      <c r="L819" s="238"/>
      <c r="M819" s="238"/>
      <c r="N819" s="238"/>
      <c r="O819" s="238"/>
      <c r="P819" s="243"/>
      <c r="Q819" s="238"/>
      <c r="R819" s="238"/>
      <c r="S819" s="256"/>
      <c r="T819" s="271"/>
      <c r="U819" s="259"/>
      <c r="V819" s="237"/>
      <c r="W819" s="237"/>
    </row>
    <row r="820" spans="1:23" s="218" customFormat="1" ht="14.25" x14ac:dyDescent="0.2">
      <c r="A820" s="241"/>
      <c r="D820" s="238"/>
      <c r="E820" s="238"/>
      <c r="F820" s="238"/>
      <c r="G820" s="238"/>
      <c r="H820" s="238"/>
      <c r="I820" s="238"/>
      <c r="J820" s="238"/>
      <c r="K820" s="238"/>
      <c r="L820" s="238"/>
      <c r="M820" s="238"/>
      <c r="N820" s="238"/>
      <c r="O820" s="238"/>
      <c r="P820" s="243"/>
      <c r="Q820" s="238"/>
      <c r="R820" s="238"/>
      <c r="S820" s="256"/>
      <c r="T820" s="271"/>
      <c r="U820" s="259"/>
      <c r="V820" s="237"/>
      <c r="W820" s="237"/>
    </row>
    <row r="821" spans="1:23" s="218" customFormat="1" ht="14.25" x14ac:dyDescent="0.2">
      <c r="A821" s="241"/>
      <c r="D821" s="238"/>
      <c r="E821" s="238"/>
      <c r="F821" s="238"/>
      <c r="G821" s="238"/>
      <c r="H821" s="238"/>
      <c r="I821" s="238"/>
      <c r="J821" s="238"/>
      <c r="K821" s="238"/>
      <c r="L821" s="238"/>
      <c r="M821" s="238"/>
      <c r="N821" s="238"/>
      <c r="O821" s="238"/>
      <c r="P821" s="243"/>
      <c r="Q821" s="238"/>
      <c r="R821" s="238"/>
      <c r="S821" s="256"/>
      <c r="T821" s="271"/>
      <c r="U821" s="259"/>
      <c r="V821" s="237"/>
      <c r="W821" s="237"/>
    </row>
    <row r="822" spans="1:23" s="218" customFormat="1" ht="14.25" x14ac:dyDescent="0.2">
      <c r="A822" s="241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43"/>
      <c r="Q822" s="238"/>
      <c r="R822" s="238"/>
      <c r="S822" s="256"/>
      <c r="T822" s="271"/>
      <c r="U822" s="259"/>
      <c r="V822" s="237"/>
      <c r="W822" s="237"/>
    </row>
    <row r="823" spans="1:23" s="218" customFormat="1" ht="14.25" x14ac:dyDescent="0.2">
      <c r="A823" s="241"/>
      <c r="D823" s="238"/>
      <c r="E823" s="238"/>
      <c r="F823" s="238"/>
      <c r="G823" s="238"/>
      <c r="H823" s="238"/>
      <c r="I823" s="238"/>
      <c r="J823" s="238"/>
      <c r="K823" s="238"/>
      <c r="L823" s="238"/>
      <c r="M823" s="238"/>
      <c r="N823" s="238"/>
      <c r="O823" s="238"/>
      <c r="P823" s="243"/>
      <c r="Q823" s="238"/>
      <c r="R823" s="238"/>
      <c r="S823" s="256"/>
      <c r="T823" s="271"/>
      <c r="U823" s="259"/>
      <c r="V823" s="237"/>
      <c r="W823" s="237"/>
    </row>
    <row r="824" spans="1:23" s="218" customFormat="1" ht="14.25" x14ac:dyDescent="0.2">
      <c r="A824" s="241"/>
      <c r="D824" s="238"/>
      <c r="E824" s="238"/>
      <c r="F824" s="238"/>
      <c r="G824" s="238"/>
      <c r="H824" s="238"/>
      <c r="I824" s="238"/>
      <c r="J824" s="238"/>
      <c r="K824" s="238"/>
      <c r="L824" s="238"/>
      <c r="M824" s="238"/>
      <c r="N824" s="238"/>
      <c r="O824" s="238"/>
      <c r="P824" s="243"/>
      <c r="Q824" s="238"/>
      <c r="R824" s="238"/>
      <c r="S824" s="256"/>
      <c r="T824" s="271"/>
      <c r="U824" s="259"/>
      <c r="V824" s="237"/>
      <c r="W824" s="237"/>
    </row>
    <row r="825" spans="1:23" s="218" customFormat="1" ht="14.25" x14ac:dyDescent="0.2">
      <c r="A825" s="241"/>
      <c r="D825" s="238"/>
      <c r="E825" s="238"/>
      <c r="F825" s="238"/>
      <c r="G825" s="238"/>
      <c r="H825" s="238"/>
      <c r="I825" s="238"/>
      <c r="J825" s="238"/>
      <c r="K825" s="238"/>
      <c r="L825" s="238"/>
      <c r="M825" s="238"/>
      <c r="N825" s="238"/>
      <c r="O825" s="238"/>
      <c r="P825" s="243"/>
      <c r="Q825" s="238"/>
      <c r="R825" s="238"/>
      <c r="S825" s="256"/>
      <c r="T825" s="271"/>
      <c r="U825" s="259"/>
      <c r="V825" s="237"/>
      <c r="W825" s="237"/>
    </row>
    <row r="826" spans="1:23" s="218" customFormat="1" ht="14.25" x14ac:dyDescent="0.2">
      <c r="A826" s="241"/>
      <c r="D826" s="238"/>
      <c r="E826" s="238"/>
      <c r="F826" s="238"/>
      <c r="G826" s="238"/>
      <c r="H826" s="238"/>
      <c r="I826" s="238"/>
      <c r="J826" s="238"/>
      <c r="K826" s="238"/>
      <c r="L826" s="238"/>
      <c r="M826" s="238"/>
      <c r="N826" s="238"/>
      <c r="O826" s="238"/>
      <c r="P826" s="243"/>
      <c r="Q826" s="238"/>
      <c r="R826" s="238"/>
      <c r="S826" s="256"/>
      <c r="T826" s="271"/>
      <c r="U826" s="259"/>
      <c r="V826" s="237"/>
      <c r="W826" s="237"/>
    </row>
    <row r="827" spans="1:23" s="218" customFormat="1" ht="14.25" x14ac:dyDescent="0.2">
      <c r="A827" s="241"/>
      <c r="D827" s="238"/>
      <c r="E827" s="238"/>
      <c r="F827" s="238"/>
      <c r="G827" s="238"/>
      <c r="H827" s="238"/>
      <c r="I827" s="238"/>
      <c r="J827" s="238"/>
      <c r="K827" s="238"/>
      <c r="L827" s="238"/>
      <c r="M827" s="238"/>
      <c r="N827" s="238"/>
      <c r="O827" s="238"/>
      <c r="P827" s="243"/>
      <c r="Q827" s="238"/>
      <c r="R827" s="238"/>
      <c r="S827" s="256"/>
      <c r="T827" s="271"/>
      <c r="U827" s="259"/>
      <c r="V827" s="237"/>
      <c r="W827" s="237"/>
    </row>
    <row r="828" spans="1:23" s="218" customFormat="1" ht="14.25" x14ac:dyDescent="0.2">
      <c r="A828" s="241"/>
      <c r="D828" s="238"/>
      <c r="E828" s="238"/>
      <c r="F828" s="238"/>
      <c r="G828" s="238"/>
      <c r="H828" s="238"/>
      <c r="I828" s="238"/>
      <c r="J828" s="238"/>
      <c r="K828" s="238"/>
      <c r="L828" s="238"/>
      <c r="M828" s="238"/>
      <c r="N828" s="238"/>
      <c r="O828" s="238"/>
      <c r="P828" s="243"/>
      <c r="Q828" s="238"/>
      <c r="R828" s="238"/>
      <c r="S828" s="256"/>
      <c r="T828" s="271"/>
      <c r="U828" s="259"/>
      <c r="V828" s="237"/>
      <c r="W828" s="237"/>
    </row>
    <row r="829" spans="1:23" s="218" customFormat="1" ht="14.25" x14ac:dyDescent="0.2">
      <c r="A829" s="241"/>
      <c r="D829" s="238"/>
      <c r="E829" s="238"/>
      <c r="F829" s="238"/>
      <c r="G829" s="238"/>
      <c r="H829" s="238"/>
      <c r="I829" s="238"/>
      <c r="J829" s="238"/>
      <c r="K829" s="238"/>
      <c r="L829" s="238"/>
      <c r="M829" s="238"/>
      <c r="N829" s="238"/>
      <c r="O829" s="238"/>
      <c r="P829" s="243"/>
      <c r="Q829" s="238"/>
      <c r="R829" s="238"/>
      <c r="S829" s="256"/>
      <c r="T829" s="271"/>
      <c r="U829" s="259"/>
      <c r="V829" s="237"/>
      <c r="W829" s="237"/>
    </row>
    <row r="830" spans="1:23" s="218" customFormat="1" ht="14.25" x14ac:dyDescent="0.2">
      <c r="A830" s="241"/>
      <c r="D830" s="238"/>
      <c r="E830" s="238"/>
      <c r="F830" s="238"/>
      <c r="G830" s="238"/>
      <c r="H830" s="238"/>
      <c r="I830" s="238"/>
      <c r="J830" s="238"/>
      <c r="K830" s="238"/>
      <c r="L830" s="238"/>
      <c r="M830" s="238"/>
      <c r="N830" s="238"/>
      <c r="O830" s="238"/>
      <c r="P830" s="243"/>
      <c r="Q830" s="238"/>
      <c r="R830" s="238"/>
      <c r="S830" s="256"/>
      <c r="T830" s="271"/>
      <c r="U830" s="259"/>
      <c r="V830" s="237"/>
      <c r="W830" s="237"/>
    </row>
    <row r="831" spans="1:23" s="218" customFormat="1" ht="14.25" x14ac:dyDescent="0.2">
      <c r="A831" s="241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43"/>
      <c r="Q831" s="238"/>
      <c r="R831" s="238"/>
      <c r="S831" s="256"/>
      <c r="T831" s="271"/>
      <c r="U831" s="259"/>
      <c r="V831" s="237"/>
      <c r="W831" s="237"/>
    </row>
    <row r="832" spans="1:23" s="218" customFormat="1" ht="14.25" x14ac:dyDescent="0.2">
      <c r="A832" s="241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43"/>
      <c r="Q832" s="238"/>
      <c r="R832" s="238"/>
      <c r="S832" s="256"/>
      <c r="T832" s="271"/>
      <c r="U832" s="259"/>
      <c r="V832" s="237"/>
      <c r="W832" s="237"/>
    </row>
    <row r="833" spans="1:23" s="218" customFormat="1" ht="14.25" x14ac:dyDescent="0.2">
      <c r="A833" s="241"/>
      <c r="D833" s="238"/>
      <c r="E833" s="238"/>
      <c r="F833" s="238"/>
      <c r="G833" s="238"/>
      <c r="H833" s="238"/>
      <c r="I833" s="238"/>
      <c r="J833" s="238"/>
      <c r="K833" s="238"/>
      <c r="L833" s="238"/>
      <c r="M833" s="238"/>
      <c r="N833" s="238"/>
      <c r="O833" s="238"/>
      <c r="P833" s="243"/>
      <c r="Q833" s="238"/>
      <c r="R833" s="238"/>
      <c r="S833" s="256"/>
      <c r="T833" s="271"/>
      <c r="U833" s="259"/>
      <c r="V833" s="237"/>
      <c r="W833" s="237"/>
    </row>
    <row r="834" spans="1:23" s="218" customFormat="1" ht="14.25" x14ac:dyDescent="0.2">
      <c r="A834" s="241"/>
      <c r="D834" s="238"/>
      <c r="E834" s="238"/>
      <c r="F834" s="238"/>
      <c r="G834" s="238"/>
      <c r="H834" s="238"/>
      <c r="I834" s="238"/>
      <c r="J834" s="238"/>
      <c r="K834" s="238"/>
      <c r="L834" s="238"/>
      <c r="M834" s="238"/>
      <c r="N834" s="238"/>
      <c r="O834" s="238"/>
      <c r="P834" s="243"/>
      <c r="Q834" s="238"/>
      <c r="R834" s="238"/>
      <c r="S834" s="256"/>
      <c r="T834" s="271"/>
      <c r="U834" s="259"/>
      <c r="V834" s="237"/>
      <c r="W834" s="237"/>
    </row>
    <row r="835" spans="1:23" s="218" customFormat="1" ht="14.25" x14ac:dyDescent="0.2">
      <c r="A835" s="241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43"/>
      <c r="Q835" s="238"/>
      <c r="R835" s="238"/>
      <c r="S835" s="256"/>
      <c r="T835" s="271"/>
      <c r="U835" s="259"/>
      <c r="V835" s="237"/>
      <c r="W835" s="237"/>
    </row>
    <row r="836" spans="1:23" s="218" customFormat="1" ht="14.25" x14ac:dyDescent="0.2">
      <c r="A836" s="241"/>
      <c r="D836" s="238"/>
      <c r="E836" s="238"/>
      <c r="F836" s="238"/>
      <c r="G836" s="238"/>
      <c r="H836" s="238"/>
      <c r="I836" s="238"/>
      <c r="J836" s="238"/>
      <c r="K836" s="238"/>
      <c r="L836" s="238"/>
      <c r="M836" s="238"/>
      <c r="N836" s="238"/>
      <c r="O836" s="238"/>
      <c r="P836" s="243"/>
      <c r="Q836" s="238"/>
      <c r="R836" s="238"/>
      <c r="S836" s="256"/>
      <c r="T836" s="271"/>
      <c r="U836" s="259"/>
      <c r="V836" s="237"/>
      <c r="W836" s="237"/>
    </row>
    <row r="837" spans="1:23" s="218" customFormat="1" ht="14.25" x14ac:dyDescent="0.2">
      <c r="A837" s="241"/>
      <c r="D837" s="238"/>
      <c r="E837" s="238"/>
      <c r="F837" s="238"/>
      <c r="G837" s="238"/>
      <c r="H837" s="238"/>
      <c r="I837" s="238"/>
      <c r="J837" s="238"/>
      <c r="K837" s="238"/>
      <c r="L837" s="238"/>
      <c r="M837" s="238"/>
      <c r="N837" s="238"/>
      <c r="O837" s="238"/>
      <c r="P837" s="243"/>
      <c r="Q837" s="238"/>
      <c r="R837" s="238"/>
      <c r="S837" s="256"/>
      <c r="T837" s="271"/>
      <c r="U837" s="259"/>
      <c r="V837" s="237"/>
      <c r="W837" s="237"/>
    </row>
    <row r="838" spans="1:23" s="218" customFormat="1" ht="14.25" x14ac:dyDescent="0.2">
      <c r="A838" s="241"/>
      <c r="D838" s="238"/>
      <c r="E838" s="238"/>
      <c r="F838" s="238"/>
      <c r="G838" s="238"/>
      <c r="H838" s="238"/>
      <c r="I838" s="238"/>
      <c r="J838" s="238"/>
      <c r="K838" s="238"/>
      <c r="L838" s="238"/>
      <c r="M838" s="238"/>
      <c r="N838" s="238"/>
      <c r="O838" s="238"/>
      <c r="P838" s="243"/>
      <c r="Q838" s="238"/>
      <c r="R838" s="238"/>
      <c r="S838" s="256"/>
      <c r="T838" s="271"/>
      <c r="U838" s="259"/>
      <c r="V838" s="237"/>
      <c r="W838" s="237"/>
    </row>
    <row r="839" spans="1:23" s="218" customFormat="1" ht="14.25" x14ac:dyDescent="0.2">
      <c r="A839" s="241"/>
      <c r="D839" s="238"/>
      <c r="E839" s="238"/>
      <c r="F839" s="238"/>
      <c r="G839" s="238"/>
      <c r="H839" s="238"/>
      <c r="I839" s="238"/>
      <c r="J839" s="238"/>
      <c r="K839" s="238"/>
      <c r="L839" s="238"/>
      <c r="M839" s="238"/>
      <c r="N839" s="238"/>
      <c r="O839" s="238"/>
      <c r="P839" s="243"/>
      <c r="Q839" s="238"/>
      <c r="R839" s="238"/>
      <c r="S839" s="256"/>
      <c r="T839" s="271"/>
      <c r="U839" s="259"/>
      <c r="V839" s="237"/>
      <c r="W839" s="237"/>
    </row>
    <row r="840" spans="1:23" s="218" customFormat="1" ht="14.25" x14ac:dyDescent="0.2">
      <c r="A840" s="241"/>
      <c r="D840" s="238"/>
      <c r="E840" s="238"/>
      <c r="F840" s="238"/>
      <c r="G840" s="238"/>
      <c r="H840" s="238"/>
      <c r="I840" s="238"/>
      <c r="J840" s="238"/>
      <c r="K840" s="238"/>
      <c r="L840" s="238"/>
      <c r="M840" s="238"/>
      <c r="N840" s="238"/>
      <c r="O840" s="238"/>
      <c r="P840" s="243"/>
      <c r="Q840" s="238"/>
      <c r="R840" s="238"/>
      <c r="S840" s="256"/>
      <c r="T840" s="271"/>
      <c r="U840" s="259"/>
      <c r="V840" s="237"/>
      <c r="W840" s="237"/>
    </row>
    <row r="841" spans="1:23" s="218" customFormat="1" ht="14.25" x14ac:dyDescent="0.2">
      <c r="A841" s="241"/>
      <c r="D841" s="238"/>
      <c r="E841" s="238"/>
      <c r="F841" s="238"/>
      <c r="G841" s="238"/>
      <c r="H841" s="238"/>
      <c r="I841" s="238"/>
      <c r="J841" s="238"/>
      <c r="K841" s="238"/>
      <c r="L841" s="238"/>
      <c r="M841" s="238"/>
      <c r="N841" s="238"/>
      <c r="O841" s="238"/>
      <c r="P841" s="243"/>
      <c r="Q841" s="238"/>
      <c r="R841" s="238"/>
      <c r="S841" s="256"/>
      <c r="T841" s="271"/>
      <c r="U841" s="259"/>
      <c r="V841" s="237"/>
      <c r="W841" s="237"/>
    </row>
    <row r="842" spans="1:23" s="218" customFormat="1" ht="14.25" x14ac:dyDescent="0.2">
      <c r="A842" s="241"/>
      <c r="D842" s="238"/>
      <c r="E842" s="238"/>
      <c r="F842" s="238"/>
      <c r="G842" s="238"/>
      <c r="H842" s="238"/>
      <c r="I842" s="238"/>
      <c r="J842" s="238"/>
      <c r="K842" s="238"/>
      <c r="L842" s="238"/>
      <c r="M842" s="238"/>
      <c r="N842" s="238"/>
      <c r="O842" s="238"/>
      <c r="P842" s="243"/>
      <c r="Q842" s="238"/>
      <c r="R842" s="238"/>
      <c r="S842" s="256"/>
      <c r="T842" s="271"/>
      <c r="U842" s="259"/>
      <c r="V842" s="237"/>
      <c r="W842" s="237"/>
    </row>
    <row r="843" spans="1:23" s="218" customFormat="1" ht="14.25" x14ac:dyDescent="0.2">
      <c r="A843" s="241"/>
      <c r="D843" s="238"/>
      <c r="E843" s="238"/>
      <c r="F843" s="238"/>
      <c r="G843" s="238"/>
      <c r="H843" s="238"/>
      <c r="I843" s="238"/>
      <c r="J843" s="238"/>
      <c r="K843" s="238"/>
      <c r="L843" s="238"/>
      <c r="M843" s="238"/>
      <c r="N843" s="238"/>
      <c r="O843" s="238"/>
      <c r="P843" s="243"/>
      <c r="Q843" s="238"/>
      <c r="R843" s="238"/>
      <c r="S843" s="256"/>
      <c r="T843" s="271"/>
      <c r="U843" s="259"/>
      <c r="V843" s="237"/>
      <c r="W843" s="237"/>
    </row>
    <row r="844" spans="1:23" s="218" customFormat="1" ht="14.25" x14ac:dyDescent="0.2">
      <c r="A844" s="241"/>
      <c r="D844" s="238"/>
      <c r="E844" s="238"/>
      <c r="F844" s="238"/>
      <c r="G844" s="238"/>
      <c r="H844" s="238"/>
      <c r="I844" s="238"/>
      <c r="J844" s="238"/>
      <c r="K844" s="238"/>
      <c r="L844" s="238"/>
      <c r="M844" s="238"/>
      <c r="N844" s="238"/>
      <c r="O844" s="238"/>
      <c r="P844" s="243"/>
      <c r="Q844" s="238"/>
      <c r="R844" s="238"/>
      <c r="S844" s="256"/>
      <c r="T844" s="271"/>
      <c r="U844" s="259"/>
      <c r="V844" s="237"/>
      <c r="W844" s="237"/>
    </row>
    <row r="845" spans="1:23" s="218" customFormat="1" ht="14.25" x14ac:dyDescent="0.2">
      <c r="A845" s="241"/>
      <c r="D845" s="238"/>
      <c r="E845" s="238"/>
      <c r="F845" s="238"/>
      <c r="G845" s="238"/>
      <c r="H845" s="238"/>
      <c r="I845" s="238"/>
      <c r="J845" s="238"/>
      <c r="K845" s="238"/>
      <c r="L845" s="238"/>
      <c r="M845" s="238"/>
      <c r="N845" s="238"/>
      <c r="O845" s="238"/>
      <c r="P845" s="243"/>
      <c r="Q845" s="238"/>
      <c r="R845" s="238"/>
      <c r="S845" s="256"/>
      <c r="T845" s="271"/>
      <c r="U845" s="259"/>
      <c r="V845" s="237"/>
      <c r="W845" s="237"/>
    </row>
    <row r="846" spans="1:23" s="218" customFormat="1" ht="14.25" x14ac:dyDescent="0.2">
      <c r="A846" s="241"/>
      <c r="D846" s="238"/>
      <c r="E846" s="238"/>
      <c r="F846" s="238"/>
      <c r="G846" s="238"/>
      <c r="H846" s="238"/>
      <c r="I846" s="238"/>
      <c r="J846" s="238"/>
      <c r="K846" s="238"/>
      <c r="L846" s="238"/>
      <c r="M846" s="238"/>
      <c r="N846" s="238"/>
      <c r="O846" s="238"/>
      <c r="P846" s="243"/>
      <c r="Q846" s="238"/>
      <c r="R846" s="238"/>
      <c r="S846" s="256"/>
      <c r="T846" s="271"/>
      <c r="U846" s="259"/>
      <c r="V846" s="237"/>
      <c r="W846" s="237"/>
    </row>
    <row r="847" spans="1:23" s="218" customFormat="1" ht="14.25" x14ac:dyDescent="0.2">
      <c r="A847" s="241"/>
      <c r="D847" s="238"/>
      <c r="E847" s="238"/>
      <c r="F847" s="238"/>
      <c r="G847" s="238"/>
      <c r="H847" s="238"/>
      <c r="I847" s="238"/>
      <c r="J847" s="238"/>
      <c r="K847" s="238"/>
      <c r="L847" s="238"/>
      <c r="M847" s="238"/>
      <c r="N847" s="238"/>
      <c r="O847" s="238"/>
      <c r="P847" s="243"/>
      <c r="Q847" s="238"/>
      <c r="R847" s="238"/>
      <c r="S847" s="256"/>
      <c r="T847" s="271"/>
      <c r="U847" s="259"/>
      <c r="V847" s="237"/>
      <c r="W847" s="237"/>
    </row>
    <row r="848" spans="1:23" s="218" customFormat="1" ht="14.25" x14ac:dyDescent="0.2">
      <c r="A848" s="241"/>
      <c r="D848" s="238"/>
      <c r="E848" s="238"/>
      <c r="F848" s="238"/>
      <c r="G848" s="238"/>
      <c r="H848" s="238"/>
      <c r="I848" s="238"/>
      <c r="J848" s="238"/>
      <c r="K848" s="238"/>
      <c r="L848" s="238"/>
      <c r="M848" s="238"/>
      <c r="N848" s="238"/>
      <c r="O848" s="238"/>
      <c r="P848" s="243"/>
      <c r="Q848" s="238"/>
      <c r="R848" s="238"/>
      <c r="S848" s="256"/>
      <c r="T848" s="271"/>
      <c r="U848" s="259"/>
      <c r="V848" s="237"/>
      <c r="W848" s="237"/>
    </row>
    <row r="849" spans="1:23" s="218" customFormat="1" ht="14.25" x14ac:dyDescent="0.2">
      <c r="A849" s="241"/>
      <c r="D849" s="238"/>
      <c r="E849" s="238"/>
      <c r="F849" s="238"/>
      <c r="G849" s="238"/>
      <c r="H849" s="238"/>
      <c r="I849" s="238"/>
      <c r="J849" s="238"/>
      <c r="K849" s="238"/>
      <c r="L849" s="238"/>
      <c r="M849" s="238"/>
      <c r="N849" s="238"/>
      <c r="O849" s="238"/>
      <c r="P849" s="243"/>
      <c r="Q849" s="238"/>
      <c r="R849" s="238"/>
      <c r="S849" s="256"/>
      <c r="T849" s="271"/>
      <c r="U849" s="259"/>
      <c r="V849" s="237"/>
      <c r="W849" s="237"/>
    </row>
    <row r="850" spans="1:23" s="218" customFormat="1" ht="14.25" x14ac:dyDescent="0.2">
      <c r="A850" s="241"/>
      <c r="D850" s="238"/>
      <c r="E850" s="238"/>
      <c r="F850" s="238"/>
      <c r="G850" s="238"/>
      <c r="H850" s="238"/>
      <c r="I850" s="238"/>
      <c r="J850" s="238"/>
      <c r="K850" s="238"/>
      <c r="L850" s="238"/>
      <c r="M850" s="238"/>
      <c r="N850" s="238"/>
      <c r="O850" s="238"/>
      <c r="P850" s="243"/>
      <c r="Q850" s="238"/>
      <c r="R850" s="238"/>
      <c r="S850" s="256"/>
      <c r="T850" s="271"/>
      <c r="U850" s="259"/>
      <c r="V850" s="237"/>
      <c r="W850" s="237"/>
    </row>
    <row r="851" spans="1:23" s="218" customFormat="1" ht="14.25" x14ac:dyDescent="0.2">
      <c r="A851" s="241"/>
      <c r="D851" s="238"/>
      <c r="E851" s="238"/>
      <c r="F851" s="238"/>
      <c r="G851" s="238"/>
      <c r="H851" s="238"/>
      <c r="I851" s="238"/>
      <c r="J851" s="238"/>
      <c r="K851" s="238"/>
      <c r="L851" s="238"/>
      <c r="M851" s="238"/>
      <c r="N851" s="238"/>
      <c r="O851" s="238"/>
      <c r="P851" s="243"/>
      <c r="Q851" s="238"/>
      <c r="R851" s="238"/>
      <c r="S851" s="256"/>
      <c r="T851" s="271"/>
      <c r="U851" s="259"/>
      <c r="V851" s="237"/>
      <c r="W851" s="237"/>
    </row>
    <row r="852" spans="1:23" s="218" customFormat="1" ht="14.25" x14ac:dyDescent="0.2">
      <c r="A852" s="241"/>
      <c r="D852" s="238"/>
      <c r="E852" s="238"/>
      <c r="F852" s="238"/>
      <c r="G852" s="238"/>
      <c r="H852" s="238"/>
      <c r="I852" s="238"/>
      <c r="J852" s="238"/>
      <c r="K852" s="238"/>
      <c r="L852" s="238"/>
      <c r="M852" s="238"/>
      <c r="N852" s="238"/>
      <c r="O852" s="238"/>
      <c r="P852" s="243"/>
      <c r="Q852" s="238"/>
      <c r="R852" s="238"/>
      <c r="S852" s="256"/>
      <c r="T852" s="271"/>
      <c r="U852" s="259"/>
      <c r="V852" s="237"/>
      <c r="W852" s="237"/>
    </row>
    <row r="853" spans="1:23" s="218" customFormat="1" ht="14.25" x14ac:dyDescent="0.2">
      <c r="A853" s="241"/>
      <c r="D853" s="238"/>
      <c r="E853" s="238"/>
      <c r="F853" s="238"/>
      <c r="G853" s="238"/>
      <c r="H853" s="238"/>
      <c r="I853" s="238"/>
      <c r="J853" s="238"/>
      <c r="K853" s="238"/>
      <c r="L853" s="238"/>
      <c r="M853" s="238"/>
      <c r="N853" s="238"/>
      <c r="O853" s="238"/>
      <c r="P853" s="243"/>
      <c r="Q853" s="238"/>
      <c r="R853" s="238"/>
      <c r="S853" s="256"/>
      <c r="T853" s="271"/>
      <c r="U853" s="259"/>
      <c r="V853" s="237"/>
      <c r="W853" s="237"/>
    </row>
    <row r="854" spans="1:23" s="218" customFormat="1" ht="14.25" x14ac:dyDescent="0.2">
      <c r="A854" s="241"/>
      <c r="D854" s="238"/>
      <c r="E854" s="238"/>
      <c r="F854" s="238"/>
      <c r="G854" s="238"/>
      <c r="H854" s="238"/>
      <c r="I854" s="238"/>
      <c r="J854" s="238"/>
      <c r="K854" s="238"/>
      <c r="L854" s="238"/>
      <c r="M854" s="238"/>
      <c r="N854" s="238"/>
      <c r="O854" s="238"/>
      <c r="P854" s="243"/>
      <c r="Q854" s="238"/>
      <c r="R854" s="238"/>
      <c r="S854" s="256"/>
      <c r="T854" s="271"/>
      <c r="U854" s="259"/>
      <c r="V854" s="237"/>
      <c r="W854" s="237"/>
    </row>
    <row r="855" spans="1:23" s="218" customFormat="1" ht="14.25" x14ac:dyDescent="0.2">
      <c r="A855" s="241"/>
      <c r="D855" s="238"/>
      <c r="E855" s="238"/>
      <c r="F855" s="238"/>
      <c r="G855" s="238"/>
      <c r="H855" s="238"/>
      <c r="I855" s="238"/>
      <c r="J855" s="238"/>
      <c r="K855" s="238"/>
      <c r="L855" s="238"/>
      <c r="M855" s="238"/>
      <c r="N855" s="238"/>
      <c r="O855" s="238"/>
      <c r="P855" s="243"/>
      <c r="Q855" s="238"/>
      <c r="R855" s="238"/>
      <c r="S855" s="256"/>
      <c r="T855" s="271"/>
      <c r="U855" s="259"/>
      <c r="V855" s="237"/>
      <c r="W855" s="237"/>
    </row>
    <row r="856" spans="1:23" s="218" customFormat="1" ht="14.25" x14ac:dyDescent="0.2">
      <c r="A856" s="241"/>
      <c r="D856" s="238"/>
      <c r="E856" s="238"/>
      <c r="F856" s="238"/>
      <c r="G856" s="238"/>
      <c r="H856" s="238"/>
      <c r="I856" s="238"/>
      <c r="J856" s="238"/>
      <c r="K856" s="238"/>
      <c r="L856" s="238"/>
      <c r="M856" s="238"/>
      <c r="N856" s="238"/>
      <c r="O856" s="238"/>
      <c r="P856" s="243"/>
      <c r="Q856" s="238"/>
      <c r="R856" s="238"/>
      <c r="S856" s="256"/>
      <c r="T856" s="271"/>
      <c r="U856" s="259"/>
      <c r="V856" s="237"/>
      <c r="W856" s="237"/>
    </row>
    <row r="857" spans="1:23" s="218" customFormat="1" ht="14.25" x14ac:dyDescent="0.2">
      <c r="A857" s="241"/>
      <c r="D857" s="238"/>
      <c r="E857" s="238"/>
      <c r="F857" s="238"/>
      <c r="G857" s="238"/>
      <c r="H857" s="238"/>
      <c r="I857" s="238"/>
      <c r="J857" s="238"/>
      <c r="K857" s="238"/>
      <c r="L857" s="238"/>
      <c r="M857" s="238"/>
      <c r="N857" s="238"/>
      <c r="O857" s="238"/>
      <c r="P857" s="243"/>
      <c r="Q857" s="238"/>
      <c r="R857" s="238"/>
      <c r="S857" s="256"/>
      <c r="T857" s="271"/>
      <c r="U857" s="259"/>
      <c r="V857" s="237"/>
      <c r="W857" s="237"/>
    </row>
    <row r="858" spans="1:23" s="218" customFormat="1" ht="14.25" x14ac:dyDescent="0.2">
      <c r="A858" s="241"/>
      <c r="D858" s="238"/>
      <c r="E858" s="238"/>
      <c r="F858" s="238"/>
      <c r="G858" s="238"/>
      <c r="H858" s="238"/>
      <c r="I858" s="238"/>
      <c r="J858" s="238"/>
      <c r="K858" s="238"/>
      <c r="L858" s="238"/>
      <c r="M858" s="238"/>
      <c r="N858" s="238"/>
      <c r="O858" s="238"/>
      <c r="P858" s="243"/>
      <c r="Q858" s="238"/>
      <c r="R858" s="238"/>
      <c r="S858" s="256"/>
      <c r="T858" s="271"/>
      <c r="U858" s="259"/>
      <c r="V858" s="237"/>
      <c r="W858" s="237"/>
    </row>
    <row r="859" spans="1:23" s="218" customFormat="1" ht="14.25" x14ac:dyDescent="0.2">
      <c r="A859" s="241"/>
      <c r="D859" s="238"/>
      <c r="E859" s="238"/>
      <c r="F859" s="238"/>
      <c r="G859" s="238"/>
      <c r="H859" s="238"/>
      <c r="I859" s="238"/>
      <c r="J859" s="238"/>
      <c r="K859" s="238"/>
      <c r="L859" s="238"/>
      <c r="M859" s="238"/>
      <c r="N859" s="238"/>
      <c r="O859" s="238"/>
      <c r="P859" s="243"/>
      <c r="Q859" s="238"/>
      <c r="R859" s="238"/>
      <c r="S859" s="256"/>
      <c r="T859" s="271"/>
      <c r="U859" s="259"/>
      <c r="V859" s="237"/>
      <c r="W859" s="237"/>
    </row>
    <row r="860" spans="1:23" s="218" customFormat="1" ht="14.25" x14ac:dyDescent="0.2">
      <c r="A860" s="241"/>
      <c r="D860" s="238"/>
      <c r="E860" s="238"/>
      <c r="F860" s="238"/>
      <c r="G860" s="238"/>
      <c r="H860" s="238"/>
      <c r="I860" s="238"/>
      <c r="J860" s="238"/>
      <c r="K860" s="238"/>
      <c r="L860" s="238"/>
      <c r="M860" s="238"/>
      <c r="N860" s="238"/>
      <c r="O860" s="238"/>
      <c r="P860" s="243"/>
      <c r="Q860" s="238"/>
      <c r="R860" s="238"/>
      <c r="S860" s="256"/>
      <c r="T860" s="271"/>
      <c r="U860" s="259"/>
      <c r="V860" s="237"/>
      <c r="W860" s="237"/>
    </row>
    <row r="861" spans="1:23" s="218" customFormat="1" ht="14.25" x14ac:dyDescent="0.2">
      <c r="A861" s="241"/>
      <c r="D861" s="238"/>
      <c r="E861" s="238"/>
      <c r="F861" s="238"/>
      <c r="G861" s="238"/>
      <c r="H861" s="238"/>
      <c r="I861" s="238"/>
      <c r="J861" s="238"/>
      <c r="K861" s="238"/>
      <c r="L861" s="238"/>
      <c r="M861" s="238"/>
      <c r="N861" s="238"/>
      <c r="O861" s="238"/>
      <c r="P861" s="243"/>
      <c r="Q861" s="238"/>
      <c r="R861" s="238"/>
      <c r="S861" s="256"/>
      <c r="T861" s="271"/>
      <c r="U861" s="259"/>
      <c r="V861" s="237"/>
      <c r="W861" s="237"/>
    </row>
    <row r="862" spans="1:23" s="218" customFormat="1" ht="14.25" x14ac:dyDescent="0.2">
      <c r="A862" s="241"/>
      <c r="D862" s="238"/>
      <c r="E862" s="238"/>
      <c r="F862" s="238"/>
      <c r="G862" s="238"/>
      <c r="H862" s="238"/>
      <c r="I862" s="238"/>
      <c r="J862" s="238"/>
      <c r="K862" s="238"/>
      <c r="L862" s="238"/>
      <c r="M862" s="238"/>
      <c r="N862" s="238"/>
      <c r="O862" s="238"/>
      <c r="P862" s="243"/>
      <c r="Q862" s="238"/>
      <c r="R862" s="238"/>
      <c r="S862" s="256"/>
      <c r="T862" s="271"/>
      <c r="U862" s="259"/>
      <c r="V862" s="237"/>
      <c r="W862" s="237"/>
    </row>
    <row r="863" spans="1:23" s="218" customFormat="1" ht="14.25" x14ac:dyDescent="0.2">
      <c r="A863" s="241"/>
      <c r="D863" s="238"/>
      <c r="E863" s="238"/>
      <c r="F863" s="238"/>
      <c r="G863" s="238"/>
      <c r="H863" s="238"/>
      <c r="I863" s="238"/>
      <c r="J863" s="238"/>
      <c r="K863" s="238"/>
      <c r="L863" s="238"/>
      <c r="M863" s="238"/>
      <c r="N863" s="238"/>
      <c r="O863" s="238"/>
      <c r="P863" s="243"/>
      <c r="Q863" s="238"/>
      <c r="R863" s="238"/>
      <c r="S863" s="256"/>
      <c r="T863" s="271"/>
      <c r="U863" s="259"/>
      <c r="V863" s="237"/>
      <c r="W863" s="237"/>
    </row>
    <row r="864" spans="1:23" s="218" customFormat="1" ht="14.25" x14ac:dyDescent="0.2">
      <c r="A864" s="241"/>
      <c r="D864" s="238"/>
      <c r="E864" s="238"/>
      <c r="F864" s="238"/>
      <c r="G864" s="238"/>
      <c r="H864" s="238"/>
      <c r="I864" s="238"/>
      <c r="J864" s="238"/>
      <c r="K864" s="238"/>
      <c r="L864" s="238"/>
      <c r="M864" s="238"/>
      <c r="N864" s="238"/>
      <c r="O864" s="238"/>
      <c r="P864" s="243"/>
      <c r="Q864" s="238"/>
      <c r="R864" s="238"/>
      <c r="S864" s="256"/>
      <c r="T864" s="271"/>
      <c r="U864" s="259"/>
      <c r="V864" s="237"/>
      <c r="W864" s="237"/>
    </row>
    <row r="865" spans="1:23" s="218" customFormat="1" ht="14.25" x14ac:dyDescent="0.2">
      <c r="A865" s="241"/>
      <c r="D865" s="238"/>
      <c r="E865" s="238"/>
      <c r="F865" s="238"/>
      <c r="G865" s="238"/>
      <c r="H865" s="238"/>
      <c r="I865" s="238"/>
      <c r="J865" s="238"/>
      <c r="K865" s="238"/>
      <c r="L865" s="238"/>
      <c r="M865" s="238"/>
      <c r="N865" s="238"/>
      <c r="O865" s="238"/>
      <c r="P865" s="243"/>
      <c r="Q865" s="238"/>
      <c r="R865" s="238"/>
      <c r="S865" s="256"/>
      <c r="T865" s="271"/>
      <c r="U865" s="259"/>
      <c r="V865" s="237"/>
      <c r="W865" s="237"/>
    </row>
    <row r="866" spans="1:23" s="218" customFormat="1" ht="14.25" x14ac:dyDescent="0.2">
      <c r="A866" s="241"/>
      <c r="D866" s="238"/>
      <c r="E866" s="238"/>
      <c r="F866" s="238"/>
      <c r="G866" s="238"/>
      <c r="H866" s="238"/>
      <c r="I866" s="238"/>
      <c r="J866" s="238"/>
      <c r="K866" s="238"/>
      <c r="L866" s="238"/>
      <c r="M866" s="238"/>
      <c r="N866" s="238"/>
      <c r="O866" s="238"/>
      <c r="P866" s="243"/>
      <c r="Q866" s="238"/>
      <c r="R866" s="238"/>
      <c r="S866" s="256"/>
      <c r="T866" s="271"/>
      <c r="U866" s="259"/>
      <c r="V866" s="237"/>
      <c r="W866" s="237"/>
    </row>
    <row r="867" spans="1:23" s="218" customFormat="1" ht="14.25" x14ac:dyDescent="0.2">
      <c r="A867" s="241"/>
      <c r="D867" s="238"/>
      <c r="E867" s="238"/>
      <c r="F867" s="238"/>
      <c r="G867" s="238"/>
      <c r="H867" s="238"/>
      <c r="I867" s="238"/>
      <c r="J867" s="238"/>
      <c r="K867" s="238"/>
      <c r="L867" s="238"/>
      <c r="M867" s="238"/>
      <c r="N867" s="238"/>
      <c r="O867" s="238"/>
      <c r="P867" s="243"/>
      <c r="Q867" s="238"/>
      <c r="R867" s="238"/>
      <c r="S867" s="256"/>
      <c r="T867" s="271"/>
      <c r="U867" s="259"/>
      <c r="V867" s="237"/>
      <c r="W867" s="237"/>
    </row>
    <row r="868" spans="1:23" s="218" customFormat="1" ht="14.25" x14ac:dyDescent="0.2">
      <c r="A868" s="241"/>
      <c r="D868" s="238"/>
      <c r="E868" s="238"/>
      <c r="F868" s="238"/>
      <c r="G868" s="238"/>
      <c r="H868" s="238"/>
      <c r="I868" s="238"/>
      <c r="J868" s="238"/>
      <c r="K868" s="238"/>
      <c r="L868" s="238"/>
      <c r="M868" s="238"/>
      <c r="N868" s="238"/>
      <c r="O868" s="238"/>
      <c r="P868" s="243"/>
      <c r="Q868" s="238"/>
      <c r="R868" s="238"/>
      <c r="S868" s="256"/>
      <c r="T868" s="271"/>
      <c r="U868" s="259"/>
      <c r="V868" s="237"/>
      <c r="W868" s="237"/>
    </row>
    <row r="869" spans="1:23" s="218" customFormat="1" ht="14.25" x14ac:dyDescent="0.2">
      <c r="A869" s="241"/>
      <c r="D869" s="238"/>
      <c r="E869" s="238"/>
      <c r="F869" s="238"/>
      <c r="G869" s="238"/>
      <c r="H869" s="238"/>
      <c r="I869" s="238"/>
      <c r="J869" s="238"/>
      <c r="K869" s="238"/>
      <c r="L869" s="238"/>
      <c r="M869" s="238"/>
      <c r="N869" s="238"/>
      <c r="O869" s="238"/>
      <c r="P869" s="243"/>
      <c r="Q869" s="238"/>
      <c r="R869" s="238"/>
      <c r="S869" s="256"/>
      <c r="T869" s="271"/>
      <c r="U869" s="259"/>
      <c r="V869" s="237"/>
      <c r="W869" s="237"/>
    </row>
    <row r="870" spans="1:23" s="218" customFormat="1" ht="14.25" x14ac:dyDescent="0.2">
      <c r="A870" s="241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43"/>
      <c r="Q870" s="238"/>
      <c r="R870" s="238"/>
      <c r="S870" s="256"/>
      <c r="T870" s="271"/>
      <c r="U870" s="259"/>
      <c r="V870" s="237"/>
      <c r="W870" s="237"/>
    </row>
    <row r="871" spans="1:23" s="218" customFormat="1" ht="14.25" x14ac:dyDescent="0.2">
      <c r="A871" s="241"/>
      <c r="D871" s="238"/>
      <c r="E871" s="238"/>
      <c r="F871" s="238"/>
      <c r="G871" s="238"/>
      <c r="H871" s="238"/>
      <c r="I871" s="238"/>
      <c r="J871" s="238"/>
      <c r="K871" s="238"/>
      <c r="L871" s="238"/>
      <c r="M871" s="238"/>
      <c r="N871" s="238"/>
      <c r="O871" s="238"/>
      <c r="P871" s="243"/>
      <c r="Q871" s="238"/>
      <c r="R871" s="238"/>
      <c r="S871" s="256"/>
      <c r="T871" s="271"/>
      <c r="U871" s="259"/>
      <c r="V871" s="237"/>
      <c r="W871" s="237"/>
    </row>
    <row r="872" spans="1:23" s="218" customFormat="1" ht="14.25" x14ac:dyDescent="0.2">
      <c r="A872" s="241"/>
      <c r="D872" s="238"/>
      <c r="E872" s="238"/>
      <c r="F872" s="238"/>
      <c r="G872" s="238"/>
      <c r="H872" s="238"/>
      <c r="I872" s="238"/>
      <c r="J872" s="238"/>
      <c r="K872" s="238"/>
      <c r="L872" s="238"/>
      <c r="M872" s="238"/>
      <c r="N872" s="238"/>
      <c r="O872" s="238"/>
      <c r="P872" s="243"/>
      <c r="Q872" s="238"/>
      <c r="R872" s="238"/>
      <c r="S872" s="256"/>
      <c r="T872" s="271"/>
      <c r="U872" s="259"/>
      <c r="V872" s="237"/>
      <c r="W872" s="237"/>
    </row>
    <row r="873" spans="1:23" s="218" customFormat="1" ht="14.25" x14ac:dyDescent="0.2">
      <c r="A873" s="241"/>
      <c r="D873" s="238"/>
      <c r="E873" s="238"/>
      <c r="F873" s="238"/>
      <c r="G873" s="238"/>
      <c r="H873" s="238"/>
      <c r="I873" s="238"/>
      <c r="J873" s="238"/>
      <c r="K873" s="238"/>
      <c r="L873" s="238"/>
      <c r="M873" s="238"/>
      <c r="N873" s="238"/>
      <c r="O873" s="238"/>
      <c r="P873" s="243"/>
      <c r="Q873" s="238"/>
      <c r="R873" s="238"/>
      <c r="S873" s="256"/>
      <c r="T873" s="271"/>
      <c r="U873" s="259"/>
      <c r="V873" s="237"/>
      <c r="W873" s="237"/>
    </row>
    <row r="874" spans="1:23" s="218" customFormat="1" ht="14.25" x14ac:dyDescent="0.2">
      <c r="A874" s="241"/>
      <c r="D874" s="238"/>
      <c r="E874" s="238"/>
      <c r="F874" s="238"/>
      <c r="G874" s="238"/>
      <c r="H874" s="238"/>
      <c r="I874" s="238"/>
      <c r="J874" s="238"/>
      <c r="K874" s="238"/>
      <c r="L874" s="238"/>
      <c r="M874" s="238"/>
      <c r="N874" s="238"/>
      <c r="O874" s="238"/>
      <c r="P874" s="243"/>
      <c r="Q874" s="238"/>
      <c r="R874" s="238"/>
      <c r="S874" s="256"/>
      <c r="T874" s="271"/>
      <c r="U874" s="259"/>
      <c r="V874" s="237"/>
      <c r="W874" s="237"/>
    </row>
    <row r="875" spans="1:23" s="218" customFormat="1" ht="14.25" x14ac:dyDescent="0.2">
      <c r="A875" s="241"/>
      <c r="D875" s="238"/>
      <c r="E875" s="238"/>
      <c r="F875" s="238"/>
      <c r="G875" s="238"/>
      <c r="H875" s="238"/>
      <c r="I875" s="238"/>
      <c r="J875" s="238"/>
      <c r="K875" s="238"/>
      <c r="L875" s="238"/>
      <c r="M875" s="238"/>
      <c r="N875" s="238"/>
      <c r="O875" s="238"/>
      <c r="P875" s="243"/>
      <c r="Q875" s="238"/>
      <c r="R875" s="238"/>
      <c r="S875" s="256"/>
      <c r="T875" s="271"/>
      <c r="U875" s="259"/>
      <c r="V875" s="237"/>
      <c r="W875" s="237"/>
    </row>
    <row r="876" spans="1:23" s="218" customFormat="1" ht="14.25" x14ac:dyDescent="0.2">
      <c r="A876" s="241"/>
      <c r="D876" s="238"/>
      <c r="E876" s="238"/>
      <c r="F876" s="238"/>
      <c r="G876" s="238"/>
      <c r="H876" s="238"/>
      <c r="I876" s="238"/>
      <c r="J876" s="238"/>
      <c r="K876" s="238"/>
      <c r="L876" s="238"/>
      <c r="M876" s="238"/>
      <c r="N876" s="238"/>
      <c r="O876" s="238"/>
      <c r="P876" s="243"/>
      <c r="Q876" s="238"/>
      <c r="R876" s="238"/>
      <c r="S876" s="256"/>
      <c r="T876" s="271"/>
      <c r="U876" s="259"/>
      <c r="V876" s="237"/>
      <c r="W876" s="237"/>
    </row>
    <row r="877" spans="1:23" s="218" customFormat="1" ht="14.25" x14ac:dyDescent="0.2">
      <c r="A877" s="241"/>
      <c r="D877" s="238"/>
      <c r="E877" s="238"/>
      <c r="F877" s="238"/>
      <c r="G877" s="238"/>
      <c r="H877" s="238"/>
      <c r="I877" s="238"/>
      <c r="J877" s="238"/>
      <c r="K877" s="238"/>
      <c r="L877" s="238"/>
      <c r="M877" s="238"/>
      <c r="N877" s="238"/>
      <c r="O877" s="238"/>
      <c r="P877" s="243"/>
      <c r="Q877" s="238"/>
      <c r="R877" s="238"/>
      <c r="S877" s="256"/>
      <c r="T877" s="271"/>
      <c r="U877" s="259"/>
      <c r="V877" s="237"/>
      <c r="W877" s="237"/>
    </row>
    <row r="878" spans="1:23" s="218" customFormat="1" ht="14.25" x14ac:dyDescent="0.2">
      <c r="A878" s="241"/>
      <c r="D878" s="238"/>
      <c r="E878" s="238"/>
      <c r="F878" s="238"/>
      <c r="G878" s="238"/>
      <c r="H878" s="238"/>
      <c r="I878" s="238"/>
      <c r="J878" s="238"/>
      <c r="K878" s="238"/>
      <c r="L878" s="238"/>
      <c r="M878" s="238"/>
      <c r="N878" s="238"/>
      <c r="O878" s="238"/>
      <c r="P878" s="243"/>
      <c r="Q878" s="238"/>
      <c r="R878" s="238"/>
      <c r="S878" s="256"/>
      <c r="T878" s="271"/>
      <c r="U878" s="259"/>
      <c r="V878" s="237"/>
      <c r="W878" s="237"/>
    </row>
    <row r="879" spans="1:23" s="218" customFormat="1" ht="14.25" x14ac:dyDescent="0.2">
      <c r="A879" s="241"/>
      <c r="D879" s="238"/>
      <c r="E879" s="238"/>
      <c r="F879" s="238"/>
      <c r="G879" s="238"/>
      <c r="H879" s="238"/>
      <c r="I879" s="238"/>
      <c r="J879" s="238"/>
      <c r="K879" s="238"/>
      <c r="L879" s="238"/>
      <c r="M879" s="238"/>
      <c r="N879" s="238"/>
      <c r="O879" s="238"/>
      <c r="P879" s="243"/>
      <c r="Q879" s="238"/>
      <c r="R879" s="238"/>
      <c r="S879" s="256"/>
      <c r="T879" s="271"/>
      <c r="U879" s="259"/>
      <c r="V879" s="237"/>
      <c r="W879" s="237"/>
    </row>
    <row r="880" spans="1:23" s="218" customFormat="1" ht="14.25" x14ac:dyDescent="0.2">
      <c r="A880" s="241"/>
      <c r="D880" s="238"/>
      <c r="E880" s="238"/>
      <c r="F880" s="238"/>
      <c r="G880" s="238"/>
      <c r="H880" s="238"/>
      <c r="I880" s="238"/>
      <c r="J880" s="238"/>
      <c r="K880" s="238"/>
      <c r="L880" s="238"/>
      <c r="M880" s="238"/>
      <c r="N880" s="238"/>
      <c r="O880" s="238"/>
      <c r="P880" s="243"/>
      <c r="Q880" s="238"/>
      <c r="R880" s="238"/>
      <c r="S880" s="256"/>
      <c r="T880" s="271"/>
      <c r="U880" s="259"/>
      <c r="V880" s="237"/>
      <c r="W880" s="237"/>
    </row>
    <row r="881" spans="1:23" s="218" customFormat="1" ht="14.25" x14ac:dyDescent="0.2">
      <c r="A881" s="241"/>
      <c r="D881" s="238"/>
      <c r="E881" s="238"/>
      <c r="F881" s="238"/>
      <c r="G881" s="238"/>
      <c r="H881" s="238"/>
      <c r="I881" s="238"/>
      <c r="J881" s="238"/>
      <c r="K881" s="238"/>
      <c r="L881" s="238"/>
      <c r="M881" s="238"/>
      <c r="N881" s="238"/>
      <c r="O881" s="238"/>
      <c r="P881" s="243"/>
      <c r="Q881" s="238"/>
      <c r="R881" s="238"/>
      <c r="S881" s="256"/>
      <c r="T881" s="271"/>
      <c r="U881" s="259"/>
      <c r="V881" s="237"/>
      <c r="W881" s="237"/>
    </row>
    <row r="882" spans="1:23" s="218" customFormat="1" ht="14.25" x14ac:dyDescent="0.2">
      <c r="A882" s="241"/>
      <c r="D882" s="238"/>
      <c r="E882" s="238"/>
      <c r="F882" s="238"/>
      <c r="G882" s="238"/>
      <c r="H882" s="238"/>
      <c r="I882" s="238"/>
      <c r="J882" s="238"/>
      <c r="K882" s="238"/>
      <c r="L882" s="238"/>
      <c r="M882" s="238"/>
      <c r="N882" s="238"/>
      <c r="O882" s="238"/>
      <c r="P882" s="243"/>
      <c r="Q882" s="238"/>
      <c r="R882" s="238"/>
      <c r="S882" s="256"/>
      <c r="T882" s="271"/>
      <c r="U882" s="259"/>
      <c r="V882" s="237"/>
      <c r="W882" s="237"/>
    </row>
    <row r="883" spans="1:23" s="218" customFormat="1" ht="14.25" x14ac:dyDescent="0.2">
      <c r="A883" s="241"/>
      <c r="D883" s="238"/>
      <c r="E883" s="238"/>
      <c r="F883" s="238"/>
      <c r="G883" s="238"/>
      <c r="H883" s="238"/>
      <c r="I883" s="238"/>
      <c r="J883" s="238"/>
      <c r="K883" s="238"/>
      <c r="L883" s="238"/>
      <c r="M883" s="238"/>
      <c r="N883" s="238"/>
      <c r="O883" s="238"/>
      <c r="P883" s="243"/>
      <c r="Q883" s="238"/>
      <c r="R883" s="238"/>
      <c r="S883" s="256"/>
      <c r="T883" s="271"/>
      <c r="U883" s="259"/>
      <c r="V883" s="237"/>
      <c r="W883" s="237"/>
    </row>
    <row r="884" spans="1:23" s="218" customFormat="1" ht="14.25" x14ac:dyDescent="0.2">
      <c r="A884" s="241"/>
      <c r="D884" s="238"/>
      <c r="E884" s="238"/>
      <c r="F884" s="238"/>
      <c r="G884" s="238"/>
      <c r="H884" s="238"/>
      <c r="I884" s="238"/>
      <c r="J884" s="238"/>
      <c r="K884" s="238"/>
      <c r="L884" s="238"/>
      <c r="M884" s="238"/>
      <c r="N884" s="238"/>
      <c r="O884" s="238"/>
      <c r="P884" s="243"/>
      <c r="Q884" s="238"/>
      <c r="R884" s="238"/>
      <c r="S884" s="256"/>
      <c r="T884" s="271"/>
      <c r="U884" s="259"/>
      <c r="V884" s="237"/>
      <c r="W884" s="237"/>
    </row>
    <row r="885" spans="1:23" s="218" customFormat="1" ht="14.25" x14ac:dyDescent="0.2">
      <c r="A885" s="241"/>
      <c r="D885" s="238"/>
      <c r="E885" s="238"/>
      <c r="F885" s="238"/>
      <c r="G885" s="238"/>
      <c r="H885" s="238"/>
      <c r="I885" s="238"/>
      <c r="J885" s="238"/>
      <c r="K885" s="238"/>
      <c r="L885" s="238"/>
      <c r="M885" s="238"/>
      <c r="N885" s="238"/>
      <c r="O885" s="238"/>
      <c r="P885" s="243"/>
      <c r="Q885" s="238"/>
      <c r="R885" s="238"/>
      <c r="S885" s="256"/>
      <c r="T885" s="271"/>
      <c r="U885" s="259"/>
      <c r="V885" s="237"/>
      <c r="W885" s="237"/>
    </row>
    <row r="886" spans="1:23" s="218" customFormat="1" ht="14.25" x14ac:dyDescent="0.2">
      <c r="A886" s="241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43"/>
      <c r="Q886" s="238"/>
      <c r="R886" s="238"/>
      <c r="S886" s="256"/>
      <c r="T886" s="271"/>
      <c r="U886" s="259"/>
      <c r="V886" s="237"/>
      <c r="W886" s="237"/>
    </row>
    <row r="887" spans="1:23" s="218" customFormat="1" ht="14.25" x14ac:dyDescent="0.2">
      <c r="A887" s="241"/>
      <c r="D887" s="238"/>
      <c r="E887" s="238"/>
      <c r="F887" s="238"/>
      <c r="G887" s="238"/>
      <c r="H887" s="238"/>
      <c r="I887" s="238"/>
      <c r="J887" s="238"/>
      <c r="K887" s="238"/>
      <c r="L887" s="238"/>
      <c r="M887" s="238"/>
      <c r="N887" s="238"/>
      <c r="O887" s="238"/>
      <c r="P887" s="243"/>
      <c r="Q887" s="238"/>
      <c r="R887" s="238"/>
      <c r="S887" s="256"/>
      <c r="T887" s="271"/>
      <c r="U887" s="259"/>
      <c r="V887" s="237"/>
      <c r="W887" s="237"/>
    </row>
    <row r="888" spans="1:23" s="218" customFormat="1" ht="14.25" x14ac:dyDescent="0.2">
      <c r="A888" s="241"/>
      <c r="D888" s="238"/>
      <c r="E888" s="238"/>
      <c r="F888" s="238"/>
      <c r="G888" s="238"/>
      <c r="H888" s="238"/>
      <c r="I888" s="238"/>
      <c r="J888" s="238"/>
      <c r="K888" s="238"/>
      <c r="L888" s="238"/>
      <c r="M888" s="238"/>
      <c r="N888" s="238"/>
      <c r="O888" s="238"/>
      <c r="P888" s="243"/>
      <c r="Q888" s="238"/>
      <c r="R888" s="238"/>
      <c r="S888" s="256"/>
      <c r="T888" s="271"/>
      <c r="U888" s="259"/>
      <c r="V888" s="237"/>
      <c r="W888" s="237"/>
    </row>
    <row r="889" spans="1:23" s="218" customFormat="1" ht="14.25" x14ac:dyDescent="0.2">
      <c r="A889" s="241"/>
      <c r="D889" s="238"/>
      <c r="E889" s="238"/>
      <c r="F889" s="238"/>
      <c r="G889" s="238"/>
      <c r="H889" s="238"/>
      <c r="I889" s="238"/>
      <c r="J889" s="238"/>
      <c r="K889" s="238"/>
      <c r="L889" s="238"/>
      <c r="M889" s="238"/>
      <c r="N889" s="238"/>
      <c r="O889" s="238"/>
      <c r="P889" s="243"/>
      <c r="Q889" s="238"/>
      <c r="R889" s="238"/>
      <c r="S889" s="256"/>
      <c r="T889" s="271"/>
      <c r="U889" s="259"/>
      <c r="V889" s="237"/>
      <c r="W889" s="237"/>
    </row>
    <row r="890" spans="1:23" s="218" customFormat="1" ht="14.25" x14ac:dyDescent="0.2">
      <c r="A890" s="241"/>
      <c r="D890" s="238"/>
      <c r="E890" s="238"/>
      <c r="F890" s="238"/>
      <c r="G890" s="238"/>
      <c r="H890" s="238"/>
      <c r="I890" s="238"/>
      <c r="J890" s="238"/>
      <c r="K890" s="238"/>
      <c r="L890" s="238"/>
      <c r="M890" s="238"/>
      <c r="N890" s="238"/>
      <c r="O890" s="238"/>
      <c r="P890" s="243"/>
      <c r="Q890" s="238"/>
      <c r="R890" s="238"/>
      <c r="S890" s="256"/>
      <c r="T890" s="271"/>
      <c r="U890" s="259"/>
      <c r="V890" s="237"/>
      <c r="W890" s="237"/>
    </row>
    <row r="891" spans="1:23" s="218" customFormat="1" ht="14.25" x14ac:dyDescent="0.2">
      <c r="A891" s="241"/>
      <c r="D891" s="238"/>
      <c r="E891" s="238"/>
      <c r="F891" s="238"/>
      <c r="G891" s="238"/>
      <c r="H891" s="238"/>
      <c r="I891" s="238"/>
      <c r="J891" s="238"/>
      <c r="K891" s="238"/>
      <c r="L891" s="238"/>
      <c r="M891" s="238"/>
      <c r="N891" s="238"/>
      <c r="O891" s="238"/>
      <c r="P891" s="243"/>
      <c r="Q891" s="238"/>
      <c r="R891" s="238"/>
      <c r="S891" s="256"/>
      <c r="T891" s="271"/>
      <c r="U891" s="259"/>
      <c r="V891" s="237"/>
      <c r="W891" s="237"/>
    </row>
    <row r="892" spans="1:23" s="218" customFormat="1" ht="14.25" x14ac:dyDescent="0.2">
      <c r="A892" s="241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43"/>
      <c r="Q892" s="238"/>
      <c r="R892" s="238"/>
      <c r="S892" s="256"/>
      <c r="T892" s="271"/>
      <c r="U892" s="259"/>
      <c r="V892" s="237"/>
      <c r="W892" s="237"/>
    </row>
    <row r="893" spans="1:23" s="218" customFormat="1" ht="14.25" x14ac:dyDescent="0.2">
      <c r="A893" s="241"/>
      <c r="D893" s="238"/>
      <c r="E893" s="238"/>
      <c r="F893" s="238"/>
      <c r="G893" s="238"/>
      <c r="H893" s="238"/>
      <c r="I893" s="238"/>
      <c r="J893" s="238"/>
      <c r="K893" s="238"/>
      <c r="L893" s="238"/>
      <c r="M893" s="238"/>
      <c r="N893" s="238"/>
      <c r="O893" s="238"/>
      <c r="P893" s="243"/>
      <c r="Q893" s="238"/>
      <c r="R893" s="238"/>
      <c r="S893" s="256"/>
      <c r="T893" s="271"/>
      <c r="U893" s="259"/>
      <c r="V893" s="237"/>
      <c r="W893" s="237"/>
    </row>
    <row r="894" spans="1:23" s="218" customFormat="1" ht="14.25" x14ac:dyDescent="0.2">
      <c r="A894" s="241"/>
      <c r="D894" s="238"/>
      <c r="E894" s="238"/>
      <c r="F894" s="238"/>
      <c r="G894" s="238"/>
      <c r="H894" s="238"/>
      <c r="I894" s="238"/>
      <c r="J894" s="238"/>
      <c r="K894" s="238"/>
      <c r="L894" s="238"/>
      <c r="M894" s="238"/>
      <c r="N894" s="238"/>
      <c r="O894" s="238"/>
      <c r="P894" s="243"/>
      <c r="Q894" s="238"/>
      <c r="R894" s="238"/>
      <c r="S894" s="256"/>
      <c r="T894" s="271"/>
      <c r="U894" s="259"/>
      <c r="V894" s="237"/>
      <c r="W894" s="237"/>
    </row>
    <row r="895" spans="1:23" s="218" customFormat="1" ht="14.25" x14ac:dyDescent="0.2">
      <c r="A895" s="241"/>
      <c r="D895" s="238"/>
      <c r="E895" s="238"/>
      <c r="F895" s="238"/>
      <c r="G895" s="238"/>
      <c r="H895" s="238"/>
      <c r="I895" s="238"/>
      <c r="J895" s="238"/>
      <c r="K895" s="238"/>
      <c r="L895" s="238"/>
      <c r="M895" s="238"/>
      <c r="N895" s="238"/>
      <c r="O895" s="238"/>
      <c r="P895" s="243"/>
      <c r="Q895" s="238"/>
      <c r="R895" s="238"/>
      <c r="S895" s="256"/>
      <c r="T895" s="271"/>
      <c r="U895" s="259"/>
      <c r="V895" s="237"/>
      <c r="W895" s="237"/>
    </row>
    <row r="896" spans="1:23" s="218" customFormat="1" ht="14.25" x14ac:dyDescent="0.2">
      <c r="A896" s="241"/>
      <c r="D896" s="238"/>
      <c r="E896" s="238"/>
      <c r="F896" s="238"/>
      <c r="G896" s="238"/>
      <c r="H896" s="238"/>
      <c r="I896" s="238"/>
      <c r="J896" s="238"/>
      <c r="K896" s="238"/>
      <c r="L896" s="238"/>
      <c r="M896" s="238"/>
      <c r="N896" s="238"/>
      <c r="O896" s="238"/>
      <c r="P896" s="243"/>
      <c r="Q896" s="238"/>
      <c r="R896" s="238"/>
      <c r="S896" s="256"/>
      <c r="T896" s="271"/>
      <c r="U896" s="259"/>
      <c r="V896" s="237"/>
      <c r="W896" s="237"/>
    </row>
    <row r="897" spans="1:23" s="218" customFormat="1" ht="14.25" x14ac:dyDescent="0.2">
      <c r="A897" s="241"/>
      <c r="D897" s="238"/>
      <c r="E897" s="238"/>
      <c r="F897" s="238"/>
      <c r="G897" s="238"/>
      <c r="H897" s="238"/>
      <c r="I897" s="238"/>
      <c r="J897" s="238"/>
      <c r="K897" s="238"/>
      <c r="L897" s="238"/>
      <c r="M897" s="238"/>
      <c r="N897" s="238"/>
      <c r="O897" s="238"/>
      <c r="P897" s="243"/>
      <c r="Q897" s="238"/>
      <c r="R897" s="238"/>
      <c r="S897" s="256"/>
      <c r="T897" s="271"/>
      <c r="U897" s="259"/>
      <c r="V897" s="237"/>
      <c r="W897" s="237"/>
    </row>
    <row r="898" spans="1:23" s="218" customFormat="1" ht="14.25" x14ac:dyDescent="0.2">
      <c r="A898" s="241"/>
      <c r="D898" s="238"/>
      <c r="E898" s="238"/>
      <c r="F898" s="238"/>
      <c r="G898" s="238"/>
      <c r="H898" s="238"/>
      <c r="I898" s="238"/>
      <c r="J898" s="238"/>
      <c r="K898" s="238"/>
      <c r="L898" s="238"/>
      <c r="M898" s="238"/>
      <c r="N898" s="238"/>
      <c r="O898" s="238"/>
      <c r="P898" s="243"/>
      <c r="Q898" s="238"/>
      <c r="R898" s="238"/>
      <c r="S898" s="256"/>
      <c r="T898" s="271"/>
      <c r="U898" s="259"/>
      <c r="V898" s="237"/>
      <c r="W898" s="237"/>
    </row>
    <row r="899" spans="1:23" s="218" customFormat="1" ht="14.25" x14ac:dyDescent="0.2">
      <c r="A899" s="241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43"/>
      <c r="Q899" s="238"/>
      <c r="R899" s="238"/>
      <c r="S899" s="256"/>
      <c r="T899" s="271"/>
      <c r="U899" s="259"/>
      <c r="V899" s="237"/>
      <c r="W899" s="237"/>
    </row>
    <row r="900" spans="1:23" s="218" customFormat="1" ht="14.25" x14ac:dyDescent="0.2">
      <c r="A900" s="241"/>
      <c r="D900" s="238"/>
      <c r="E900" s="238"/>
      <c r="F900" s="238"/>
      <c r="G900" s="238"/>
      <c r="H900" s="238"/>
      <c r="I900" s="238"/>
      <c r="J900" s="238"/>
      <c r="K900" s="238"/>
      <c r="L900" s="238"/>
      <c r="M900" s="238"/>
      <c r="N900" s="238"/>
      <c r="O900" s="238"/>
      <c r="P900" s="243"/>
      <c r="Q900" s="238"/>
      <c r="R900" s="238"/>
      <c r="S900" s="256"/>
      <c r="T900" s="271"/>
      <c r="U900" s="259"/>
      <c r="V900" s="237"/>
      <c r="W900" s="237"/>
    </row>
    <row r="901" spans="1:23" s="218" customFormat="1" ht="14.25" x14ac:dyDescent="0.2">
      <c r="A901" s="241"/>
      <c r="D901" s="238"/>
      <c r="E901" s="238"/>
      <c r="F901" s="238"/>
      <c r="G901" s="238"/>
      <c r="H901" s="238"/>
      <c r="I901" s="238"/>
      <c r="J901" s="238"/>
      <c r="K901" s="238"/>
      <c r="L901" s="238"/>
      <c r="M901" s="238"/>
      <c r="N901" s="238"/>
      <c r="O901" s="238"/>
      <c r="P901" s="243"/>
      <c r="Q901" s="238"/>
      <c r="R901" s="238"/>
      <c r="S901" s="256"/>
      <c r="T901" s="271"/>
      <c r="U901" s="259"/>
      <c r="V901" s="237"/>
      <c r="W901" s="237"/>
    </row>
    <row r="902" spans="1:23" s="218" customFormat="1" ht="14.25" x14ac:dyDescent="0.2">
      <c r="A902" s="241"/>
      <c r="D902" s="238"/>
      <c r="E902" s="238"/>
      <c r="F902" s="238"/>
      <c r="G902" s="238"/>
      <c r="H902" s="238"/>
      <c r="I902" s="238"/>
      <c r="J902" s="238"/>
      <c r="K902" s="238"/>
      <c r="L902" s="238"/>
      <c r="M902" s="238"/>
      <c r="N902" s="238"/>
      <c r="O902" s="238"/>
      <c r="P902" s="243"/>
      <c r="Q902" s="238"/>
      <c r="R902" s="238"/>
      <c r="S902" s="256"/>
      <c r="T902" s="271"/>
      <c r="U902" s="259"/>
      <c r="V902" s="237"/>
      <c r="W902" s="237"/>
    </row>
    <row r="903" spans="1:23" s="218" customFormat="1" ht="14.25" x14ac:dyDescent="0.2">
      <c r="A903" s="241"/>
      <c r="D903" s="238"/>
      <c r="E903" s="238"/>
      <c r="F903" s="238"/>
      <c r="G903" s="238"/>
      <c r="H903" s="238"/>
      <c r="I903" s="238"/>
      <c r="J903" s="238"/>
      <c r="K903" s="238"/>
      <c r="L903" s="238"/>
      <c r="M903" s="238"/>
      <c r="N903" s="238"/>
      <c r="O903" s="238"/>
      <c r="P903" s="243"/>
      <c r="Q903" s="238"/>
      <c r="R903" s="238"/>
      <c r="S903" s="256"/>
      <c r="T903" s="271"/>
      <c r="U903" s="259"/>
      <c r="V903" s="237"/>
      <c r="W903" s="237"/>
    </row>
    <row r="904" spans="1:23" s="218" customFormat="1" ht="14.25" x14ac:dyDescent="0.2">
      <c r="A904" s="241"/>
      <c r="D904" s="238"/>
      <c r="E904" s="238"/>
      <c r="F904" s="238"/>
      <c r="G904" s="238"/>
      <c r="H904" s="238"/>
      <c r="I904" s="238"/>
      <c r="J904" s="238"/>
      <c r="K904" s="238"/>
      <c r="L904" s="238"/>
      <c r="M904" s="238"/>
      <c r="N904" s="238"/>
      <c r="O904" s="238"/>
      <c r="P904" s="243"/>
      <c r="Q904" s="238"/>
      <c r="R904" s="238"/>
      <c r="S904" s="256"/>
      <c r="T904" s="271"/>
      <c r="U904" s="259"/>
      <c r="V904" s="237"/>
      <c r="W904" s="237"/>
    </row>
    <row r="905" spans="1:23" s="218" customFormat="1" ht="14.25" x14ac:dyDescent="0.2">
      <c r="A905" s="241"/>
      <c r="D905" s="238"/>
      <c r="E905" s="238"/>
      <c r="F905" s="238"/>
      <c r="G905" s="238"/>
      <c r="H905" s="238"/>
      <c r="I905" s="238"/>
      <c r="J905" s="238"/>
      <c r="K905" s="238"/>
      <c r="L905" s="238"/>
      <c r="M905" s="238"/>
      <c r="N905" s="238"/>
      <c r="O905" s="238"/>
      <c r="P905" s="243"/>
      <c r="Q905" s="238"/>
      <c r="R905" s="238"/>
      <c r="S905" s="256"/>
      <c r="T905" s="271"/>
      <c r="U905" s="259"/>
      <c r="V905" s="237"/>
      <c r="W905" s="237"/>
    </row>
    <row r="906" spans="1:23" s="218" customFormat="1" ht="14.25" x14ac:dyDescent="0.2">
      <c r="A906" s="241"/>
      <c r="D906" s="238"/>
      <c r="E906" s="238"/>
      <c r="F906" s="238"/>
      <c r="G906" s="238"/>
      <c r="H906" s="238"/>
      <c r="I906" s="238"/>
      <c r="J906" s="238"/>
      <c r="K906" s="238"/>
      <c r="L906" s="238"/>
      <c r="M906" s="238"/>
      <c r="N906" s="238"/>
      <c r="O906" s="238"/>
      <c r="P906" s="243"/>
      <c r="Q906" s="238"/>
      <c r="R906" s="238"/>
      <c r="S906" s="256"/>
      <c r="T906" s="271"/>
      <c r="U906" s="259"/>
      <c r="V906" s="237"/>
      <c r="W906" s="237"/>
    </row>
    <row r="907" spans="1:23" s="218" customFormat="1" ht="14.25" x14ac:dyDescent="0.2">
      <c r="A907" s="241"/>
      <c r="D907" s="238"/>
      <c r="E907" s="238"/>
      <c r="F907" s="238"/>
      <c r="G907" s="238"/>
      <c r="H907" s="238"/>
      <c r="I907" s="238"/>
      <c r="J907" s="238"/>
      <c r="K907" s="238"/>
      <c r="L907" s="238"/>
      <c r="M907" s="238"/>
      <c r="N907" s="238"/>
      <c r="O907" s="238"/>
      <c r="P907" s="243"/>
      <c r="Q907" s="238"/>
      <c r="R907" s="238"/>
      <c r="S907" s="256"/>
      <c r="T907" s="271"/>
      <c r="U907" s="259"/>
      <c r="V907" s="237"/>
      <c r="W907" s="237"/>
    </row>
    <row r="908" spans="1:23" s="218" customFormat="1" ht="14.25" x14ac:dyDescent="0.2">
      <c r="A908" s="241"/>
      <c r="D908" s="238"/>
      <c r="E908" s="238"/>
      <c r="F908" s="238"/>
      <c r="G908" s="238"/>
      <c r="H908" s="238"/>
      <c r="I908" s="238"/>
      <c r="J908" s="238"/>
      <c r="K908" s="238"/>
      <c r="L908" s="238"/>
      <c r="M908" s="238"/>
      <c r="N908" s="238"/>
      <c r="O908" s="238"/>
      <c r="P908" s="243"/>
      <c r="Q908" s="238"/>
      <c r="R908" s="238"/>
      <c r="S908" s="256"/>
      <c r="T908" s="271"/>
      <c r="U908" s="259"/>
      <c r="V908" s="237"/>
      <c r="W908" s="237"/>
    </row>
    <row r="909" spans="1:23" s="218" customFormat="1" ht="14.25" x14ac:dyDescent="0.2">
      <c r="A909" s="241"/>
      <c r="D909" s="238"/>
      <c r="E909" s="238"/>
      <c r="F909" s="238"/>
      <c r="G909" s="238"/>
      <c r="H909" s="238"/>
      <c r="I909" s="238"/>
      <c r="J909" s="238"/>
      <c r="K909" s="238"/>
      <c r="L909" s="238"/>
      <c r="M909" s="238"/>
      <c r="N909" s="238"/>
      <c r="O909" s="238"/>
      <c r="P909" s="243"/>
      <c r="Q909" s="238"/>
      <c r="R909" s="238"/>
      <c r="S909" s="256"/>
      <c r="T909" s="271"/>
      <c r="U909" s="259"/>
      <c r="V909" s="237"/>
      <c r="W909" s="237"/>
    </row>
    <row r="910" spans="1:23" s="218" customFormat="1" ht="14.25" x14ac:dyDescent="0.2">
      <c r="A910" s="241"/>
      <c r="D910" s="238"/>
      <c r="E910" s="238"/>
      <c r="F910" s="238"/>
      <c r="G910" s="238"/>
      <c r="H910" s="238"/>
      <c r="I910" s="238"/>
      <c r="J910" s="238"/>
      <c r="K910" s="238"/>
      <c r="L910" s="238"/>
      <c r="M910" s="238"/>
      <c r="N910" s="238"/>
      <c r="O910" s="238"/>
      <c r="P910" s="243"/>
      <c r="Q910" s="238"/>
      <c r="R910" s="238"/>
      <c r="S910" s="256"/>
      <c r="T910" s="271"/>
      <c r="U910" s="259"/>
      <c r="V910" s="237"/>
      <c r="W910" s="237"/>
    </row>
    <row r="911" spans="1:23" s="218" customFormat="1" ht="14.25" x14ac:dyDescent="0.2">
      <c r="A911" s="241"/>
      <c r="D911" s="238"/>
      <c r="E911" s="238"/>
      <c r="F911" s="238"/>
      <c r="G911" s="238"/>
      <c r="H911" s="238"/>
      <c r="I911" s="238"/>
      <c r="J911" s="238"/>
      <c r="K911" s="238"/>
      <c r="L911" s="238"/>
      <c r="M911" s="238"/>
      <c r="N911" s="238"/>
      <c r="O911" s="238"/>
      <c r="P911" s="243"/>
      <c r="Q911" s="238"/>
      <c r="R911" s="238"/>
      <c r="S911" s="256"/>
      <c r="T911" s="271"/>
      <c r="U911" s="259"/>
      <c r="V911" s="237"/>
      <c r="W911" s="237"/>
    </row>
    <row r="912" spans="1:23" s="218" customFormat="1" ht="14.25" x14ac:dyDescent="0.2">
      <c r="A912" s="241"/>
      <c r="D912" s="238"/>
      <c r="E912" s="238"/>
      <c r="F912" s="238"/>
      <c r="G912" s="238"/>
      <c r="H912" s="238"/>
      <c r="I912" s="238"/>
      <c r="J912" s="238"/>
      <c r="K912" s="238"/>
      <c r="L912" s="238"/>
      <c r="M912" s="238"/>
      <c r="N912" s="238"/>
      <c r="O912" s="238"/>
      <c r="P912" s="243"/>
      <c r="Q912" s="238"/>
      <c r="R912" s="238"/>
      <c r="S912" s="256"/>
      <c r="T912" s="271"/>
      <c r="U912" s="259"/>
      <c r="V912" s="237"/>
      <c r="W912" s="237"/>
    </row>
    <row r="913" spans="1:23" s="218" customFormat="1" ht="14.25" x14ac:dyDescent="0.2">
      <c r="A913" s="241"/>
      <c r="D913" s="238"/>
      <c r="E913" s="238"/>
      <c r="F913" s="238"/>
      <c r="G913" s="238"/>
      <c r="H913" s="238"/>
      <c r="I913" s="238"/>
      <c r="J913" s="238"/>
      <c r="K913" s="238"/>
      <c r="L913" s="238"/>
      <c r="M913" s="238"/>
      <c r="N913" s="238"/>
      <c r="O913" s="238"/>
      <c r="P913" s="243"/>
      <c r="Q913" s="238"/>
      <c r="R913" s="238"/>
      <c r="S913" s="256"/>
      <c r="T913" s="271"/>
      <c r="U913" s="259"/>
      <c r="V913" s="237"/>
      <c r="W913" s="237"/>
    </row>
    <row r="914" spans="1:23" s="218" customFormat="1" ht="14.25" x14ac:dyDescent="0.2">
      <c r="A914" s="241"/>
      <c r="D914" s="238"/>
      <c r="E914" s="238"/>
      <c r="F914" s="238"/>
      <c r="G914" s="238"/>
      <c r="H914" s="238"/>
      <c r="I914" s="238"/>
      <c r="J914" s="238"/>
      <c r="K914" s="238"/>
      <c r="L914" s="238"/>
      <c r="M914" s="238"/>
      <c r="N914" s="238"/>
      <c r="O914" s="238"/>
      <c r="P914" s="243"/>
      <c r="Q914" s="238"/>
      <c r="R914" s="238"/>
      <c r="S914" s="256"/>
      <c r="T914" s="271"/>
      <c r="U914" s="259"/>
      <c r="V914" s="237"/>
      <c r="W914" s="237"/>
    </row>
    <row r="915" spans="1:23" s="218" customFormat="1" ht="14.25" x14ac:dyDescent="0.2">
      <c r="A915" s="241"/>
      <c r="D915" s="238"/>
      <c r="E915" s="238"/>
      <c r="F915" s="238"/>
      <c r="G915" s="238"/>
      <c r="H915" s="238"/>
      <c r="I915" s="238"/>
      <c r="J915" s="238"/>
      <c r="K915" s="238"/>
      <c r="L915" s="238"/>
      <c r="M915" s="238"/>
      <c r="N915" s="238"/>
      <c r="O915" s="238"/>
      <c r="P915" s="243"/>
      <c r="Q915" s="238"/>
      <c r="R915" s="238"/>
      <c r="S915" s="256"/>
      <c r="T915" s="271"/>
      <c r="U915" s="259"/>
      <c r="V915" s="237"/>
      <c r="W915" s="237"/>
    </row>
    <row r="916" spans="1:23" s="218" customFormat="1" ht="14.25" x14ac:dyDescent="0.2">
      <c r="A916" s="241"/>
      <c r="D916" s="238"/>
      <c r="E916" s="238"/>
      <c r="F916" s="238"/>
      <c r="G916" s="238"/>
      <c r="H916" s="238"/>
      <c r="I916" s="238"/>
      <c r="J916" s="238"/>
      <c r="K916" s="238"/>
      <c r="L916" s="238"/>
      <c r="M916" s="238"/>
      <c r="N916" s="238"/>
      <c r="O916" s="238"/>
      <c r="P916" s="243"/>
      <c r="Q916" s="238"/>
      <c r="R916" s="238"/>
      <c r="S916" s="256"/>
      <c r="T916" s="271"/>
      <c r="U916" s="259"/>
      <c r="V916" s="237"/>
      <c r="W916" s="237"/>
    </row>
    <row r="917" spans="1:23" s="218" customFormat="1" ht="14.25" x14ac:dyDescent="0.2">
      <c r="A917" s="241"/>
      <c r="D917" s="238"/>
      <c r="E917" s="238"/>
      <c r="F917" s="238"/>
      <c r="G917" s="238"/>
      <c r="H917" s="238"/>
      <c r="I917" s="238"/>
      <c r="J917" s="238"/>
      <c r="K917" s="238"/>
      <c r="L917" s="238"/>
      <c r="M917" s="238"/>
      <c r="N917" s="238"/>
      <c r="O917" s="238"/>
      <c r="P917" s="243"/>
      <c r="Q917" s="238"/>
      <c r="R917" s="238"/>
      <c r="S917" s="256"/>
      <c r="T917" s="271"/>
      <c r="U917" s="259"/>
      <c r="V917" s="237"/>
      <c r="W917" s="237"/>
    </row>
    <row r="918" spans="1:23" s="218" customFormat="1" ht="14.25" x14ac:dyDescent="0.2">
      <c r="A918" s="241"/>
      <c r="D918" s="238"/>
      <c r="E918" s="238"/>
      <c r="F918" s="238"/>
      <c r="G918" s="238"/>
      <c r="H918" s="238"/>
      <c r="I918" s="238"/>
      <c r="J918" s="238"/>
      <c r="K918" s="238"/>
      <c r="L918" s="238"/>
      <c r="M918" s="238"/>
      <c r="N918" s="238"/>
      <c r="O918" s="238"/>
      <c r="P918" s="243"/>
      <c r="Q918" s="238"/>
      <c r="R918" s="238"/>
      <c r="S918" s="256"/>
      <c r="T918" s="271"/>
      <c r="U918" s="259"/>
      <c r="V918" s="237"/>
      <c r="W918" s="237"/>
    </row>
    <row r="919" spans="1:23" s="218" customFormat="1" ht="14.25" x14ac:dyDescent="0.2">
      <c r="A919" s="241"/>
      <c r="D919" s="238"/>
      <c r="E919" s="238"/>
      <c r="F919" s="238"/>
      <c r="G919" s="238"/>
      <c r="H919" s="238"/>
      <c r="I919" s="238"/>
      <c r="J919" s="238"/>
      <c r="K919" s="238"/>
      <c r="L919" s="238"/>
      <c r="M919" s="238"/>
      <c r="N919" s="238"/>
      <c r="O919" s="238"/>
      <c r="P919" s="243"/>
      <c r="Q919" s="238"/>
      <c r="R919" s="238"/>
      <c r="S919" s="256"/>
      <c r="T919" s="271"/>
      <c r="U919" s="259"/>
      <c r="V919" s="237"/>
      <c r="W919" s="237"/>
    </row>
    <row r="920" spans="1:23" s="218" customFormat="1" ht="14.25" x14ac:dyDescent="0.2">
      <c r="A920" s="241"/>
      <c r="D920" s="238"/>
      <c r="E920" s="238"/>
      <c r="F920" s="238"/>
      <c r="G920" s="238"/>
      <c r="H920" s="238"/>
      <c r="I920" s="238"/>
      <c r="J920" s="238"/>
      <c r="K920" s="238"/>
      <c r="L920" s="238"/>
      <c r="M920" s="238"/>
      <c r="N920" s="238"/>
      <c r="O920" s="238"/>
      <c r="P920" s="243"/>
      <c r="Q920" s="238"/>
      <c r="R920" s="238"/>
      <c r="S920" s="256"/>
      <c r="T920" s="271"/>
      <c r="U920" s="259"/>
      <c r="V920" s="237"/>
      <c r="W920" s="237"/>
    </row>
    <row r="921" spans="1:23" s="218" customFormat="1" ht="14.25" x14ac:dyDescent="0.2">
      <c r="A921" s="241"/>
      <c r="D921" s="238"/>
      <c r="E921" s="238"/>
      <c r="F921" s="238"/>
      <c r="G921" s="238"/>
      <c r="H921" s="238"/>
      <c r="I921" s="238"/>
      <c r="J921" s="238"/>
      <c r="K921" s="238"/>
      <c r="L921" s="238"/>
      <c r="M921" s="238"/>
      <c r="N921" s="238"/>
      <c r="O921" s="238"/>
      <c r="P921" s="243"/>
      <c r="Q921" s="238"/>
      <c r="R921" s="238"/>
      <c r="S921" s="256"/>
      <c r="T921" s="271"/>
      <c r="U921" s="259"/>
      <c r="V921" s="237"/>
      <c r="W921" s="237"/>
    </row>
    <row r="922" spans="1:23" s="218" customFormat="1" ht="14.25" x14ac:dyDescent="0.2">
      <c r="A922" s="241"/>
      <c r="D922" s="238"/>
      <c r="E922" s="238"/>
      <c r="F922" s="238"/>
      <c r="G922" s="238"/>
      <c r="H922" s="238"/>
      <c r="I922" s="238"/>
      <c r="J922" s="238"/>
      <c r="K922" s="238"/>
      <c r="L922" s="238"/>
      <c r="M922" s="238"/>
      <c r="N922" s="238"/>
      <c r="O922" s="238"/>
      <c r="P922" s="243"/>
      <c r="Q922" s="238"/>
      <c r="R922" s="238"/>
      <c r="S922" s="256"/>
      <c r="T922" s="271"/>
      <c r="U922" s="259"/>
      <c r="V922" s="237"/>
      <c r="W922" s="237"/>
    </row>
    <row r="923" spans="1:23" s="218" customFormat="1" ht="14.25" x14ac:dyDescent="0.2">
      <c r="A923" s="241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  <c r="P923" s="243"/>
      <c r="Q923" s="238"/>
      <c r="R923" s="238"/>
      <c r="S923" s="256"/>
      <c r="T923" s="271"/>
      <c r="U923" s="259"/>
      <c r="V923" s="237"/>
      <c r="W923" s="237"/>
    </row>
    <row r="924" spans="1:23" s="218" customFormat="1" ht="14.25" x14ac:dyDescent="0.2">
      <c r="A924" s="241"/>
      <c r="D924" s="238"/>
      <c r="E924" s="238"/>
      <c r="F924" s="238"/>
      <c r="G924" s="238"/>
      <c r="H924" s="238"/>
      <c r="I924" s="238"/>
      <c r="J924" s="238"/>
      <c r="K924" s="238"/>
      <c r="L924" s="238"/>
      <c r="M924" s="238"/>
      <c r="N924" s="238"/>
      <c r="O924" s="238"/>
      <c r="P924" s="243"/>
      <c r="Q924" s="238"/>
      <c r="R924" s="238"/>
      <c r="S924" s="256"/>
      <c r="T924" s="271"/>
      <c r="U924" s="259"/>
      <c r="V924" s="237"/>
      <c r="W924" s="237"/>
    </row>
    <row r="925" spans="1:23" s="218" customFormat="1" ht="14.25" x14ac:dyDescent="0.2">
      <c r="A925" s="241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43"/>
      <c r="Q925" s="238"/>
      <c r="R925" s="238"/>
      <c r="S925" s="256"/>
      <c r="T925" s="271"/>
      <c r="U925" s="259"/>
      <c r="V925" s="237"/>
      <c r="W925" s="237"/>
    </row>
    <row r="926" spans="1:23" s="218" customFormat="1" ht="14.25" x14ac:dyDescent="0.2">
      <c r="A926" s="241"/>
      <c r="D926" s="238"/>
      <c r="E926" s="238"/>
      <c r="F926" s="238"/>
      <c r="G926" s="238"/>
      <c r="H926" s="238"/>
      <c r="I926" s="238"/>
      <c r="J926" s="238"/>
      <c r="K926" s="238"/>
      <c r="L926" s="238"/>
      <c r="M926" s="238"/>
      <c r="N926" s="238"/>
      <c r="O926" s="238"/>
      <c r="P926" s="243"/>
      <c r="Q926" s="238"/>
      <c r="R926" s="238"/>
      <c r="S926" s="256"/>
      <c r="T926" s="271"/>
      <c r="U926" s="259"/>
      <c r="V926" s="237"/>
      <c r="W926" s="237"/>
    </row>
    <row r="927" spans="1:23" s="218" customFormat="1" ht="14.25" x14ac:dyDescent="0.2">
      <c r="A927" s="241"/>
      <c r="D927" s="238"/>
      <c r="E927" s="238"/>
      <c r="F927" s="238"/>
      <c r="G927" s="238"/>
      <c r="H927" s="238"/>
      <c r="I927" s="238"/>
      <c r="J927" s="238"/>
      <c r="K927" s="238"/>
      <c r="L927" s="238"/>
      <c r="M927" s="238"/>
      <c r="N927" s="238"/>
      <c r="O927" s="238"/>
      <c r="P927" s="243"/>
      <c r="Q927" s="238"/>
      <c r="R927" s="238"/>
      <c r="S927" s="256"/>
      <c r="T927" s="271"/>
      <c r="U927" s="259"/>
      <c r="V927" s="237"/>
      <c r="W927" s="237"/>
    </row>
    <row r="928" spans="1:23" s="218" customFormat="1" ht="14.25" x14ac:dyDescent="0.2">
      <c r="A928" s="241"/>
      <c r="D928" s="238"/>
      <c r="E928" s="238"/>
      <c r="F928" s="238"/>
      <c r="G928" s="238"/>
      <c r="H928" s="238"/>
      <c r="I928" s="238"/>
      <c r="J928" s="238"/>
      <c r="K928" s="238"/>
      <c r="L928" s="238"/>
      <c r="M928" s="238"/>
      <c r="N928" s="238"/>
      <c r="O928" s="238"/>
      <c r="P928" s="243"/>
      <c r="Q928" s="238"/>
      <c r="R928" s="238"/>
      <c r="S928" s="256"/>
      <c r="T928" s="271"/>
      <c r="U928" s="259"/>
      <c r="V928" s="237"/>
      <c r="W928" s="237"/>
    </row>
    <row r="929" spans="1:23" s="218" customFormat="1" ht="14.25" x14ac:dyDescent="0.2">
      <c r="A929" s="241"/>
      <c r="D929" s="238"/>
      <c r="E929" s="238"/>
      <c r="F929" s="238"/>
      <c r="G929" s="238"/>
      <c r="H929" s="238"/>
      <c r="I929" s="238"/>
      <c r="J929" s="238"/>
      <c r="K929" s="238"/>
      <c r="L929" s="238"/>
      <c r="M929" s="238"/>
      <c r="N929" s="238"/>
      <c r="O929" s="238"/>
      <c r="P929" s="243"/>
      <c r="Q929" s="238"/>
      <c r="R929" s="238"/>
      <c r="S929" s="256"/>
      <c r="T929" s="271"/>
      <c r="U929" s="259"/>
      <c r="V929" s="237"/>
      <c r="W929" s="237"/>
    </row>
    <row r="930" spans="1:23" s="218" customFormat="1" ht="14.25" x14ac:dyDescent="0.2">
      <c r="A930" s="241"/>
      <c r="D930" s="238"/>
      <c r="E930" s="238"/>
      <c r="F930" s="238"/>
      <c r="G930" s="238"/>
      <c r="H930" s="238"/>
      <c r="I930" s="238"/>
      <c r="J930" s="238"/>
      <c r="K930" s="238"/>
      <c r="L930" s="238"/>
      <c r="M930" s="238"/>
      <c r="N930" s="238"/>
      <c r="O930" s="238"/>
      <c r="P930" s="243"/>
      <c r="Q930" s="238"/>
      <c r="R930" s="238"/>
      <c r="S930" s="256"/>
      <c r="T930" s="271"/>
      <c r="U930" s="259"/>
      <c r="V930" s="237"/>
      <c r="W930" s="237"/>
    </row>
    <row r="931" spans="1:23" s="218" customFormat="1" ht="14.25" x14ac:dyDescent="0.2">
      <c r="A931" s="241"/>
      <c r="D931" s="238"/>
      <c r="E931" s="238"/>
      <c r="F931" s="238"/>
      <c r="G931" s="238"/>
      <c r="H931" s="238"/>
      <c r="I931" s="238"/>
      <c r="J931" s="238"/>
      <c r="K931" s="238"/>
      <c r="L931" s="238"/>
      <c r="M931" s="238"/>
      <c r="N931" s="238"/>
      <c r="O931" s="238"/>
      <c r="P931" s="243"/>
      <c r="Q931" s="238"/>
      <c r="R931" s="238"/>
      <c r="S931" s="256"/>
      <c r="T931" s="271"/>
      <c r="U931" s="259"/>
      <c r="V931" s="237"/>
      <c r="W931" s="237"/>
    </row>
    <row r="932" spans="1:23" s="218" customFormat="1" ht="14.25" x14ac:dyDescent="0.2">
      <c r="A932" s="241"/>
      <c r="D932" s="238"/>
      <c r="E932" s="238"/>
      <c r="F932" s="238"/>
      <c r="G932" s="238"/>
      <c r="H932" s="238"/>
      <c r="I932" s="238"/>
      <c r="J932" s="238"/>
      <c r="K932" s="238"/>
      <c r="L932" s="238"/>
      <c r="M932" s="238"/>
      <c r="N932" s="238"/>
      <c r="O932" s="238"/>
      <c r="P932" s="243"/>
      <c r="Q932" s="238"/>
      <c r="R932" s="238"/>
      <c r="S932" s="256"/>
      <c r="T932" s="271"/>
      <c r="U932" s="259"/>
      <c r="V932" s="237"/>
      <c r="W932" s="237"/>
    </row>
    <row r="933" spans="1:23" s="218" customFormat="1" ht="14.25" x14ac:dyDescent="0.2">
      <c r="A933" s="241"/>
      <c r="D933" s="238"/>
      <c r="E933" s="238"/>
      <c r="F933" s="238"/>
      <c r="G933" s="238"/>
      <c r="H933" s="238"/>
      <c r="I933" s="238"/>
      <c r="J933" s="238"/>
      <c r="K933" s="238"/>
      <c r="L933" s="238"/>
      <c r="M933" s="238"/>
      <c r="N933" s="238"/>
      <c r="O933" s="238"/>
      <c r="P933" s="243"/>
      <c r="Q933" s="238"/>
      <c r="R933" s="238"/>
      <c r="S933" s="256"/>
      <c r="T933" s="271"/>
      <c r="U933" s="259"/>
      <c r="V933" s="237"/>
      <c r="W933" s="237"/>
    </row>
    <row r="934" spans="1:23" s="218" customFormat="1" ht="14.25" x14ac:dyDescent="0.2">
      <c r="A934" s="241"/>
      <c r="D934" s="238"/>
      <c r="E934" s="238"/>
      <c r="F934" s="238"/>
      <c r="G934" s="238"/>
      <c r="H934" s="238"/>
      <c r="I934" s="238"/>
      <c r="J934" s="238"/>
      <c r="K934" s="238"/>
      <c r="L934" s="238"/>
      <c r="M934" s="238"/>
      <c r="N934" s="238"/>
      <c r="O934" s="238"/>
      <c r="P934" s="243"/>
      <c r="Q934" s="238"/>
      <c r="R934" s="238"/>
      <c r="S934" s="256"/>
      <c r="T934" s="271"/>
      <c r="U934" s="259"/>
      <c r="V934" s="237"/>
      <c r="W934" s="237"/>
    </row>
    <row r="935" spans="1:23" s="218" customFormat="1" ht="14.25" x14ac:dyDescent="0.2">
      <c r="A935" s="241"/>
      <c r="D935" s="238"/>
      <c r="E935" s="238"/>
      <c r="F935" s="238"/>
      <c r="G935" s="238"/>
      <c r="H935" s="238"/>
      <c r="I935" s="238"/>
      <c r="J935" s="238"/>
      <c r="K935" s="238"/>
      <c r="L935" s="238"/>
      <c r="M935" s="238"/>
      <c r="N935" s="238"/>
      <c r="O935" s="238"/>
      <c r="P935" s="243"/>
      <c r="Q935" s="238"/>
      <c r="R935" s="238"/>
      <c r="S935" s="256"/>
      <c r="T935" s="271"/>
      <c r="U935" s="259"/>
      <c r="V935" s="237"/>
      <c r="W935" s="237"/>
    </row>
    <row r="936" spans="1:23" s="218" customFormat="1" ht="14.25" x14ac:dyDescent="0.2">
      <c r="A936" s="241"/>
      <c r="D936" s="238"/>
      <c r="E936" s="238"/>
      <c r="F936" s="238"/>
      <c r="G936" s="238"/>
      <c r="H936" s="238"/>
      <c r="I936" s="238"/>
      <c r="J936" s="238"/>
      <c r="K936" s="238"/>
      <c r="L936" s="238"/>
      <c r="M936" s="238"/>
      <c r="N936" s="238"/>
      <c r="O936" s="238"/>
      <c r="P936" s="243"/>
      <c r="Q936" s="238"/>
      <c r="R936" s="238"/>
      <c r="S936" s="256"/>
      <c r="T936" s="271"/>
      <c r="U936" s="259"/>
      <c r="V936" s="237"/>
      <c r="W936" s="237"/>
    </row>
    <row r="937" spans="1:23" s="218" customFormat="1" ht="14.25" x14ac:dyDescent="0.2">
      <c r="A937" s="241"/>
      <c r="D937" s="238"/>
      <c r="E937" s="238"/>
      <c r="F937" s="238"/>
      <c r="G937" s="238"/>
      <c r="H937" s="238"/>
      <c r="I937" s="238"/>
      <c r="J937" s="238"/>
      <c r="K937" s="238"/>
      <c r="L937" s="238"/>
      <c r="M937" s="238"/>
      <c r="N937" s="238"/>
      <c r="O937" s="238"/>
      <c r="P937" s="243"/>
      <c r="Q937" s="238"/>
      <c r="R937" s="238"/>
      <c r="S937" s="256"/>
      <c r="T937" s="271"/>
      <c r="U937" s="259"/>
      <c r="V937" s="237"/>
      <c r="W937" s="237"/>
    </row>
    <row r="938" spans="1:23" s="218" customFormat="1" ht="14.25" x14ac:dyDescent="0.2">
      <c r="A938" s="241"/>
      <c r="D938" s="238"/>
      <c r="E938" s="238"/>
      <c r="F938" s="238"/>
      <c r="G938" s="238"/>
      <c r="H938" s="238"/>
      <c r="I938" s="238"/>
      <c r="J938" s="238"/>
      <c r="K938" s="238"/>
      <c r="L938" s="238"/>
      <c r="M938" s="238"/>
      <c r="N938" s="238"/>
      <c r="O938" s="238"/>
      <c r="P938" s="243"/>
      <c r="Q938" s="238"/>
      <c r="R938" s="238"/>
      <c r="S938" s="256"/>
      <c r="T938" s="271"/>
      <c r="U938" s="259"/>
      <c r="V938" s="237"/>
      <c r="W938" s="237"/>
    </row>
    <row r="939" spans="1:23" s="218" customFormat="1" ht="14.25" x14ac:dyDescent="0.2">
      <c r="A939" s="241"/>
      <c r="D939" s="238"/>
      <c r="E939" s="238"/>
      <c r="F939" s="238"/>
      <c r="G939" s="238"/>
      <c r="H939" s="238"/>
      <c r="I939" s="238"/>
      <c r="J939" s="238"/>
      <c r="K939" s="238"/>
      <c r="L939" s="238"/>
      <c r="M939" s="238"/>
      <c r="N939" s="238"/>
      <c r="O939" s="238"/>
      <c r="P939" s="243"/>
      <c r="Q939" s="238"/>
      <c r="R939" s="238"/>
      <c r="S939" s="256"/>
      <c r="T939" s="271"/>
      <c r="U939" s="259"/>
      <c r="V939" s="237"/>
      <c r="W939" s="237"/>
    </row>
    <row r="940" spans="1:23" s="218" customFormat="1" ht="14.25" x14ac:dyDescent="0.2">
      <c r="A940" s="241"/>
      <c r="D940" s="238"/>
      <c r="E940" s="238"/>
      <c r="F940" s="238"/>
      <c r="G940" s="238"/>
      <c r="H940" s="238"/>
      <c r="I940" s="238"/>
      <c r="J940" s="238"/>
      <c r="K940" s="238"/>
      <c r="L940" s="238"/>
      <c r="M940" s="238"/>
      <c r="N940" s="238"/>
      <c r="O940" s="238"/>
      <c r="P940" s="243"/>
      <c r="Q940" s="238"/>
      <c r="R940" s="238"/>
      <c r="S940" s="256"/>
      <c r="T940" s="271"/>
      <c r="U940" s="259"/>
      <c r="V940" s="237"/>
      <c r="W940" s="237"/>
    </row>
    <row r="941" spans="1:23" s="218" customFormat="1" ht="14.25" x14ac:dyDescent="0.2">
      <c r="A941" s="241"/>
      <c r="D941" s="238"/>
      <c r="E941" s="238"/>
      <c r="F941" s="238"/>
      <c r="G941" s="238"/>
      <c r="H941" s="238"/>
      <c r="I941" s="238"/>
      <c r="J941" s="238"/>
      <c r="K941" s="238"/>
      <c r="L941" s="238"/>
      <c r="M941" s="238"/>
      <c r="N941" s="238"/>
      <c r="O941" s="238"/>
      <c r="P941" s="243"/>
      <c r="Q941" s="238"/>
      <c r="R941" s="238"/>
      <c r="S941" s="256"/>
      <c r="T941" s="271"/>
      <c r="U941" s="259"/>
      <c r="V941" s="237"/>
      <c r="W941" s="237"/>
    </row>
    <row r="942" spans="1:23" s="218" customFormat="1" ht="14.25" x14ac:dyDescent="0.2">
      <c r="A942" s="241"/>
      <c r="D942" s="238"/>
      <c r="E942" s="238"/>
      <c r="F942" s="238"/>
      <c r="G942" s="238"/>
      <c r="H942" s="238"/>
      <c r="I942" s="238"/>
      <c r="J942" s="238"/>
      <c r="K942" s="238"/>
      <c r="L942" s="238"/>
      <c r="M942" s="238"/>
      <c r="N942" s="238"/>
      <c r="O942" s="238"/>
      <c r="P942" s="243"/>
      <c r="Q942" s="238"/>
      <c r="R942" s="238"/>
      <c r="S942" s="256"/>
      <c r="T942" s="271"/>
      <c r="U942" s="259"/>
      <c r="V942" s="237"/>
      <c r="W942" s="237"/>
    </row>
    <row r="943" spans="1:23" s="218" customFormat="1" ht="14.25" x14ac:dyDescent="0.2">
      <c r="A943" s="241"/>
      <c r="D943" s="238"/>
      <c r="E943" s="238"/>
      <c r="F943" s="238"/>
      <c r="G943" s="238"/>
      <c r="H943" s="238"/>
      <c r="I943" s="238"/>
      <c r="J943" s="238"/>
      <c r="K943" s="238"/>
      <c r="L943" s="238"/>
      <c r="M943" s="238"/>
      <c r="N943" s="238"/>
      <c r="O943" s="238"/>
      <c r="P943" s="243"/>
      <c r="Q943" s="238"/>
      <c r="R943" s="238"/>
      <c r="S943" s="256"/>
      <c r="T943" s="271"/>
      <c r="U943" s="259"/>
      <c r="V943" s="237"/>
      <c r="W943" s="237"/>
    </row>
    <row r="944" spans="1:23" s="218" customFormat="1" ht="14.25" x14ac:dyDescent="0.2">
      <c r="A944" s="241"/>
      <c r="D944" s="238"/>
      <c r="E944" s="238"/>
      <c r="F944" s="238"/>
      <c r="G944" s="238"/>
      <c r="H944" s="238"/>
      <c r="I944" s="238"/>
      <c r="J944" s="238"/>
      <c r="K944" s="238"/>
      <c r="L944" s="238"/>
      <c r="M944" s="238"/>
      <c r="N944" s="238"/>
      <c r="O944" s="238"/>
      <c r="P944" s="243"/>
      <c r="Q944" s="238"/>
      <c r="R944" s="238"/>
      <c r="S944" s="256"/>
      <c r="T944" s="271"/>
      <c r="U944" s="259"/>
      <c r="V944" s="237"/>
      <c r="W944" s="237"/>
    </row>
    <row r="945" spans="1:23" s="218" customFormat="1" ht="14.25" x14ac:dyDescent="0.2">
      <c r="A945" s="241"/>
      <c r="D945" s="238"/>
      <c r="E945" s="238"/>
      <c r="F945" s="238"/>
      <c r="G945" s="238"/>
      <c r="H945" s="238"/>
      <c r="I945" s="238"/>
      <c r="J945" s="238"/>
      <c r="K945" s="238"/>
      <c r="L945" s="238"/>
      <c r="M945" s="238"/>
      <c r="N945" s="238"/>
      <c r="O945" s="238"/>
      <c r="P945" s="243"/>
      <c r="Q945" s="238"/>
      <c r="R945" s="238"/>
      <c r="S945" s="256"/>
      <c r="T945" s="271"/>
      <c r="U945" s="259"/>
      <c r="V945" s="237"/>
      <c r="W945" s="237"/>
    </row>
    <row r="946" spans="1:23" s="218" customFormat="1" ht="14.25" x14ac:dyDescent="0.2">
      <c r="A946" s="241"/>
      <c r="D946" s="238"/>
      <c r="E946" s="238"/>
      <c r="F946" s="238"/>
      <c r="G946" s="238"/>
      <c r="H946" s="238"/>
      <c r="I946" s="238"/>
      <c r="J946" s="238"/>
      <c r="K946" s="238"/>
      <c r="L946" s="238"/>
      <c r="M946" s="238"/>
      <c r="N946" s="238"/>
      <c r="O946" s="238"/>
      <c r="P946" s="243"/>
      <c r="Q946" s="238"/>
      <c r="R946" s="238"/>
      <c r="S946" s="256"/>
      <c r="T946" s="271"/>
      <c r="U946" s="259"/>
      <c r="V946" s="237"/>
      <c r="W946" s="237"/>
    </row>
    <row r="947" spans="1:23" s="218" customFormat="1" ht="14.25" x14ac:dyDescent="0.2">
      <c r="A947" s="241"/>
      <c r="D947" s="238"/>
      <c r="E947" s="238"/>
      <c r="F947" s="238"/>
      <c r="G947" s="238"/>
      <c r="H947" s="238"/>
      <c r="I947" s="238"/>
      <c r="J947" s="238"/>
      <c r="K947" s="238"/>
      <c r="L947" s="238"/>
      <c r="M947" s="238"/>
      <c r="N947" s="238"/>
      <c r="O947" s="238"/>
      <c r="P947" s="243"/>
      <c r="Q947" s="238"/>
      <c r="R947" s="238"/>
      <c r="S947" s="256"/>
      <c r="T947" s="271"/>
      <c r="U947" s="259"/>
      <c r="V947" s="237"/>
      <c r="W947" s="237"/>
    </row>
    <row r="948" spans="1:23" s="218" customFormat="1" ht="14.25" x14ac:dyDescent="0.2">
      <c r="A948" s="241"/>
      <c r="D948" s="238"/>
      <c r="E948" s="238"/>
      <c r="F948" s="238"/>
      <c r="G948" s="238"/>
      <c r="H948" s="238"/>
      <c r="I948" s="238"/>
      <c r="J948" s="238"/>
      <c r="K948" s="238"/>
      <c r="L948" s="238"/>
      <c r="M948" s="238"/>
      <c r="N948" s="238"/>
      <c r="O948" s="238"/>
      <c r="P948" s="243"/>
      <c r="Q948" s="238"/>
      <c r="R948" s="238"/>
      <c r="S948" s="256"/>
      <c r="T948" s="271"/>
      <c r="U948" s="259"/>
      <c r="V948" s="237"/>
      <c r="W948" s="237"/>
    </row>
    <row r="949" spans="1:23" s="218" customFormat="1" ht="14.25" x14ac:dyDescent="0.2">
      <c r="A949" s="241"/>
      <c r="D949" s="238"/>
      <c r="E949" s="238"/>
      <c r="F949" s="238"/>
      <c r="G949" s="238"/>
      <c r="H949" s="238"/>
      <c r="I949" s="238"/>
      <c r="J949" s="238"/>
      <c r="K949" s="238"/>
      <c r="L949" s="238"/>
      <c r="M949" s="238"/>
      <c r="N949" s="238"/>
      <c r="O949" s="238"/>
      <c r="P949" s="243"/>
      <c r="Q949" s="238"/>
      <c r="R949" s="238"/>
      <c r="S949" s="256"/>
      <c r="T949" s="271"/>
      <c r="U949" s="259"/>
      <c r="V949" s="237"/>
      <c r="W949" s="237"/>
    </row>
    <row r="950" spans="1:23" s="218" customFormat="1" ht="14.25" x14ac:dyDescent="0.2">
      <c r="A950" s="241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238"/>
      <c r="O950" s="238"/>
      <c r="P950" s="243"/>
      <c r="Q950" s="238"/>
      <c r="R950" s="238"/>
      <c r="S950" s="256"/>
      <c r="T950" s="271"/>
      <c r="U950" s="259"/>
      <c r="V950" s="237"/>
      <c r="W950" s="237"/>
    </row>
    <row r="951" spans="1:23" s="218" customFormat="1" ht="14.25" x14ac:dyDescent="0.2">
      <c r="A951" s="241"/>
      <c r="D951" s="238"/>
      <c r="E951" s="238"/>
      <c r="F951" s="238"/>
      <c r="G951" s="238"/>
      <c r="H951" s="238"/>
      <c r="I951" s="238"/>
      <c r="J951" s="238"/>
      <c r="K951" s="238"/>
      <c r="L951" s="238"/>
      <c r="M951" s="238"/>
      <c r="N951" s="238"/>
      <c r="O951" s="238"/>
      <c r="P951" s="243"/>
      <c r="Q951" s="238"/>
      <c r="R951" s="238"/>
      <c r="S951" s="256"/>
      <c r="T951" s="271"/>
      <c r="U951" s="259"/>
      <c r="V951" s="237"/>
      <c r="W951" s="237"/>
    </row>
    <row r="952" spans="1:23" s="218" customFormat="1" ht="14.25" x14ac:dyDescent="0.2">
      <c r="A952" s="241"/>
      <c r="D952" s="238"/>
      <c r="E952" s="238"/>
      <c r="F952" s="238"/>
      <c r="G952" s="238"/>
      <c r="H952" s="238"/>
      <c r="I952" s="238"/>
      <c r="J952" s="238"/>
      <c r="K952" s="238"/>
      <c r="L952" s="238"/>
      <c r="M952" s="238"/>
      <c r="N952" s="238"/>
      <c r="O952" s="238"/>
      <c r="P952" s="243"/>
      <c r="Q952" s="238"/>
      <c r="R952" s="238"/>
      <c r="S952" s="256"/>
      <c r="T952" s="271"/>
      <c r="U952" s="259"/>
      <c r="V952" s="237"/>
      <c r="W952" s="237"/>
    </row>
    <row r="953" spans="1:23" s="218" customFormat="1" ht="14.25" x14ac:dyDescent="0.2">
      <c r="A953" s="241"/>
      <c r="D953" s="238"/>
      <c r="E953" s="238"/>
      <c r="F953" s="238"/>
      <c r="G953" s="238"/>
      <c r="H953" s="238"/>
      <c r="I953" s="238"/>
      <c r="J953" s="238"/>
      <c r="K953" s="238"/>
      <c r="L953" s="238"/>
      <c r="M953" s="238"/>
      <c r="N953" s="238"/>
      <c r="O953" s="238"/>
      <c r="P953" s="243"/>
      <c r="Q953" s="238"/>
      <c r="R953" s="238"/>
      <c r="S953" s="256"/>
      <c r="T953" s="271"/>
      <c r="U953" s="259"/>
      <c r="V953" s="237"/>
      <c r="W953" s="237"/>
    </row>
    <row r="954" spans="1:23" s="218" customFormat="1" ht="14.25" x14ac:dyDescent="0.2">
      <c r="A954" s="241"/>
      <c r="D954" s="238"/>
      <c r="E954" s="238"/>
      <c r="F954" s="238"/>
      <c r="G954" s="238"/>
      <c r="H954" s="238"/>
      <c r="I954" s="238"/>
      <c r="J954" s="238"/>
      <c r="K954" s="238"/>
      <c r="L954" s="238"/>
      <c r="M954" s="238"/>
      <c r="N954" s="238"/>
      <c r="O954" s="238"/>
      <c r="P954" s="243"/>
      <c r="Q954" s="238"/>
      <c r="R954" s="238"/>
      <c r="S954" s="256"/>
      <c r="T954" s="271"/>
      <c r="U954" s="259"/>
      <c r="V954" s="237"/>
      <c r="W954" s="237"/>
    </row>
    <row r="955" spans="1:23" s="218" customFormat="1" ht="14.25" x14ac:dyDescent="0.2">
      <c r="A955" s="241"/>
      <c r="D955" s="238"/>
      <c r="E955" s="238"/>
      <c r="F955" s="238"/>
      <c r="G955" s="238"/>
      <c r="H955" s="238"/>
      <c r="I955" s="238"/>
      <c r="J955" s="238"/>
      <c r="K955" s="238"/>
      <c r="L955" s="238"/>
      <c r="M955" s="238"/>
      <c r="N955" s="238"/>
      <c r="O955" s="238"/>
      <c r="P955" s="243"/>
      <c r="Q955" s="238"/>
      <c r="R955" s="238"/>
      <c r="S955" s="256"/>
      <c r="T955" s="271"/>
      <c r="U955" s="259"/>
      <c r="V955" s="237"/>
      <c r="W955" s="237"/>
    </row>
    <row r="956" spans="1:23" s="218" customFormat="1" ht="14.25" x14ac:dyDescent="0.2">
      <c r="A956" s="241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43"/>
      <c r="Q956" s="238"/>
      <c r="R956" s="238"/>
      <c r="S956" s="256"/>
      <c r="T956" s="271"/>
      <c r="U956" s="259"/>
      <c r="V956" s="237"/>
      <c r="W956" s="237"/>
    </row>
    <row r="957" spans="1:23" s="218" customFormat="1" ht="14.25" x14ac:dyDescent="0.2">
      <c r="A957" s="241"/>
      <c r="D957" s="238"/>
      <c r="E957" s="238"/>
      <c r="F957" s="238"/>
      <c r="G957" s="238"/>
      <c r="H957" s="238"/>
      <c r="I957" s="238"/>
      <c r="J957" s="238"/>
      <c r="K957" s="238"/>
      <c r="L957" s="238"/>
      <c r="M957" s="238"/>
      <c r="N957" s="238"/>
      <c r="O957" s="238"/>
      <c r="P957" s="243"/>
      <c r="Q957" s="238"/>
      <c r="R957" s="238"/>
      <c r="S957" s="256"/>
      <c r="T957" s="271"/>
      <c r="U957" s="259"/>
      <c r="V957" s="237"/>
      <c r="W957" s="237"/>
    </row>
    <row r="958" spans="1:23" s="218" customFormat="1" ht="14.25" x14ac:dyDescent="0.2">
      <c r="A958" s="241"/>
      <c r="D958" s="238"/>
      <c r="E958" s="238"/>
      <c r="F958" s="238"/>
      <c r="G958" s="238"/>
      <c r="H958" s="238"/>
      <c r="I958" s="238"/>
      <c r="J958" s="238"/>
      <c r="K958" s="238"/>
      <c r="L958" s="238"/>
      <c r="M958" s="238"/>
      <c r="N958" s="238"/>
      <c r="O958" s="238"/>
      <c r="P958" s="243"/>
      <c r="Q958" s="238"/>
      <c r="R958" s="238"/>
      <c r="S958" s="256"/>
      <c r="T958" s="271"/>
      <c r="U958" s="259"/>
      <c r="V958" s="237"/>
      <c r="W958" s="237"/>
    </row>
    <row r="959" spans="1:23" s="218" customFormat="1" ht="14.25" x14ac:dyDescent="0.2">
      <c r="A959" s="241"/>
      <c r="D959" s="238"/>
      <c r="E959" s="238"/>
      <c r="F959" s="238"/>
      <c r="G959" s="238"/>
      <c r="H959" s="238"/>
      <c r="I959" s="238"/>
      <c r="J959" s="238"/>
      <c r="K959" s="238"/>
      <c r="L959" s="238"/>
      <c r="M959" s="238"/>
      <c r="N959" s="238"/>
      <c r="O959" s="238"/>
      <c r="P959" s="243"/>
      <c r="Q959" s="238"/>
      <c r="R959" s="238"/>
      <c r="S959" s="256"/>
      <c r="T959" s="271"/>
      <c r="U959" s="259"/>
      <c r="V959" s="237"/>
      <c r="W959" s="237"/>
    </row>
    <row r="960" spans="1:23" s="218" customFormat="1" ht="14.25" x14ac:dyDescent="0.2">
      <c r="A960" s="241"/>
      <c r="D960" s="238"/>
      <c r="E960" s="238"/>
      <c r="F960" s="238"/>
      <c r="G960" s="238"/>
      <c r="H960" s="238"/>
      <c r="I960" s="238"/>
      <c r="J960" s="238"/>
      <c r="K960" s="238"/>
      <c r="L960" s="238"/>
      <c r="M960" s="238"/>
      <c r="N960" s="238"/>
      <c r="O960" s="238"/>
      <c r="P960" s="243"/>
      <c r="Q960" s="238"/>
      <c r="R960" s="238"/>
      <c r="S960" s="256"/>
      <c r="T960" s="271"/>
      <c r="U960" s="259"/>
      <c r="V960" s="237"/>
      <c r="W960" s="237"/>
    </row>
    <row r="961" spans="1:23" s="218" customFormat="1" ht="14.25" x14ac:dyDescent="0.2">
      <c r="A961" s="241"/>
      <c r="D961" s="238"/>
      <c r="E961" s="238"/>
      <c r="F961" s="238"/>
      <c r="G961" s="238"/>
      <c r="H961" s="238"/>
      <c r="I961" s="238"/>
      <c r="J961" s="238"/>
      <c r="K961" s="238"/>
      <c r="L961" s="238"/>
      <c r="M961" s="238"/>
      <c r="N961" s="238"/>
      <c r="O961" s="238"/>
      <c r="P961" s="243"/>
      <c r="Q961" s="238"/>
      <c r="R961" s="238"/>
      <c r="S961" s="256"/>
      <c r="T961" s="271"/>
      <c r="U961" s="259"/>
      <c r="V961" s="237"/>
      <c r="W961" s="237"/>
    </row>
    <row r="962" spans="1:23" s="218" customFormat="1" ht="14.25" x14ac:dyDescent="0.2">
      <c r="A962" s="241"/>
      <c r="D962" s="238"/>
      <c r="E962" s="238"/>
      <c r="F962" s="238"/>
      <c r="G962" s="238"/>
      <c r="H962" s="238"/>
      <c r="I962" s="238"/>
      <c r="J962" s="238"/>
      <c r="K962" s="238"/>
      <c r="L962" s="238"/>
      <c r="M962" s="238"/>
      <c r="N962" s="238"/>
      <c r="O962" s="238"/>
      <c r="P962" s="243"/>
      <c r="Q962" s="238"/>
      <c r="R962" s="238"/>
      <c r="S962" s="256"/>
      <c r="T962" s="271"/>
      <c r="U962" s="259"/>
      <c r="V962" s="237"/>
      <c r="W962" s="237"/>
    </row>
    <row r="963" spans="1:23" s="218" customFormat="1" ht="14.25" x14ac:dyDescent="0.2">
      <c r="A963" s="241"/>
      <c r="D963" s="238"/>
      <c r="E963" s="238"/>
      <c r="F963" s="238"/>
      <c r="G963" s="238"/>
      <c r="H963" s="238"/>
      <c r="I963" s="238"/>
      <c r="J963" s="238"/>
      <c r="K963" s="238"/>
      <c r="L963" s="238"/>
      <c r="M963" s="238"/>
      <c r="N963" s="238"/>
      <c r="O963" s="238"/>
      <c r="P963" s="243"/>
      <c r="Q963" s="238"/>
      <c r="R963" s="238"/>
      <c r="S963" s="256"/>
      <c r="T963" s="271"/>
      <c r="U963" s="259"/>
      <c r="V963" s="237"/>
      <c r="W963" s="237"/>
    </row>
    <row r="964" spans="1:23" s="218" customFormat="1" ht="14.25" x14ac:dyDescent="0.2">
      <c r="A964" s="241"/>
      <c r="D964" s="238"/>
      <c r="E964" s="238"/>
      <c r="F964" s="238"/>
      <c r="G964" s="238"/>
      <c r="H964" s="238"/>
      <c r="I964" s="238"/>
      <c r="J964" s="238"/>
      <c r="K964" s="238"/>
      <c r="L964" s="238"/>
      <c r="M964" s="238"/>
      <c r="N964" s="238"/>
      <c r="O964" s="238"/>
      <c r="P964" s="243"/>
      <c r="Q964" s="238"/>
      <c r="R964" s="238"/>
      <c r="S964" s="256"/>
      <c r="T964" s="271"/>
      <c r="U964" s="259"/>
      <c r="V964" s="237"/>
      <c r="W964" s="237"/>
    </row>
    <row r="965" spans="1:23" s="218" customFormat="1" ht="14.25" x14ac:dyDescent="0.2">
      <c r="A965" s="241"/>
      <c r="D965" s="238"/>
      <c r="E965" s="238"/>
      <c r="F965" s="238"/>
      <c r="G965" s="238"/>
      <c r="H965" s="238"/>
      <c r="I965" s="238"/>
      <c r="J965" s="238"/>
      <c r="K965" s="238"/>
      <c r="L965" s="238"/>
      <c r="M965" s="238"/>
      <c r="N965" s="238"/>
      <c r="O965" s="238"/>
      <c r="P965" s="243"/>
      <c r="Q965" s="238"/>
      <c r="R965" s="238"/>
      <c r="S965" s="256"/>
      <c r="T965" s="271"/>
      <c r="U965" s="259"/>
      <c r="V965" s="237"/>
      <c r="W965" s="237"/>
    </row>
    <row r="966" spans="1:23" s="218" customFormat="1" ht="14.25" x14ac:dyDescent="0.2">
      <c r="A966" s="241"/>
      <c r="D966" s="238"/>
      <c r="E966" s="238"/>
      <c r="F966" s="238"/>
      <c r="G966" s="238"/>
      <c r="H966" s="238"/>
      <c r="I966" s="238"/>
      <c r="J966" s="238"/>
      <c r="K966" s="238"/>
      <c r="L966" s="238"/>
      <c r="M966" s="238"/>
      <c r="N966" s="238"/>
      <c r="O966" s="238"/>
      <c r="P966" s="243"/>
      <c r="Q966" s="238"/>
      <c r="R966" s="238"/>
      <c r="S966" s="256"/>
      <c r="T966" s="271"/>
      <c r="U966" s="259"/>
      <c r="V966" s="237"/>
      <c r="W966" s="237"/>
    </row>
    <row r="967" spans="1:23" s="218" customFormat="1" ht="14.25" x14ac:dyDescent="0.2">
      <c r="A967" s="241"/>
      <c r="D967" s="238"/>
      <c r="E967" s="238"/>
      <c r="F967" s="238"/>
      <c r="G967" s="238"/>
      <c r="H967" s="238"/>
      <c r="I967" s="238"/>
      <c r="J967" s="238"/>
      <c r="K967" s="238"/>
      <c r="L967" s="238"/>
      <c r="M967" s="238"/>
      <c r="N967" s="238"/>
      <c r="O967" s="238"/>
      <c r="P967" s="243"/>
      <c r="Q967" s="238"/>
      <c r="R967" s="238"/>
      <c r="S967" s="256"/>
      <c r="T967" s="271"/>
      <c r="U967" s="259"/>
      <c r="V967" s="237"/>
      <c r="W967" s="237"/>
    </row>
    <row r="968" spans="1:23" s="218" customFormat="1" ht="14.25" x14ac:dyDescent="0.2">
      <c r="A968" s="241"/>
      <c r="D968" s="238"/>
      <c r="E968" s="238"/>
      <c r="F968" s="238"/>
      <c r="G968" s="238"/>
      <c r="H968" s="238"/>
      <c r="I968" s="238"/>
      <c r="J968" s="238"/>
      <c r="K968" s="238"/>
      <c r="L968" s="238"/>
      <c r="M968" s="238"/>
      <c r="N968" s="238"/>
      <c r="O968" s="238"/>
      <c r="P968" s="243"/>
      <c r="Q968" s="238"/>
      <c r="R968" s="238"/>
      <c r="S968" s="256"/>
      <c r="T968" s="271"/>
      <c r="U968" s="259"/>
      <c r="V968" s="237"/>
      <c r="W968" s="237"/>
    </row>
    <row r="969" spans="1:23" s="218" customFormat="1" ht="14.25" x14ac:dyDescent="0.2">
      <c r="A969" s="241"/>
      <c r="D969" s="238"/>
      <c r="E969" s="238"/>
      <c r="F969" s="238"/>
      <c r="G969" s="238"/>
      <c r="H969" s="238"/>
      <c r="I969" s="238"/>
      <c r="J969" s="238"/>
      <c r="K969" s="238"/>
      <c r="L969" s="238"/>
      <c r="M969" s="238"/>
      <c r="N969" s="238"/>
      <c r="O969" s="238"/>
      <c r="P969" s="243"/>
      <c r="Q969" s="238"/>
      <c r="R969" s="238"/>
      <c r="S969" s="256"/>
      <c r="T969" s="271"/>
      <c r="U969" s="259"/>
      <c r="V969" s="237"/>
      <c r="W969" s="237"/>
    </row>
    <row r="970" spans="1:23" s="218" customFormat="1" ht="14.25" x14ac:dyDescent="0.2">
      <c r="A970" s="241"/>
      <c r="D970" s="238"/>
      <c r="E970" s="238"/>
      <c r="F970" s="238"/>
      <c r="G970" s="238"/>
      <c r="H970" s="238"/>
      <c r="I970" s="238"/>
      <c r="J970" s="238"/>
      <c r="K970" s="238"/>
      <c r="L970" s="238"/>
      <c r="M970" s="238"/>
      <c r="N970" s="238"/>
      <c r="O970" s="238"/>
      <c r="P970" s="243"/>
      <c r="Q970" s="238"/>
      <c r="R970" s="238"/>
      <c r="S970" s="256"/>
      <c r="T970" s="271"/>
      <c r="U970" s="259"/>
      <c r="V970" s="237"/>
      <c r="W970" s="237"/>
    </row>
    <row r="971" spans="1:23" s="218" customFormat="1" ht="14.25" x14ac:dyDescent="0.2">
      <c r="A971" s="241"/>
      <c r="D971" s="238"/>
      <c r="E971" s="238"/>
      <c r="F971" s="238"/>
      <c r="G971" s="238"/>
      <c r="H971" s="238"/>
      <c r="I971" s="238"/>
      <c r="J971" s="238"/>
      <c r="K971" s="238"/>
      <c r="L971" s="238"/>
      <c r="M971" s="238"/>
      <c r="N971" s="238"/>
      <c r="O971" s="238"/>
      <c r="P971" s="243"/>
      <c r="Q971" s="238"/>
      <c r="R971" s="238"/>
      <c r="S971" s="256"/>
      <c r="T971" s="271"/>
      <c r="U971" s="259"/>
      <c r="V971" s="237"/>
      <c r="W971" s="237"/>
    </row>
    <row r="972" spans="1:23" s="218" customFormat="1" ht="14.25" x14ac:dyDescent="0.2">
      <c r="A972" s="241"/>
      <c r="D972" s="238"/>
      <c r="E972" s="238"/>
      <c r="F972" s="238"/>
      <c r="G972" s="238"/>
      <c r="H972" s="238"/>
      <c r="I972" s="238"/>
      <c r="J972" s="238"/>
      <c r="K972" s="238"/>
      <c r="L972" s="238"/>
      <c r="M972" s="238"/>
      <c r="N972" s="238"/>
      <c r="O972" s="238"/>
      <c r="P972" s="243"/>
      <c r="Q972" s="238"/>
      <c r="R972" s="238"/>
      <c r="S972" s="256"/>
      <c r="T972" s="271"/>
      <c r="U972" s="259"/>
      <c r="V972" s="237"/>
      <c r="W972" s="237"/>
    </row>
    <row r="973" spans="1:23" s="218" customFormat="1" ht="14.25" x14ac:dyDescent="0.2">
      <c r="A973" s="241"/>
      <c r="D973" s="238"/>
      <c r="E973" s="238"/>
      <c r="F973" s="238"/>
      <c r="G973" s="238"/>
      <c r="H973" s="238"/>
      <c r="I973" s="238"/>
      <c r="J973" s="238"/>
      <c r="K973" s="238"/>
      <c r="L973" s="238"/>
      <c r="M973" s="238"/>
      <c r="N973" s="238"/>
      <c r="O973" s="238"/>
      <c r="P973" s="243"/>
      <c r="Q973" s="238"/>
      <c r="R973" s="238"/>
      <c r="S973" s="256"/>
      <c r="T973" s="271"/>
      <c r="U973" s="259"/>
      <c r="V973" s="237"/>
      <c r="W973" s="237"/>
    </row>
    <row r="974" spans="1:23" s="218" customFormat="1" ht="14.25" x14ac:dyDescent="0.2">
      <c r="A974" s="241"/>
      <c r="D974" s="238"/>
      <c r="E974" s="238"/>
      <c r="F974" s="238"/>
      <c r="G974" s="238"/>
      <c r="H974" s="238"/>
      <c r="I974" s="238"/>
      <c r="J974" s="238"/>
      <c r="K974" s="238"/>
      <c r="L974" s="238"/>
      <c r="M974" s="238"/>
      <c r="N974" s="238"/>
      <c r="O974" s="238"/>
      <c r="P974" s="243"/>
      <c r="Q974" s="238"/>
      <c r="R974" s="238"/>
      <c r="S974" s="256"/>
      <c r="T974" s="271"/>
      <c r="U974" s="259"/>
      <c r="V974" s="237"/>
      <c r="W974" s="237"/>
    </row>
    <row r="975" spans="1:23" s="218" customFormat="1" ht="14.25" x14ac:dyDescent="0.2">
      <c r="A975" s="241"/>
      <c r="D975" s="238"/>
      <c r="E975" s="238"/>
      <c r="F975" s="238"/>
      <c r="G975" s="238"/>
      <c r="H975" s="238"/>
      <c r="I975" s="238"/>
      <c r="J975" s="238"/>
      <c r="K975" s="238"/>
      <c r="L975" s="238"/>
      <c r="M975" s="238"/>
      <c r="N975" s="238"/>
      <c r="O975" s="238"/>
      <c r="P975" s="243"/>
      <c r="Q975" s="238"/>
      <c r="R975" s="238"/>
      <c r="S975" s="256"/>
      <c r="T975" s="271"/>
      <c r="U975" s="259"/>
      <c r="V975" s="237"/>
      <c r="W975" s="237"/>
    </row>
    <row r="976" spans="1:23" s="218" customFormat="1" ht="14.25" x14ac:dyDescent="0.2">
      <c r="A976" s="241"/>
      <c r="D976" s="238"/>
      <c r="E976" s="238"/>
      <c r="F976" s="238"/>
      <c r="G976" s="238"/>
      <c r="H976" s="238"/>
      <c r="I976" s="238"/>
      <c r="J976" s="238"/>
      <c r="K976" s="238"/>
      <c r="L976" s="238"/>
      <c r="M976" s="238"/>
      <c r="N976" s="238"/>
      <c r="O976" s="238"/>
      <c r="P976" s="243"/>
      <c r="Q976" s="238"/>
      <c r="R976" s="238"/>
      <c r="S976" s="256"/>
      <c r="T976" s="271"/>
      <c r="U976" s="259"/>
      <c r="V976" s="237"/>
      <c r="W976" s="237"/>
    </row>
    <row r="977" spans="4:23" s="218" customFormat="1" x14ac:dyDescent="0.2">
      <c r="D977" s="238"/>
      <c r="E977" s="238"/>
      <c r="F977" s="238"/>
      <c r="G977" s="238"/>
      <c r="H977" s="238"/>
      <c r="I977" s="238"/>
      <c r="J977" s="238"/>
      <c r="K977" s="238"/>
      <c r="L977" s="238"/>
      <c r="M977" s="238"/>
      <c r="N977" s="238"/>
      <c r="O977" s="238"/>
      <c r="P977" s="243"/>
      <c r="Q977" s="238"/>
      <c r="R977" s="238"/>
      <c r="S977" s="256"/>
      <c r="T977" s="271"/>
      <c r="U977" s="259"/>
      <c r="V977" s="237"/>
      <c r="W977" s="237"/>
    </row>
    <row r="978" spans="4:23" s="218" customFormat="1" x14ac:dyDescent="0.2">
      <c r="D978" s="238"/>
      <c r="E978" s="238"/>
      <c r="F978" s="238"/>
      <c r="G978" s="238"/>
      <c r="H978" s="238"/>
      <c r="I978" s="238"/>
      <c r="J978" s="238"/>
      <c r="K978" s="238"/>
      <c r="L978" s="238"/>
      <c r="M978" s="238"/>
      <c r="N978" s="238"/>
      <c r="O978" s="238"/>
      <c r="P978" s="243"/>
      <c r="Q978" s="238"/>
      <c r="R978" s="238"/>
      <c r="S978" s="256"/>
      <c r="T978" s="271"/>
      <c r="U978" s="259"/>
      <c r="V978" s="237"/>
      <c r="W978" s="237"/>
    </row>
    <row r="979" spans="4:23" s="218" customFormat="1" x14ac:dyDescent="0.2">
      <c r="D979" s="238"/>
      <c r="E979" s="238"/>
      <c r="F979" s="238"/>
      <c r="G979" s="238"/>
      <c r="H979" s="238"/>
      <c r="I979" s="238"/>
      <c r="J979" s="238"/>
      <c r="K979" s="238"/>
      <c r="L979" s="238"/>
      <c r="M979" s="238"/>
      <c r="N979" s="238"/>
      <c r="O979" s="238"/>
      <c r="P979" s="243"/>
      <c r="Q979" s="238"/>
      <c r="R979" s="238"/>
      <c r="S979" s="256"/>
      <c r="T979" s="271"/>
      <c r="U979" s="259"/>
      <c r="V979" s="237"/>
      <c r="W979" s="237"/>
    </row>
    <row r="980" spans="4:23" s="218" customFormat="1" x14ac:dyDescent="0.2">
      <c r="D980" s="238"/>
      <c r="E980" s="238"/>
      <c r="F980" s="238"/>
      <c r="G980" s="238"/>
      <c r="H980" s="238"/>
      <c r="I980" s="238"/>
      <c r="J980" s="238"/>
      <c r="K980" s="238"/>
      <c r="L980" s="238"/>
      <c r="M980" s="238"/>
      <c r="N980" s="238"/>
      <c r="O980" s="238"/>
      <c r="P980" s="243"/>
      <c r="Q980" s="238"/>
      <c r="R980" s="238"/>
      <c r="S980" s="256"/>
      <c r="T980" s="271"/>
      <c r="U980" s="259"/>
      <c r="V980" s="237"/>
      <c r="W980" s="237"/>
    </row>
    <row r="981" spans="4:23" s="218" customFormat="1" x14ac:dyDescent="0.2">
      <c r="D981" s="238"/>
      <c r="E981" s="238"/>
      <c r="F981" s="238"/>
      <c r="G981" s="238"/>
      <c r="H981" s="238"/>
      <c r="I981" s="238"/>
      <c r="J981" s="238"/>
      <c r="K981" s="238"/>
      <c r="L981" s="238"/>
      <c r="M981" s="238"/>
      <c r="N981" s="238"/>
      <c r="O981" s="238"/>
      <c r="P981" s="243"/>
      <c r="Q981" s="238"/>
      <c r="R981" s="238"/>
      <c r="S981" s="256"/>
      <c r="T981" s="271"/>
      <c r="U981" s="259"/>
      <c r="V981" s="237"/>
      <c r="W981" s="237"/>
    </row>
    <row r="982" spans="4:23" s="218" customFormat="1" x14ac:dyDescent="0.2">
      <c r="D982" s="238"/>
      <c r="E982" s="238"/>
      <c r="F982" s="238"/>
      <c r="G982" s="238"/>
      <c r="H982" s="238"/>
      <c r="I982" s="238"/>
      <c r="J982" s="238"/>
      <c r="K982" s="238"/>
      <c r="L982" s="238"/>
      <c r="M982" s="238"/>
      <c r="N982" s="238"/>
      <c r="O982" s="238"/>
      <c r="P982" s="243"/>
      <c r="Q982" s="238"/>
      <c r="R982" s="238"/>
      <c r="S982" s="256"/>
      <c r="T982" s="271"/>
      <c r="U982" s="259"/>
      <c r="V982" s="237"/>
      <c r="W982" s="237"/>
    </row>
    <row r="983" spans="4:23" s="218" customFormat="1" x14ac:dyDescent="0.2">
      <c r="D983" s="238"/>
      <c r="E983" s="238"/>
      <c r="F983" s="238"/>
      <c r="G983" s="238"/>
      <c r="H983" s="238"/>
      <c r="I983" s="238"/>
      <c r="J983" s="238"/>
      <c r="K983" s="238"/>
      <c r="L983" s="238"/>
      <c r="M983" s="238"/>
      <c r="N983" s="238"/>
      <c r="O983" s="238"/>
      <c r="P983" s="243"/>
      <c r="Q983" s="238"/>
      <c r="R983" s="238"/>
      <c r="S983" s="256"/>
      <c r="T983" s="271"/>
      <c r="U983" s="259"/>
      <c r="V983" s="237"/>
      <c r="W983" s="237"/>
    </row>
    <row r="984" spans="4:23" s="218" customFormat="1" x14ac:dyDescent="0.2">
      <c r="D984" s="238"/>
      <c r="E984" s="238"/>
      <c r="F984" s="238"/>
      <c r="G984" s="238"/>
      <c r="H984" s="238"/>
      <c r="I984" s="238"/>
      <c r="J984" s="238"/>
      <c r="K984" s="238"/>
      <c r="L984" s="238"/>
      <c r="M984" s="238"/>
      <c r="N984" s="238"/>
      <c r="O984" s="238"/>
      <c r="P984" s="243"/>
      <c r="Q984" s="238"/>
      <c r="R984" s="238"/>
      <c r="S984" s="256"/>
      <c r="T984" s="271"/>
      <c r="U984" s="259"/>
      <c r="V984" s="237"/>
      <c r="W984" s="237"/>
    </row>
    <row r="985" spans="4:23" s="218" customFormat="1" x14ac:dyDescent="0.2">
      <c r="D985" s="238"/>
      <c r="E985" s="238"/>
      <c r="F985" s="238"/>
      <c r="G985" s="238"/>
      <c r="H985" s="238"/>
      <c r="I985" s="238"/>
      <c r="J985" s="238"/>
      <c r="K985" s="238"/>
      <c r="L985" s="238"/>
      <c r="M985" s="238"/>
      <c r="N985" s="238"/>
      <c r="O985" s="238"/>
      <c r="P985" s="243"/>
      <c r="Q985" s="238"/>
      <c r="R985" s="238"/>
      <c r="S985" s="256"/>
      <c r="T985" s="271"/>
      <c r="U985" s="259"/>
      <c r="V985" s="237"/>
      <c r="W985" s="237"/>
    </row>
  </sheetData>
  <sheetProtection algorithmName="SHA-512" hashValue="XJg+uoXS0bxixE1Aci6dkpJchQAc+nHn24SwQN3IuVQl8SuDCUMbydtAM3IVYbnijER66v9nqVSKCQBYTQzkFg==" saltValue="mQnFSCRj+ZPduRxZDHjLfQ==" spinCount="100000" sheet="1" objects="1" scenarios="1" formatCells="0"/>
  <mergeCells count="5">
    <mergeCell ref="V1:W3"/>
    <mergeCell ref="R3:S3"/>
    <mergeCell ref="B1:L3"/>
    <mergeCell ref="Q1:U2"/>
    <mergeCell ref="N1:O3"/>
  </mergeCells>
  <conditionalFormatting sqref="A5:A361">
    <cfRule type="expression" dxfId="10" priority="9">
      <formula>IFERROR(IF(OR(A5="",ROW(A5)=4),FALSE,NOT(AND(LEN(A5)=16,LEFT(A5,3)="IMB",MID(A5,4,1)="/",ISNUMBER(VALUE(MID(A5,5,5))),MID(A5,10,1)="/",65&lt;=CODE(MID(A5,11,1)),CODE(MID(A5,11,1))&lt;=90, MID(A5,12,1)="/",OR(AND(CODE(MID(A5,13,1))&gt;=48,CODE(MID(A5,13,1))&lt;=57),AND(CODE(MID(A5,13,1))&gt;=65,CODE(MID(A5,13,1))&lt;=90)),OR(AND(CODE(MID(A5,14,1))&gt;=48,CODE(MID(A5,14,1))&lt;=57),AND(CODE(MID(A5,14,1))&gt;=65,CODE(MID(A5,14,1))&lt;=90)),OR(AND(CODE(MID(A5,15,1))&gt;=48,CODE(MID(A5,15,1))&lt;=57),AND(CODE(MID(A5,15,1))&gt;=65,CODE(MID(A5,15,1))&lt;=90)),OR(AND(CODE(MID(A5,16,1))&gt;=48,CODE(MID(A5,16,1))&lt;=57),AND(CODE(MID(A5,16,1))&gt;=65,CODE(MID(A5,16,1))&lt;=90))))),TRUE)</formula>
    </cfRule>
  </conditionalFormatting>
  <conditionalFormatting sqref="P5:P86">
    <cfRule type="expression" dxfId="9" priority="4">
      <formula>IF(P5&lt;&gt; (N5+O5), TRUE,FALSE)</formula>
    </cfRule>
  </conditionalFormatting>
  <pageMargins left="0.78740157480314965" right="0.78740157480314965" top="0.98425196850393704" bottom="0.98425196850393704" header="0.51181102362204722" footer="0.51181102362204722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tabColor rgb="FFFFFF00"/>
    <pageSetUpPr fitToPage="1"/>
  </sheetPr>
  <dimension ref="A1:X59"/>
  <sheetViews>
    <sheetView showZeros="0" zoomScale="80" zoomScaleNormal="8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X54" sqref="X54:X59"/>
    </sheetView>
  </sheetViews>
  <sheetFormatPr baseColWidth="10" defaultRowHeight="12.75" x14ac:dyDescent="0.2"/>
  <cols>
    <col min="1" max="1" width="18.5703125" style="233" bestFit="1" customWidth="1"/>
    <col min="2" max="2" width="14" style="233" bestFit="1" customWidth="1"/>
    <col min="3" max="3" width="15.42578125" style="233" bestFit="1" customWidth="1"/>
    <col min="4" max="4" width="6.42578125" style="233" customWidth="1"/>
    <col min="5" max="5" width="8.85546875" style="213" customWidth="1"/>
    <col min="6" max="8" width="24" style="233" customWidth="1"/>
    <col min="9" max="9" width="37.7109375" style="233" customWidth="1"/>
    <col min="10" max="10" width="6" style="233" customWidth="1"/>
    <col min="11" max="11" width="7.5703125" style="233" customWidth="1"/>
    <col min="12" max="12" width="21.140625" style="233" customWidth="1"/>
    <col min="13" max="13" width="10.140625" style="233" customWidth="1"/>
    <col min="14" max="15" width="12.28515625" style="213" customWidth="1"/>
    <col min="16" max="16" width="29.42578125" style="213" customWidth="1"/>
    <col min="17" max="17" width="11.42578125" style="213" hidden="1" customWidth="1"/>
    <col min="18" max="18" width="11.42578125" style="213" customWidth="1"/>
    <col min="19" max="19" width="20.85546875" style="213" bestFit="1" customWidth="1"/>
    <col min="20" max="20" width="12" style="213" customWidth="1"/>
    <col min="21" max="21" width="15.42578125" style="212" bestFit="1" customWidth="1"/>
    <col min="22" max="22" width="14.140625" style="212" customWidth="1"/>
    <col min="23" max="23" width="19.5703125" style="213" bestFit="1" customWidth="1"/>
    <col min="24" max="24" width="46.42578125" style="213" customWidth="1"/>
    <col min="25" max="16384" width="11.42578125" style="212"/>
  </cols>
  <sheetData>
    <row r="1" spans="1:24" s="151" customFormat="1" ht="18.75" customHeight="1" x14ac:dyDescent="0.2">
      <c r="A1" s="235"/>
      <c r="B1" s="517" t="s">
        <v>383</v>
      </c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251"/>
      <c r="Q1" s="245"/>
      <c r="R1" s="523" t="s">
        <v>384</v>
      </c>
      <c r="S1" s="524"/>
      <c r="T1" s="524"/>
      <c r="U1" s="524"/>
      <c r="V1" s="524"/>
      <c r="W1" s="524"/>
      <c r="X1" s="525"/>
    </row>
    <row r="2" spans="1:24" s="151" customFormat="1" ht="22.5" customHeight="1" thickBot="1" x14ac:dyDescent="0.25">
      <c r="A2" s="235"/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251"/>
      <c r="Q2" s="245"/>
      <c r="R2" s="526" t="s">
        <v>659</v>
      </c>
      <c r="S2" s="527"/>
      <c r="T2" s="527"/>
      <c r="U2" s="527"/>
      <c r="V2" s="527"/>
      <c r="W2" s="527"/>
      <c r="X2" s="528"/>
    </row>
    <row r="3" spans="1:24" s="151" customFormat="1" ht="36" customHeight="1" thickBot="1" x14ac:dyDescent="0.25">
      <c r="A3" s="236"/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269"/>
      <c r="Q3" s="250"/>
      <c r="R3" s="268"/>
      <c r="S3" s="519" t="str">
        <f>SUM('positionnement-etude'!$T:$T) &amp; " µmodules automatiques"</f>
        <v>11 µmodules automatiques</v>
      </c>
      <c r="T3" s="520"/>
      <c r="U3" s="129" t="str">
        <f xml:space="preserve"> page_de_garde!$J$36 &amp; "  µmodules affectés lors de l'étude PMZ-PA"</f>
        <v>11  µmodules affectés lors de l'étude PMZ-PA</v>
      </c>
      <c r="V3" s="521" t="str">
        <f>IF(COUNTIF('positionnement-etude'!$U:$U, "*")&gt;2,"Attention, présence de texte et non pas de nombres", SUM('positionnement-etude'!$U:$U) &amp; "  µmodules issus de l'étude de la zone arrière de PA")</f>
        <v>11  µmodules issus de l'étude de la zone arrière de PA</v>
      </c>
      <c r="W3" s="522"/>
      <c r="X3" s="111"/>
    </row>
    <row r="4" spans="1:24" s="89" customFormat="1" ht="49.5" customHeight="1" thickBot="1" x14ac:dyDescent="0.25">
      <c r="A4" s="228" t="s">
        <v>516</v>
      </c>
      <c r="B4" s="228" t="s">
        <v>3</v>
      </c>
      <c r="C4" s="228" t="s">
        <v>5</v>
      </c>
      <c r="D4" s="228" t="s">
        <v>1</v>
      </c>
      <c r="E4" s="228" t="s">
        <v>22</v>
      </c>
      <c r="F4" s="229" t="s">
        <v>741</v>
      </c>
      <c r="G4" s="231" t="s">
        <v>804</v>
      </c>
      <c r="H4" s="231" t="s">
        <v>841</v>
      </c>
      <c r="I4" s="228" t="s">
        <v>840</v>
      </c>
      <c r="J4" s="228" t="s">
        <v>24</v>
      </c>
      <c r="K4" s="228" t="s">
        <v>25</v>
      </c>
      <c r="L4" s="228" t="s">
        <v>26</v>
      </c>
      <c r="M4" s="228" t="s">
        <v>52</v>
      </c>
      <c r="N4" s="228" t="s">
        <v>28</v>
      </c>
      <c r="O4" s="230" t="s">
        <v>604</v>
      </c>
      <c r="P4" s="231" t="s">
        <v>513</v>
      </c>
      <c r="Q4" s="249" t="s">
        <v>777</v>
      </c>
      <c r="R4" s="232" t="s">
        <v>825</v>
      </c>
      <c r="S4" s="232" t="s">
        <v>734</v>
      </c>
      <c r="T4" s="232" t="s">
        <v>605</v>
      </c>
      <c r="U4" s="232" t="s">
        <v>697</v>
      </c>
      <c r="V4" s="232" t="s">
        <v>40</v>
      </c>
      <c r="W4" s="232" t="s">
        <v>41</v>
      </c>
      <c r="X4" s="232" t="s">
        <v>641</v>
      </c>
    </row>
    <row r="5" spans="1:24" ht="25.5" x14ac:dyDescent="0.2">
      <c r="A5" s="281" t="str">
        <f>'pointage-etude'!$A$23</f>
        <v>IMB/35306/X/00A8</v>
      </c>
      <c r="B5" s="281" t="str">
        <f>'pointage-etude'!$C$23</f>
        <v>FI-35306-0003</v>
      </c>
      <c r="C5" s="281" t="str">
        <f>'pointage-etude'!$D$23</f>
        <v>PA-35306-000C</v>
      </c>
      <c r="D5" s="281" t="str">
        <f>'pointage-etude'!$E$23</f>
        <v>GNR</v>
      </c>
      <c r="E5" s="282" t="str">
        <f>'pointage-etude'!$F$23</f>
        <v>0070</v>
      </c>
      <c r="F5" s="281" t="str">
        <f>'pointage-etude'!$G$23</f>
        <v>St-Père</v>
      </c>
      <c r="G5" s="281" t="str">
        <f>'pointage-etude'!$H$23</f>
        <v>35430</v>
      </c>
      <c r="H5" s="281" t="str">
        <f>'pointage-etude'!$I$23</f>
        <v>Rue</v>
      </c>
      <c r="I5" s="281" t="str">
        <f>'pointage-etude'!$J$23</f>
        <v>de la Désirée</v>
      </c>
      <c r="J5" s="281" t="str">
        <f>'pointage-etude'!$K$23</f>
        <v>4</v>
      </c>
      <c r="K5" s="281" t="str">
        <f>'pointage-etude'!$L$23</f>
        <v/>
      </c>
      <c r="L5" s="281" t="str">
        <f>'pointage-etude'!$M$23</f>
        <v/>
      </c>
      <c r="M5" s="281" t="str">
        <f>'pointage-etude'!$N$23</f>
        <v/>
      </c>
      <c r="N5" s="283">
        <f>'pointage-etude'!$S$23</f>
        <v>1</v>
      </c>
      <c r="O5" s="511">
        <f>SUM($N$5:$N$7)</f>
        <v>3</v>
      </c>
      <c r="P5" s="282" t="str">
        <f>'pointage-etude'!$Y$23</f>
        <v>35306/GNR/PB/44500</v>
      </c>
      <c r="Q5" s="282" t="s">
        <v>989</v>
      </c>
      <c r="R5" s="500" t="str">
        <f>'pointage-etude'!$Z$23</f>
        <v>en cours</v>
      </c>
      <c r="S5" s="500" t="str">
        <f>'pointage-etude'!$AA$23</f>
        <v>Appui FTTH</v>
      </c>
      <c r="T5" s="500">
        <f>IF(AND($O$5 &gt;12, $S$5 &lt;&gt; "Immeuble FTTH"),"Err : MAX 2uMod par PB ext",IF(MOD($O$5,6)&gt;0,INT($O$5/6)+1,INT($O$5/6)))</f>
        <v>1</v>
      </c>
      <c r="U5" s="512">
        <f>T5</f>
        <v>1</v>
      </c>
      <c r="V5" s="512" t="s">
        <v>232</v>
      </c>
      <c r="W5" s="500" t="str">
        <f>'pointage-etude'!$AB$23</f>
        <v>FT0063459</v>
      </c>
      <c r="X5" s="500" t="str">
        <f>'pointage-etude'!$AC$23</f>
        <v>1 rue Désirée</v>
      </c>
    </row>
    <row r="6" spans="1:24" ht="25.5" x14ac:dyDescent="0.2">
      <c r="A6" s="281" t="str">
        <f>'pointage-etude'!$A$26</f>
        <v>IMB/35306/X/00PB</v>
      </c>
      <c r="B6" s="281" t="str">
        <f>'pointage-etude'!$C$26</f>
        <v>FI-35306-0003</v>
      </c>
      <c r="C6" s="281" t="str">
        <f>'pointage-etude'!$D$26</f>
        <v>PA-35306-000C</v>
      </c>
      <c r="D6" s="281" t="str">
        <f>'pointage-etude'!$E$26</f>
        <v>GNR</v>
      </c>
      <c r="E6" s="282" t="str">
        <f>'pointage-etude'!$F$26</f>
        <v>0070</v>
      </c>
      <c r="F6" s="281" t="str">
        <f>'pointage-etude'!$G$26</f>
        <v>St-Père</v>
      </c>
      <c r="G6" s="281" t="str">
        <f>'pointage-etude'!$H$26</f>
        <v>35430</v>
      </c>
      <c r="H6" s="281" t="str">
        <f>'pointage-etude'!$I$26</f>
        <v>Rue</v>
      </c>
      <c r="I6" s="281" t="str">
        <f>'pointage-etude'!$J$26</f>
        <v>de la Désirée</v>
      </c>
      <c r="J6" s="281" t="str">
        <f>'pointage-etude'!$K$26</f>
        <v>8</v>
      </c>
      <c r="K6" s="281" t="str">
        <f>'pointage-etude'!$L$26</f>
        <v/>
      </c>
      <c r="L6" s="281" t="str">
        <f>'pointage-etude'!$M$26</f>
        <v/>
      </c>
      <c r="M6" s="281" t="str">
        <f>'pointage-etude'!$N$26</f>
        <v/>
      </c>
      <c r="N6" s="283">
        <f>'pointage-etude'!$S$26</f>
        <v>1</v>
      </c>
      <c r="O6" s="501"/>
      <c r="P6" s="282" t="str">
        <f>'pointage-etude'!$Y$26</f>
        <v>35306/GNR/PB/44500</v>
      </c>
      <c r="Q6" s="282" t="s">
        <v>989</v>
      </c>
      <c r="R6" s="515"/>
      <c r="S6" s="501"/>
      <c r="T6" s="501"/>
      <c r="U6" s="513"/>
      <c r="V6" s="513"/>
      <c r="W6" s="501"/>
      <c r="X6" s="501"/>
    </row>
    <row r="7" spans="1:24" ht="25.5" x14ac:dyDescent="0.2">
      <c r="A7" s="281" t="str">
        <f>'pointage-etude'!$A$27</f>
        <v>IMB/35306/X/00AB</v>
      </c>
      <c r="B7" s="281" t="str">
        <f>'pointage-etude'!$C$27</f>
        <v>FI-35306-0003</v>
      </c>
      <c r="C7" s="281" t="str">
        <f>'pointage-etude'!$D$27</f>
        <v>PA-35306-000C</v>
      </c>
      <c r="D7" s="281" t="str">
        <f>'pointage-etude'!$E$27</f>
        <v>GNR</v>
      </c>
      <c r="E7" s="282" t="str">
        <f>'pointage-etude'!$F$27</f>
        <v>0070</v>
      </c>
      <c r="F7" s="281" t="str">
        <f>'pointage-etude'!$G$27</f>
        <v>St-Père</v>
      </c>
      <c r="G7" s="281" t="str">
        <f>'pointage-etude'!$H$27</f>
        <v>35430</v>
      </c>
      <c r="H7" s="281" t="str">
        <f>'pointage-etude'!$I$27</f>
        <v>Rue</v>
      </c>
      <c r="I7" s="281" t="str">
        <f>'pointage-etude'!$J$27</f>
        <v>de la Désirée</v>
      </c>
      <c r="J7" s="281" t="str">
        <f>'pointage-etude'!$K$27</f>
        <v>10</v>
      </c>
      <c r="K7" s="281" t="str">
        <f>'pointage-etude'!$L$27</f>
        <v/>
      </c>
      <c r="L7" s="281" t="str">
        <f>'pointage-etude'!$M$27</f>
        <v/>
      </c>
      <c r="M7" s="281" t="str">
        <f>'pointage-etude'!$N$27</f>
        <v/>
      </c>
      <c r="N7" s="283">
        <f>'pointage-etude'!$S$27</f>
        <v>1</v>
      </c>
      <c r="O7" s="502"/>
      <c r="P7" s="282" t="str">
        <f>'pointage-etude'!$Y$27</f>
        <v>35306/GNR/PB/44500</v>
      </c>
      <c r="Q7" s="282" t="s">
        <v>989</v>
      </c>
      <c r="R7" s="516"/>
      <c r="S7" s="502"/>
      <c r="T7" s="502"/>
      <c r="U7" s="514"/>
      <c r="V7" s="514"/>
      <c r="W7" s="502"/>
      <c r="X7" s="502"/>
    </row>
    <row r="8" spans="1:24" ht="25.5" x14ac:dyDescent="0.2">
      <c r="A8" s="233" t="str">
        <f>'pointage-etude'!$A$21</f>
        <v>IMB/35306/X/00AC</v>
      </c>
      <c r="B8" s="233" t="str">
        <f>'pointage-etude'!$C$21</f>
        <v>FI-35306-0003</v>
      </c>
      <c r="C8" s="233" t="str">
        <f>'pointage-etude'!$D$21</f>
        <v>PA-35306-000C</v>
      </c>
      <c r="D8" s="233" t="str">
        <f>'pointage-etude'!$E$21</f>
        <v>GNR</v>
      </c>
      <c r="E8" s="213" t="str">
        <f>'pointage-etude'!$F$21</f>
        <v>0070</v>
      </c>
      <c r="F8" s="233" t="str">
        <f>'pointage-etude'!$G$21</f>
        <v>St-Père</v>
      </c>
      <c r="G8" s="233" t="str">
        <f>'pointage-etude'!$H$21</f>
        <v>35430</v>
      </c>
      <c r="H8" s="233" t="str">
        <f>'pointage-etude'!$I$21</f>
        <v>Rue</v>
      </c>
      <c r="I8" s="233" t="str">
        <f>'pointage-etude'!$J$21</f>
        <v>de la Désirée</v>
      </c>
      <c r="J8" s="233" t="str">
        <f>'pointage-etude'!$K$21</f>
        <v>1</v>
      </c>
      <c r="K8" s="233" t="str">
        <f>'pointage-etude'!$L$21</f>
        <v/>
      </c>
      <c r="L8" s="233" t="str">
        <f>'pointage-etude'!$M$21</f>
        <v/>
      </c>
      <c r="M8" s="233" t="str">
        <f>'pointage-etude'!$N$21</f>
        <v/>
      </c>
      <c r="N8" s="280">
        <f>'pointage-etude'!$S$21</f>
        <v>1</v>
      </c>
      <c r="O8" s="503">
        <f>SUM($N$8:$N$11)</f>
        <v>4</v>
      </c>
      <c r="P8" s="213" t="str">
        <f>'pointage-etude'!$Y$21</f>
        <v>35306/GNR/PB/44504</v>
      </c>
      <c r="Q8" s="213" t="s">
        <v>988</v>
      </c>
      <c r="R8" s="506" t="str">
        <f>'pointage-etude'!$Z$21</f>
        <v>en cours</v>
      </c>
      <c r="S8" s="506" t="str">
        <f>'pointage-etude'!$AA$21</f>
        <v>Appui FTTH</v>
      </c>
      <c r="T8" s="506">
        <f>IF(AND($O$8 &gt;12, $S$8 &lt;&gt; "Immeuble FTTH"),"Err : MAX 2uMod par PB ext",IF(MOD($O$8,6)&gt;0,INT($O$8/6)+1,INT($O$8/6)))</f>
        <v>1</v>
      </c>
      <c r="U8" s="507">
        <f>T8</f>
        <v>1</v>
      </c>
      <c r="V8" s="507" t="s">
        <v>232</v>
      </c>
      <c r="W8" s="506" t="str">
        <f>'pointage-etude'!$AB$21</f>
        <v>FT0063458</v>
      </c>
      <c r="X8" s="506" t="str">
        <f>'pointage-etude'!$AC$21</f>
        <v>1 rue Désirée</v>
      </c>
    </row>
    <row r="9" spans="1:24" ht="25.5" x14ac:dyDescent="0.2">
      <c r="A9" s="233" t="str">
        <f>'pointage-etude'!$A$22</f>
        <v>IMB/35306/X/00A9</v>
      </c>
      <c r="B9" s="233" t="str">
        <f>'pointage-etude'!$C$22</f>
        <v>FI-35306-0003</v>
      </c>
      <c r="C9" s="233" t="str">
        <f>'pointage-etude'!$D$22</f>
        <v>PA-35306-000C</v>
      </c>
      <c r="D9" s="233" t="str">
        <f>'pointage-etude'!$E$22</f>
        <v>GNR</v>
      </c>
      <c r="E9" s="213" t="str">
        <f>'pointage-etude'!$F$22</f>
        <v>0070</v>
      </c>
      <c r="F9" s="233" t="str">
        <f>'pointage-etude'!$G$22</f>
        <v>St-Père</v>
      </c>
      <c r="G9" s="233" t="str">
        <f>'pointage-etude'!$H$22</f>
        <v>35430</v>
      </c>
      <c r="H9" s="233" t="str">
        <f>'pointage-etude'!$I$22</f>
        <v>Rue</v>
      </c>
      <c r="I9" s="233" t="str">
        <f>'pointage-etude'!$J$22</f>
        <v>de la Désirée</v>
      </c>
      <c r="J9" s="233" t="str">
        <f>'pointage-etude'!$K$22</f>
        <v>3</v>
      </c>
      <c r="K9" s="233" t="str">
        <f>'pointage-etude'!$L$22</f>
        <v/>
      </c>
      <c r="L9" s="233" t="str">
        <f>'pointage-etude'!$M$22</f>
        <v/>
      </c>
      <c r="M9" s="233" t="str">
        <f>'pointage-etude'!$N$22</f>
        <v/>
      </c>
      <c r="N9" s="280">
        <f>'pointage-etude'!$S$22</f>
        <v>1</v>
      </c>
      <c r="O9" s="504"/>
      <c r="P9" s="213" t="str">
        <f>'pointage-etude'!$Y$22</f>
        <v>35306/GNR/PB/44504</v>
      </c>
      <c r="Q9" s="213" t="s">
        <v>988</v>
      </c>
      <c r="R9" s="510"/>
      <c r="S9" s="504"/>
      <c r="T9" s="504"/>
      <c r="U9" s="508"/>
      <c r="V9" s="508"/>
      <c r="W9" s="504"/>
      <c r="X9" s="504"/>
    </row>
    <row r="10" spans="1:24" ht="25.5" x14ac:dyDescent="0.2">
      <c r="A10" s="233" t="str">
        <f>'pointage-etude'!$A$24</f>
        <v>IMB/35306/X/00A7</v>
      </c>
      <c r="B10" s="233" t="str">
        <f>'pointage-etude'!$C$24</f>
        <v>FI-35306-0003</v>
      </c>
      <c r="C10" s="233" t="str">
        <f>'pointage-etude'!$D$24</f>
        <v>PA-35306-000C</v>
      </c>
      <c r="D10" s="233" t="str">
        <f>'pointage-etude'!$E$24</f>
        <v>GNR</v>
      </c>
      <c r="E10" s="213" t="str">
        <f>'pointage-etude'!$F$24</f>
        <v>0070</v>
      </c>
      <c r="F10" s="233" t="str">
        <f>'pointage-etude'!$G$24</f>
        <v>St-Père</v>
      </c>
      <c r="G10" s="233" t="str">
        <f>'pointage-etude'!$H$24</f>
        <v>35430</v>
      </c>
      <c r="H10" s="233" t="str">
        <f>'pointage-etude'!$I$24</f>
        <v>Rue</v>
      </c>
      <c r="I10" s="233" t="str">
        <f>'pointage-etude'!$J$24</f>
        <v>de la Désirée</v>
      </c>
      <c r="J10" s="233" t="str">
        <f>'pointage-etude'!$K$24</f>
        <v>5</v>
      </c>
      <c r="K10" s="233" t="str">
        <f>'pointage-etude'!$L$24</f>
        <v/>
      </c>
      <c r="L10" s="233" t="str">
        <f>'pointage-etude'!$M$24</f>
        <v/>
      </c>
      <c r="M10" s="233" t="str">
        <f>'pointage-etude'!$N$24</f>
        <v/>
      </c>
      <c r="N10" s="280">
        <f>'pointage-etude'!$S$24</f>
        <v>1</v>
      </c>
      <c r="O10" s="504"/>
      <c r="P10" s="213" t="str">
        <f>'pointage-etude'!$Y$24</f>
        <v>35306/GNR/PB/44504</v>
      </c>
      <c r="Q10" s="213" t="s">
        <v>988</v>
      </c>
      <c r="R10" s="510"/>
      <c r="S10" s="504"/>
      <c r="T10" s="504"/>
      <c r="U10" s="508"/>
      <c r="V10" s="508"/>
      <c r="W10" s="504"/>
      <c r="X10" s="504"/>
    </row>
    <row r="11" spans="1:24" ht="25.5" x14ac:dyDescent="0.2">
      <c r="A11" s="233" t="str">
        <f>'pointage-etude'!$A$25</f>
        <v>IMB/35306/X/00A6</v>
      </c>
      <c r="B11" s="233" t="str">
        <f>'pointage-etude'!$C$25</f>
        <v>FI-35306-0003</v>
      </c>
      <c r="C11" s="233" t="str">
        <f>'pointage-etude'!$D$25</f>
        <v>PA-35306-000C</v>
      </c>
      <c r="D11" s="233" t="str">
        <f>'pointage-etude'!$E$25</f>
        <v>GNR</v>
      </c>
      <c r="E11" s="213" t="str">
        <f>'pointage-etude'!$F$25</f>
        <v>0070</v>
      </c>
      <c r="F11" s="233" t="str">
        <f>'pointage-etude'!$G$25</f>
        <v>St-Père</v>
      </c>
      <c r="G11" s="233" t="str">
        <f>'pointage-etude'!$H$25</f>
        <v>35430</v>
      </c>
      <c r="H11" s="233" t="str">
        <f>'pointage-etude'!$I$25</f>
        <v>Rue</v>
      </c>
      <c r="I11" s="233" t="str">
        <f>'pointage-etude'!$J$25</f>
        <v>de la Désirée</v>
      </c>
      <c r="J11" s="233" t="str">
        <f>'pointage-etude'!$K$25</f>
        <v>7</v>
      </c>
      <c r="K11" s="233" t="str">
        <f>'pointage-etude'!$L$25</f>
        <v/>
      </c>
      <c r="L11" s="233" t="str">
        <f>'pointage-etude'!$M$25</f>
        <v/>
      </c>
      <c r="M11" s="233" t="str">
        <f>'pointage-etude'!$N$25</f>
        <v/>
      </c>
      <c r="N11" s="280">
        <f>'pointage-etude'!$S$25</f>
        <v>1</v>
      </c>
      <c r="O11" s="505"/>
      <c r="P11" s="213" t="str">
        <f>'pointage-etude'!$Y$25</f>
        <v>35306/GNR/PB/44504</v>
      </c>
      <c r="Q11" s="213" t="s">
        <v>988</v>
      </c>
      <c r="R11" s="375"/>
      <c r="S11" s="505"/>
      <c r="T11" s="505"/>
      <c r="U11" s="509"/>
      <c r="V11" s="509"/>
      <c r="W11" s="505"/>
      <c r="X11" s="505"/>
    </row>
    <row r="12" spans="1:24" ht="25.5" x14ac:dyDescent="0.2">
      <c r="A12" s="281" t="str">
        <f>'pointage-etude'!$A$16</f>
        <v>IMB/35306/X/0031</v>
      </c>
      <c r="B12" s="281" t="str">
        <f>'pointage-etude'!$C$16</f>
        <v>FI-35306-0003</v>
      </c>
      <c r="C12" s="281" t="str">
        <f>'pointage-etude'!$D$16</f>
        <v>PA-35306-000C</v>
      </c>
      <c r="D12" s="281" t="str">
        <f>'pointage-etude'!$E$16</f>
        <v>GNR</v>
      </c>
      <c r="E12" s="282" t="str">
        <f>'pointage-etude'!$F$16</f>
        <v>0063</v>
      </c>
      <c r="F12" s="281" t="str">
        <f>'pointage-etude'!$G$16</f>
        <v>St-Père</v>
      </c>
      <c r="G12" s="281" t="str">
        <f>'pointage-etude'!$H$16</f>
        <v>35430</v>
      </c>
      <c r="H12" s="281" t="str">
        <f>'pointage-etude'!$I$16</f>
        <v>Rue</v>
      </c>
      <c r="I12" s="281" t="str">
        <f>'pointage-etude'!$J$16</f>
        <v>de Beauchet</v>
      </c>
      <c r="J12" s="281" t="str">
        <f>'pointage-etude'!$K$16</f>
        <v>1</v>
      </c>
      <c r="K12" s="281" t="str">
        <f>'pointage-etude'!$L$16</f>
        <v/>
      </c>
      <c r="L12" s="281" t="str">
        <f>'pointage-etude'!$M$16</f>
        <v/>
      </c>
      <c r="M12" s="281" t="str">
        <f>'pointage-etude'!$N$16</f>
        <v/>
      </c>
      <c r="N12" s="283">
        <f>'pointage-etude'!$S$16</f>
        <v>1</v>
      </c>
      <c r="O12" s="511">
        <f>SUM($N$12:$N$17)</f>
        <v>6</v>
      </c>
      <c r="P12" s="282" t="str">
        <f>'pointage-etude'!$Y$16</f>
        <v>35306/GNR/PB/44505</v>
      </c>
      <c r="Q12" s="282" t="s">
        <v>985</v>
      </c>
      <c r="R12" s="500" t="str">
        <f>'pointage-etude'!$Z$16</f>
        <v>en cours</v>
      </c>
      <c r="S12" s="500" t="str">
        <f>'pointage-etude'!$AA$16</f>
        <v>Appui ERDF</v>
      </c>
      <c r="T12" s="500">
        <f>IF(AND($O$12 &gt;12, $S$12 &lt;&gt; "Immeuble FTTH"),"Err : MAX 2uMod par PB ext",IF(MOD($O$12,6)&gt;0,INT($O$12/6)+1,INT($O$12/6)))</f>
        <v>1</v>
      </c>
      <c r="U12" s="512">
        <f>T12</f>
        <v>1</v>
      </c>
      <c r="V12" s="512" t="s">
        <v>232</v>
      </c>
      <c r="W12" s="500" t="str">
        <f>'pointage-etude'!$AB$16</f>
        <v>E000956</v>
      </c>
      <c r="X12" s="500" t="str">
        <f>'pointage-etude'!$AC$16</f>
        <v>4 rue Beauchet</v>
      </c>
    </row>
    <row r="13" spans="1:24" ht="25.5" x14ac:dyDescent="0.2">
      <c r="A13" s="281" t="str">
        <f>'pointage-etude'!$A$17</f>
        <v>IMB/35306/X/0033</v>
      </c>
      <c r="B13" s="281" t="str">
        <f>'pointage-etude'!$C$17</f>
        <v>FI-35306-0003</v>
      </c>
      <c r="C13" s="281" t="str">
        <f>'pointage-etude'!$D$17</f>
        <v>PA-35306-000C</v>
      </c>
      <c r="D13" s="281" t="str">
        <f>'pointage-etude'!$E$17</f>
        <v>GNR</v>
      </c>
      <c r="E13" s="282" t="str">
        <f>'pointage-etude'!$F$17</f>
        <v>0063</v>
      </c>
      <c r="F13" s="281" t="str">
        <f>'pointage-etude'!$G$17</f>
        <v>St-Père</v>
      </c>
      <c r="G13" s="281" t="str">
        <f>'pointage-etude'!$H$17</f>
        <v>35430</v>
      </c>
      <c r="H13" s="281" t="str">
        <f>'pointage-etude'!$I$17</f>
        <v>Rue</v>
      </c>
      <c r="I13" s="281" t="str">
        <f>'pointage-etude'!$J$17</f>
        <v>de Beauchet</v>
      </c>
      <c r="J13" s="281" t="str">
        <f>'pointage-etude'!$K$17</f>
        <v>2</v>
      </c>
      <c r="K13" s="281" t="str">
        <f>'pointage-etude'!$L$17</f>
        <v/>
      </c>
      <c r="L13" s="281" t="str">
        <f>'pointage-etude'!$M$17</f>
        <v/>
      </c>
      <c r="M13" s="281" t="str">
        <f>'pointage-etude'!$N$17</f>
        <v/>
      </c>
      <c r="N13" s="283">
        <f>'pointage-etude'!$S$17</f>
        <v>1</v>
      </c>
      <c r="O13" s="501"/>
      <c r="P13" s="282" t="str">
        <f>'pointage-etude'!$Y$17</f>
        <v>35306/GNR/PB/44505</v>
      </c>
      <c r="Q13" s="282" t="s">
        <v>985</v>
      </c>
      <c r="R13" s="515"/>
      <c r="S13" s="501"/>
      <c r="T13" s="501"/>
      <c r="U13" s="513"/>
      <c r="V13" s="513"/>
      <c r="W13" s="501"/>
      <c r="X13" s="501"/>
    </row>
    <row r="14" spans="1:24" ht="25.5" x14ac:dyDescent="0.2">
      <c r="A14" s="281" t="str">
        <f>'pointage-etude'!$A$18</f>
        <v>IMB/35306/X/0034</v>
      </c>
      <c r="B14" s="281" t="str">
        <f>'pointage-etude'!$C$18</f>
        <v>FI-35306-0003</v>
      </c>
      <c r="C14" s="281" t="str">
        <f>'pointage-etude'!$D$18</f>
        <v>PA-35306-000C</v>
      </c>
      <c r="D14" s="281" t="str">
        <f>'pointage-etude'!$E$18</f>
        <v>GNR</v>
      </c>
      <c r="E14" s="282" t="str">
        <f>'pointage-etude'!$F$18</f>
        <v>0063</v>
      </c>
      <c r="F14" s="281" t="str">
        <f>'pointage-etude'!$G$18</f>
        <v>St-Père</v>
      </c>
      <c r="G14" s="281" t="str">
        <f>'pointage-etude'!$H$18</f>
        <v>35430</v>
      </c>
      <c r="H14" s="281" t="str">
        <f>'pointage-etude'!$I$18</f>
        <v>Rue</v>
      </c>
      <c r="I14" s="281" t="str">
        <f>'pointage-etude'!$J$18</f>
        <v>de Beauchet</v>
      </c>
      <c r="J14" s="281" t="str">
        <f>'pointage-etude'!$K$18</f>
        <v>3</v>
      </c>
      <c r="K14" s="281" t="str">
        <f>'pointage-etude'!$L$18</f>
        <v/>
      </c>
      <c r="L14" s="281" t="str">
        <f>'pointage-etude'!$M$18</f>
        <v/>
      </c>
      <c r="M14" s="281" t="str">
        <f>'pointage-etude'!$N$18</f>
        <v/>
      </c>
      <c r="N14" s="283">
        <f>'pointage-etude'!$S$18</f>
        <v>1</v>
      </c>
      <c r="O14" s="501"/>
      <c r="P14" s="282" t="str">
        <f>'pointage-etude'!$Y$18</f>
        <v>35306/GNR/PB/44505</v>
      </c>
      <c r="Q14" s="282" t="s">
        <v>985</v>
      </c>
      <c r="R14" s="515"/>
      <c r="S14" s="501"/>
      <c r="T14" s="501"/>
      <c r="U14" s="513"/>
      <c r="V14" s="513"/>
      <c r="W14" s="501"/>
      <c r="X14" s="501"/>
    </row>
    <row r="15" spans="1:24" ht="25.5" x14ac:dyDescent="0.2">
      <c r="A15" s="281" t="str">
        <f>'pointage-etude'!$A$20</f>
        <v>IMB/35306/X/0036</v>
      </c>
      <c r="B15" s="281" t="str">
        <f>'pointage-etude'!$C$20</f>
        <v>FI-35306-0003</v>
      </c>
      <c r="C15" s="281" t="str">
        <f>'pointage-etude'!$D$20</f>
        <v>PA-35306-000C</v>
      </c>
      <c r="D15" s="281" t="str">
        <f>'pointage-etude'!$E$20</f>
        <v>GNR</v>
      </c>
      <c r="E15" s="282" t="str">
        <f>'pointage-etude'!$F$20</f>
        <v>0063</v>
      </c>
      <c r="F15" s="281" t="str">
        <f>'pointage-etude'!$G$20</f>
        <v>St-Père</v>
      </c>
      <c r="G15" s="281" t="str">
        <f>'pointage-etude'!$H$20</f>
        <v>35430</v>
      </c>
      <c r="H15" s="281" t="str">
        <f>'pointage-etude'!$I$20</f>
        <v>Rue</v>
      </c>
      <c r="I15" s="281" t="str">
        <f>'pointage-etude'!$J$20</f>
        <v>de Beauchet</v>
      </c>
      <c r="J15" s="281" t="str">
        <f>'pointage-etude'!$K$20</f>
        <v>5</v>
      </c>
      <c r="K15" s="281" t="str">
        <f>'pointage-etude'!$L$20</f>
        <v/>
      </c>
      <c r="L15" s="281" t="str">
        <f>'pointage-etude'!$M$20</f>
        <v/>
      </c>
      <c r="M15" s="281" t="str">
        <f>'pointage-etude'!$N$20</f>
        <v/>
      </c>
      <c r="N15" s="283">
        <f>'pointage-etude'!$S$20</f>
        <v>1</v>
      </c>
      <c r="O15" s="501"/>
      <c r="P15" s="282" t="str">
        <f>'pointage-etude'!$Y$20</f>
        <v>35306/GNR/PB/44505</v>
      </c>
      <c r="Q15" s="282" t="s">
        <v>985</v>
      </c>
      <c r="R15" s="515"/>
      <c r="S15" s="501"/>
      <c r="T15" s="501"/>
      <c r="U15" s="513"/>
      <c r="V15" s="513"/>
      <c r="W15" s="501"/>
      <c r="X15" s="501"/>
    </row>
    <row r="16" spans="1:24" ht="25.5" x14ac:dyDescent="0.2">
      <c r="A16" s="281" t="str">
        <f>'pointage-etude'!$A$59</f>
        <v>IMB/35306/X/00TJ</v>
      </c>
      <c r="B16" s="281" t="str">
        <f>'pointage-etude'!$C$59</f>
        <v>FI-35306-0003</v>
      </c>
      <c r="C16" s="281" t="str">
        <f>'pointage-etude'!$D$59</f>
        <v>PA-35306-000C</v>
      </c>
      <c r="D16" s="281" t="str">
        <f>'pointage-etude'!$E$59</f>
        <v>GNR</v>
      </c>
      <c r="E16" s="282" t="str">
        <f>'pointage-etude'!$F$59</f>
        <v>0060</v>
      </c>
      <c r="F16" s="281" t="str">
        <f>'pointage-etude'!$G$59</f>
        <v>St-Père Marc en Poulet</v>
      </c>
      <c r="G16" s="281" t="str">
        <f>'pointage-etude'!$H$59</f>
        <v>35430</v>
      </c>
      <c r="H16" s="281" t="str">
        <f>'pointage-etude'!$I$59</f>
        <v>Rue</v>
      </c>
      <c r="I16" s="281" t="str">
        <f>'pointage-etude'!$J$59</f>
        <v>Saint-Georges</v>
      </c>
      <c r="J16" s="281" t="str">
        <f>'pointage-etude'!$K$59</f>
        <v>13</v>
      </c>
      <c r="K16" s="281" t="str">
        <f>'pointage-etude'!$L$59</f>
        <v/>
      </c>
      <c r="L16" s="281" t="str">
        <f>'pointage-etude'!$M$59</f>
        <v/>
      </c>
      <c r="M16" s="281" t="str">
        <f>'pointage-etude'!$N$59</f>
        <v/>
      </c>
      <c r="N16" s="283">
        <f>'pointage-etude'!$S$59</f>
        <v>1</v>
      </c>
      <c r="O16" s="501"/>
      <c r="P16" s="282" t="str">
        <f>'pointage-etude'!$Y$59</f>
        <v>35306/GNR/PB/44505</v>
      </c>
      <c r="Q16" s="282" t="s">
        <v>985</v>
      </c>
      <c r="R16" s="515"/>
      <c r="S16" s="501"/>
      <c r="T16" s="501"/>
      <c r="U16" s="513"/>
      <c r="V16" s="513"/>
      <c r="W16" s="501"/>
      <c r="X16" s="501"/>
    </row>
    <row r="17" spans="1:24" ht="25.5" x14ac:dyDescent="0.2">
      <c r="A17" s="281" t="str">
        <f>'pointage-etude'!$A$60</f>
        <v>IMB/35306/X/005X</v>
      </c>
      <c r="B17" s="281" t="str">
        <f>'pointage-etude'!$C$60</f>
        <v>FI-35306-0003</v>
      </c>
      <c r="C17" s="281" t="str">
        <f>'pointage-etude'!$D$60</f>
        <v>PA-35306-000C</v>
      </c>
      <c r="D17" s="281" t="str">
        <f>'pointage-etude'!$E$60</f>
        <v>GNR</v>
      </c>
      <c r="E17" s="282" t="str">
        <f>'pointage-etude'!$F$60</f>
        <v>0060</v>
      </c>
      <c r="F17" s="281" t="str">
        <f>'pointage-etude'!$G$60</f>
        <v>St-Père</v>
      </c>
      <c r="G17" s="281" t="str">
        <f>'pointage-etude'!$H$60</f>
        <v>35430</v>
      </c>
      <c r="H17" s="281" t="str">
        <f>'pointage-etude'!$I$60</f>
        <v>Rue</v>
      </c>
      <c r="I17" s="281" t="str">
        <f>'pointage-etude'!$J$60</f>
        <v>Saint-Georges</v>
      </c>
      <c r="J17" s="281" t="str">
        <f>'pointage-etude'!$K$60</f>
        <v>15</v>
      </c>
      <c r="K17" s="281" t="str">
        <f>'pointage-etude'!$L$60</f>
        <v/>
      </c>
      <c r="L17" s="281" t="str">
        <f>'pointage-etude'!$M$60</f>
        <v/>
      </c>
      <c r="M17" s="281" t="str">
        <f>'pointage-etude'!$N$60</f>
        <v/>
      </c>
      <c r="N17" s="283">
        <f>'pointage-etude'!$S$60</f>
        <v>1</v>
      </c>
      <c r="O17" s="502"/>
      <c r="P17" s="282" t="str">
        <f>'pointage-etude'!$Y$60</f>
        <v>35306/GNR/PB/44505</v>
      </c>
      <c r="Q17" s="282" t="s">
        <v>985</v>
      </c>
      <c r="R17" s="516"/>
      <c r="S17" s="502"/>
      <c r="T17" s="502"/>
      <c r="U17" s="514"/>
      <c r="V17" s="514"/>
      <c r="W17" s="502"/>
      <c r="X17" s="502"/>
    </row>
    <row r="18" spans="1:24" ht="25.5" x14ac:dyDescent="0.2">
      <c r="A18" s="233" t="str">
        <f>'pointage-etude'!$A$29</f>
        <v>IMB/35306/X/00D6</v>
      </c>
      <c r="B18" s="233" t="str">
        <f>'pointage-etude'!$C$29</f>
        <v>FI-35306-0003</v>
      </c>
      <c r="C18" s="233" t="str">
        <f>'pointage-etude'!$D$29</f>
        <v>PA-35306-000C</v>
      </c>
      <c r="D18" s="233" t="str">
        <f>'pointage-etude'!$E$29</f>
        <v>GNR</v>
      </c>
      <c r="E18" s="213" t="str">
        <f>'pointage-etude'!$F$29</f>
        <v>0064</v>
      </c>
      <c r="F18" s="233" t="str">
        <f>'pointage-etude'!$G$29</f>
        <v>St-Père</v>
      </c>
      <c r="G18" s="233" t="str">
        <f>'pointage-etude'!$H$29</f>
        <v>35430</v>
      </c>
      <c r="H18" s="233" t="str">
        <f>'pointage-etude'!$I$29</f>
        <v>Rue</v>
      </c>
      <c r="I18" s="233" t="str">
        <f>'pointage-etude'!$J$29</f>
        <v>des Besnardais</v>
      </c>
      <c r="J18" s="233" t="str">
        <f>'pointage-etude'!$K$29</f>
        <v>1</v>
      </c>
      <c r="K18" s="233" t="str">
        <f>'pointage-etude'!$L$29</f>
        <v/>
      </c>
      <c r="L18" s="233" t="str">
        <f>'pointage-etude'!$M$29</f>
        <v/>
      </c>
      <c r="M18" s="233" t="str">
        <f>'pointage-etude'!$N$29</f>
        <v/>
      </c>
      <c r="N18" s="280">
        <f>'pointage-etude'!$S$29</f>
        <v>1</v>
      </c>
      <c r="O18" s="503">
        <f>SUM($N$18:$N$23)</f>
        <v>6</v>
      </c>
      <c r="P18" s="213" t="str">
        <f>'pointage-etude'!$Y$29</f>
        <v>35306/GNR/PB/44507</v>
      </c>
      <c r="Q18" s="213" t="s">
        <v>987</v>
      </c>
      <c r="R18" s="506" t="str">
        <f>'pointage-etude'!$Z$29</f>
        <v>en cours</v>
      </c>
      <c r="S18" s="506" t="str">
        <f>'pointage-etude'!$AA$29</f>
        <v>Appui ERDF</v>
      </c>
      <c r="T18" s="506">
        <f>IF(AND($O$18 &gt;12, $S$18 &lt;&gt; "Immeuble FTTH"),"Err : MAX 2uMod par PB ext",IF(MOD($O$18,6)&gt;0,INT($O$18/6)+1,INT($O$18/6)))</f>
        <v>1</v>
      </c>
      <c r="U18" s="507">
        <f>T18</f>
        <v>1</v>
      </c>
      <c r="V18" s="507" t="s">
        <v>232</v>
      </c>
      <c r="W18" s="506" t="str">
        <f>'pointage-etude'!$AB$29</f>
        <v>E000955</v>
      </c>
      <c r="X18" s="506" t="str">
        <f>'pointage-etude'!$AC$29</f>
        <v>2 rue Besnardais</v>
      </c>
    </row>
    <row r="19" spans="1:24" ht="25.5" x14ac:dyDescent="0.2">
      <c r="A19" s="233" t="str">
        <f>'pointage-etude'!$A$31</f>
        <v>IMB/35306/X/00CU</v>
      </c>
      <c r="B19" s="233" t="str">
        <f>'pointage-etude'!$C$31</f>
        <v>FI-35306-0003</v>
      </c>
      <c r="C19" s="233" t="str">
        <f>'pointage-etude'!$D$31</f>
        <v>PA-35306-000C</v>
      </c>
      <c r="D19" s="233" t="str">
        <f>'pointage-etude'!$E$31</f>
        <v>GNR</v>
      </c>
      <c r="E19" s="213" t="str">
        <f>'pointage-etude'!$F$31</f>
        <v>0064</v>
      </c>
      <c r="F19" s="233" t="str">
        <f>'pointage-etude'!$G$31</f>
        <v>St-Père</v>
      </c>
      <c r="G19" s="233" t="str">
        <f>'pointage-etude'!$H$31</f>
        <v>35430</v>
      </c>
      <c r="H19" s="233" t="str">
        <f>'pointage-etude'!$I$31</f>
        <v>Rue</v>
      </c>
      <c r="I19" s="233" t="str">
        <f>'pointage-etude'!$J$31</f>
        <v>des Besnardais</v>
      </c>
      <c r="J19" s="233" t="str">
        <f>'pointage-etude'!$K$31</f>
        <v>3</v>
      </c>
      <c r="K19" s="233" t="str">
        <f>'pointage-etude'!$L$31</f>
        <v/>
      </c>
      <c r="L19" s="233" t="str">
        <f>'pointage-etude'!$M$31</f>
        <v/>
      </c>
      <c r="M19" s="233" t="str">
        <f>'pointage-etude'!$N$31</f>
        <v/>
      </c>
      <c r="N19" s="280">
        <f>'pointage-etude'!$S$31</f>
        <v>1</v>
      </c>
      <c r="O19" s="504"/>
      <c r="P19" s="213" t="str">
        <f>'pointage-etude'!$Y$31</f>
        <v>35306/GNR/PB/44507</v>
      </c>
      <c r="Q19" s="213" t="s">
        <v>987</v>
      </c>
      <c r="R19" s="510"/>
      <c r="S19" s="504"/>
      <c r="T19" s="504"/>
      <c r="U19" s="508"/>
      <c r="V19" s="508"/>
      <c r="W19" s="504"/>
      <c r="X19" s="504"/>
    </row>
    <row r="20" spans="1:24" ht="25.5" x14ac:dyDescent="0.2">
      <c r="A20" s="233" t="str">
        <f>'pointage-etude'!$A$12</f>
        <v>IMB/35306/X/003E</v>
      </c>
      <c r="B20" s="233" t="str">
        <f>'pointage-etude'!$C$12</f>
        <v>FI-35306-0003</v>
      </c>
      <c r="C20" s="233" t="str">
        <f>'pointage-etude'!$D$12</f>
        <v>PA-35306-000C</v>
      </c>
      <c r="D20" s="233" t="str">
        <f>'pointage-etude'!$E$12</f>
        <v>GNR</v>
      </c>
      <c r="E20" s="213" t="str">
        <f>'pointage-etude'!$F$12</f>
        <v>0075</v>
      </c>
      <c r="F20" s="233" t="str">
        <f>'pointage-etude'!$G$12</f>
        <v>St-Père</v>
      </c>
      <c r="G20" s="233" t="str">
        <f>'pointage-etude'!$H$12</f>
        <v>35430</v>
      </c>
      <c r="H20" s="233" t="str">
        <f>'pointage-etude'!$I$12</f>
        <v>Cour</v>
      </c>
      <c r="I20" s="233" t="str">
        <f>'pointage-etude'!$J$12</f>
        <v>Suliac</v>
      </c>
      <c r="J20" s="233" t="str">
        <f>'pointage-etude'!$K$12</f>
        <v>2</v>
      </c>
      <c r="K20" s="233" t="str">
        <f>'pointage-etude'!$L$12</f>
        <v/>
      </c>
      <c r="L20" s="233" t="str">
        <f>'pointage-etude'!$M$12</f>
        <v/>
      </c>
      <c r="M20" s="233" t="str">
        <f>'pointage-etude'!$N$12</f>
        <v/>
      </c>
      <c r="N20" s="280">
        <f>'pointage-etude'!$S$12</f>
        <v>1</v>
      </c>
      <c r="O20" s="504"/>
      <c r="P20" s="213" t="str">
        <f>'pointage-etude'!$Y$12</f>
        <v>35306/GNR/PB/44507</v>
      </c>
      <c r="Q20" s="213" t="s">
        <v>987</v>
      </c>
      <c r="R20" s="510"/>
      <c r="S20" s="504"/>
      <c r="T20" s="504"/>
      <c r="U20" s="508"/>
      <c r="V20" s="508"/>
      <c r="W20" s="504"/>
      <c r="X20" s="504"/>
    </row>
    <row r="21" spans="1:24" ht="25.5" x14ac:dyDescent="0.2">
      <c r="A21" s="233" t="str">
        <f>'pointage-etude'!$A$13</f>
        <v>IMB/35306/X/003D</v>
      </c>
      <c r="B21" s="233" t="str">
        <f>'pointage-etude'!$C$13</f>
        <v>FI-35306-0003</v>
      </c>
      <c r="C21" s="233" t="str">
        <f>'pointage-etude'!$D$13</f>
        <v>PA-35306-000C</v>
      </c>
      <c r="D21" s="233" t="str">
        <f>'pointage-etude'!$E$13</f>
        <v>GNR</v>
      </c>
      <c r="E21" s="213" t="str">
        <f>'pointage-etude'!$F$13</f>
        <v>0075</v>
      </c>
      <c r="F21" s="233" t="str">
        <f>'pointage-etude'!$G$13</f>
        <v>St-Père</v>
      </c>
      <c r="G21" s="233" t="str">
        <f>'pointage-etude'!$H$13</f>
        <v>35430</v>
      </c>
      <c r="H21" s="233" t="str">
        <f>'pointage-etude'!$I$13</f>
        <v>Cour</v>
      </c>
      <c r="I21" s="233" t="str">
        <f>'pointage-etude'!$J$13</f>
        <v>Suliac</v>
      </c>
      <c r="J21" s="233" t="str">
        <f>'pointage-etude'!$K$13</f>
        <v>4</v>
      </c>
      <c r="K21" s="233" t="str">
        <f>'pointage-etude'!$L$13</f>
        <v/>
      </c>
      <c r="L21" s="233" t="str">
        <f>'pointage-etude'!$M$13</f>
        <v/>
      </c>
      <c r="M21" s="233" t="str">
        <f>'pointage-etude'!$N$13</f>
        <v/>
      </c>
      <c r="N21" s="280">
        <f>'pointage-etude'!$S$13</f>
        <v>1</v>
      </c>
      <c r="O21" s="504"/>
      <c r="P21" s="213" t="str">
        <f>'pointage-etude'!$Y$13</f>
        <v>35306/GNR/PB/44507</v>
      </c>
      <c r="Q21" s="213" t="s">
        <v>987</v>
      </c>
      <c r="R21" s="510"/>
      <c r="S21" s="504"/>
      <c r="T21" s="504"/>
      <c r="U21" s="508"/>
      <c r="V21" s="508"/>
      <c r="W21" s="504"/>
      <c r="X21" s="504"/>
    </row>
    <row r="22" spans="1:24" ht="25.5" x14ac:dyDescent="0.2">
      <c r="A22" s="233" t="str">
        <f>'pointage-etude'!$A$14</f>
        <v>IMB/35306/X/003C</v>
      </c>
      <c r="B22" s="233" t="str">
        <f>'pointage-etude'!$C$14</f>
        <v>FI-35306-0003</v>
      </c>
      <c r="C22" s="233" t="str">
        <f>'pointage-etude'!$D$14</f>
        <v>PA-35306-000C</v>
      </c>
      <c r="D22" s="233" t="str">
        <f>'pointage-etude'!$E$14</f>
        <v>GNR</v>
      </c>
      <c r="E22" s="213" t="str">
        <f>'pointage-etude'!$F$14</f>
        <v>0075</v>
      </c>
      <c r="F22" s="233" t="str">
        <f>'pointage-etude'!$G$14</f>
        <v>St-Père</v>
      </c>
      <c r="G22" s="233" t="str">
        <f>'pointage-etude'!$H$14</f>
        <v>35430</v>
      </c>
      <c r="H22" s="233" t="str">
        <f>'pointage-etude'!$I$14</f>
        <v>Cour</v>
      </c>
      <c r="I22" s="233" t="str">
        <f>'pointage-etude'!$J$14</f>
        <v>Suliac</v>
      </c>
      <c r="J22" s="233" t="str">
        <f>'pointage-etude'!$K$14</f>
        <v>6</v>
      </c>
      <c r="K22" s="233" t="str">
        <f>'pointage-etude'!$L$14</f>
        <v/>
      </c>
      <c r="L22" s="233" t="str">
        <f>'pointage-etude'!$M$14</f>
        <v/>
      </c>
      <c r="M22" s="233" t="str">
        <f>'pointage-etude'!$N$14</f>
        <v/>
      </c>
      <c r="N22" s="280">
        <f>'pointage-etude'!$S$14</f>
        <v>1</v>
      </c>
      <c r="O22" s="504"/>
      <c r="P22" s="213" t="str">
        <f>'pointage-etude'!$Y$14</f>
        <v>35306/GNR/PB/44507</v>
      </c>
      <c r="Q22" s="213" t="s">
        <v>987</v>
      </c>
      <c r="R22" s="510"/>
      <c r="S22" s="504"/>
      <c r="T22" s="504"/>
      <c r="U22" s="508"/>
      <c r="V22" s="508"/>
      <c r="W22" s="504"/>
      <c r="X22" s="504"/>
    </row>
    <row r="23" spans="1:24" ht="25.5" x14ac:dyDescent="0.2">
      <c r="A23" s="233" t="str">
        <f>'pointage-etude'!$A$15</f>
        <v>IMB/35306/X/003B</v>
      </c>
      <c r="B23" s="233" t="str">
        <f>'pointage-etude'!$C$15</f>
        <v>FI-35306-0003</v>
      </c>
      <c r="C23" s="233" t="str">
        <f>'pointage-etude'!$D$15</f>
        <v>PA-35306-000C</v>
      </c>
      <c r="D23" s="233" t="str">
        <f>'pointage-etude'!$E$15</f>
        <v>GNR</v>
      </c>
      <c r="E23" s="213" t="str">
        <f>'pointage-etude'!$F$15</f>
        <v>0075</v>
      </c>
      <c r="F23" s="233" t="str">
        <f>'pointage-etude'!$G$15</f>
        <v>St-Père</v>
      </c>
      <c r="G23" s="233" t="str">
        <f>'pointage-etude'!$H$15</f>
        <v>35430</v>
      </c>
      <c r="H23" s="233" t="str">
        <f>'pointage-etude'!$I$15</f>
        <v>Cour</v>
      </c>
      <c r="I23" s="233" t="str">
        <f>'pointage-etude'!$J$15</f>
        <v>Suliac</v>
      </c>
      <c r="J23" s="233" t="str">
        <f>'pointage-etude'!$K$15</f>
        <v>8</v>
      </c>
      <c r="K23" s="233" t="str">
        <f>'pointage-etude'!$L$15</f>
        <v/>
      </c>
      <c r="L23" s="233" t="str">
        <f>'pointage-etude'!$M$15</f>
        <v/>
      </c>
      <c r="M23" s="233" t="str">
        <f>'pointage-etude'!$N$15</f>
        <v/>
      </c>
      <c r="N23" s="280">
        <f>'pointage-etude'!$S$15</f>
        <v>1</v>
      </c>
      <c r="O23" s="505"/>
      <c r="P23" s="213" t="str">
        <f>'pointage-etude'!$Y$15</f>
        <v>35306/GNR/PB/44507</v>
      </c>
      <c r="Q23" s="213" t="s">
        <v>987</v>
      </c>
      <c r="R23" s="375"/>
      <c r="S23" s="505"/>
      <c r="T23" s="505"/>
      <c r="U23" s="509"/>
      <c r="V23" s="509"/>
      <c r="W23" s="505"/>
      <c r="X23" s="505"/>
    </row>
    <row r="24" spans="1:24" ht="25.5" x14ac:dyDescent="0.2">
      <c r="A24" s="281" t="str">
        <f>'pointage-etude'!$A$30</f>
        <v>IMB/35306/X/00CY</v>
      </c>
      <c r="B24" s="281" t="str">
        <f>'pointage-etude'!$C$30</f>
        <v>FI-35306-0003</v>
      </c>
      <c r="C24" s="281" t="str">
        <f>'pointage-etude'!$D$30</f>
        <v>PA-35306-000C</v>
      </c>
      <c r="D24" s="281" t="str">
        <f>'pointage-etude'!$E$30</f>
        <v>GNR</v>
      </c>
      <c r="E24" s="282" t="str">
        <f>'pointage-etude'!$F$30</f>
        <v>0064</v>
      </c>
      <c r="F24" s="281" t="str">
        <f>'pointage-etude'!$G$30</f>
        <v>St-Père</v>
      </c>
      <c r="G24" s="281" t="str">
        <f>'pointage-etude'!$H$30</f>
        <v>35430</v>
      </c>
      <c r="H24" s="281" t="str">
        <f>'pointage-etude'!$I$30</f>
        <v>Rue</v>
      </c>
      <c r="I24" s="281" t="str">
        <f>'pointage-etude'!$J$30</f>
        <v>des Besnardais</v>
      </c>
      <c r="J24" s="281" t="str">
        <f>'pointage-etude'!$K$30</f>
        <v>2</v>
      </c>
      <c r="K24" s="281" t="str">
        <f>'pointage-etude'!$L$30</f>
        <v/>
      </c>
      <c r="L24" s="281" t="str">
        <f>'pointage-etude'!$M$30</f>
        <v/>
      </c>
      <c r="M24" s="281" t="str">
        <f>'pointage-etude'!$N$30</f>
        <v/>
      </c>
      <c r="N24" s="283">
        <f>'pointage-etude'!$S$30</f>
        <v>1</v>
      </c>
      <c r="O24" s="511">
        <f>SUM($N$24:$N$27)</f>
        <v>4</v>
      </c>
      <c r="P24" s="282" t="str">
        <f>'pointage-etude'!$Y$30</f>
        <v>35306/GNR/PB/44508</v>
      </c>
      <c r="Q24" s="282" t="s">
        <v>986</v>
      </c>
      <c r="R24" s="500" t="str">
        <f>'pointage-etude'!$Z$30</f>
        <v>en cours</v>
      </c>
      <c r="S24" s="500" t="str">
        <f>'pointage-etude'!$AA$30</f>
        <v>Appui ERDF</v>
      </c>
      <c r="T24" s="500">
        <f>IF(AND($O$24 &gt;12, $S$24 &lt;&gt; "Immeuble FTTH"),"Err : MAX 2uMod par PB ext",IF(MOD($O$24,6)&gt;0,INT($O$24/6)+1,INT($O$24/6)))</f>
        <v>1</v>
      </c>
      <c r="U24" s="512">
        <f>T24</f>
        <v>1</v>
      </c>
      <c r="V24" s="512" t="s">
        <v>232</v>
      </c>
      <c r="W24" s="500" t="str">
        <f>'pointage-etude'!$AB$30</f>
        <v>E000954</v>
      </c>
      <c r="X24" s="500" t="str">
        <f>'pointage-etude'!$AC$30</f>
        <v>2 rue Besnardais</v>
      </c>
    </row>
    <row r="25" spans="1:24" ht="25.5" x14ac:dyDescent="0.2">
      <c r="A25" s="281" t="str">
        <f>'pointage-etude'!$A$32</f>
        <v>IMB/35306/X/00CP</v>
      </c>
      <c r="B25" s="281" t="str">
        <f>'pointage-etude'!$C$32</f>
        <v>FI-35306-0003</v>
      </c>
      <c r="C25" s="281" t="str">
        <f>'pointage-etude'!$D$32</f>
        <v>PA-35306-000C</v>
      </c>
      <c r="D25" s="281" t="str">
        <f>'pointage-etude'!$E$32</f>
        <v>GNR</v>
      </c>
      <c r="E25" s="282" t="str">
        <f>'pointage-etude'!$F$32</f>
        <v>0064</v>
      </c>
      <c r="F25" s="281" t="str">
        <f>'pointage-etude'!$G$32</f>
        <v>St-Père</v>
      </c>
      <c r="G25" s="281" t="str">
        <f>'pointage-etude'!$H$32</f>
        <v>35430</v>
      </c>
      <c r="H25" s="281" t="str">
        <f>'pointage-etude'!$I$32</f>
        <v>Rue</v>
      </c>
      <c r="I25" s="281" t="str">
        <f>'pointage-etude'!$J$32</f>
        <v>des Besnardais</v>
      </c>
      <c r="J25" s="281" t="str">
        <f>'pointage-etude'!$K$32</f>
        <v>4</v>
      </c>
      <c r="K25" s="281" t="str">
        <f>'pointage-etude'!$L$32</f>
        <v/>
      </c>
      <c r="L25" s="281" t="str">
        <f>'pointage-etude'!$M$32</f>
        <v/>
      </c>
      <c r="M25" s="281" t="str">
        <f>'pointage-etude'!$N$32</f>
        <v/>
      </c>
      <c r="N25" s="283">
        <f>'pointage-etude'!$S$32</f>
        <v>1</v>
      </c>
      <c r="O25" s="501"/>
      <c r="P25" s="282" t="str">
        <f>'pointage-etude'!$Y$32</f>
        <v>35306/GNR/PB/44508</v>
      </c>
      <c r="Q25" s="282" t="s">
        <v>986</v>
      </c>
      <c r="R25" s="515"/>
      <c r="S25" s="501"/>
      <c r="T25" s="501"/>
      <c r="U25" s="513"/>
      <c r="V25" s="513"/>
      <c r="W25" s="501"/>
      <c r="X25" s="501"/>
    </row>
    <row r="26" spans="1:24" ht="25.5" x14ac:dyDescent="0.2">
      <c r="A26" s="281" t="str">
        <f>'pointage-etude'!$A$33</f>
        <v>IMB/35306/X/00CI</v>
      </c>
      <c r="B26" s="281" t="str">
        <f>'pointage-etude'!$C$33</f>
        <v>FI-35306-0003</v>
      </c>
      <c r="C26" s="281" t="str">
        <f>'pointage-etude'!$D$33</f>
        <v>PA-35306-000C</v>
      </c>
      <c r="D26" s="281" t="str">
        <f>'pointage-etude'!$E$33</f>
        <v>GNR</v>
      </c>
      <c r="E26" s="282" t="str">
        <f>'pointage-etude'!$F$33</f>
        <v>0064</v>
      </c>
      <c r="F26" s="281" t="str">
        <f>'pointage-etude'!$G$33</f>
        <v>St-Père</v>
      </c>
      <c r="G26" s="281" t="str">
        <f>'pointage-etude'!$H$33</f>
        <v>35430</v>
      </c>
      <c r="H26" s="281" t="str">
        <f>'pointage-etude'!$I$33</f>
        <v>Rue</v>
      </c>
      <c r="I26" s="281" t="str">
        <f>'pointage-etude'!$J$33</f>
        <v>des Besnardais</v>
      </c>
      <c r="J26" s="281" t="str">
        <f>'pointage-etude'!$K$33</f>
        <v>7</v>
      </c>
      <c r="K26" s="281" t="str">
        <f>'pointage-etude'!$L$33</f>
        <v/>
      </c>
      <c r="L26" s="281" t="str">
        <f>'pointage-etude'!$M$33</f>
        <v/>
      </c>
      <c r="M26" s="281" t="str">
        <f>'pointage-etude'!$N$33</f>
        <v/>
      </c>
      <c r="N26" s="283">
        <f>'pointage-etude'!$S$33</f>
        <v>1</v>
      </c>
      <c r="O26" s="501"/>
      <c r="P26" s="282" t="str">
        <f>'pointage-etude'!$Y$33</f>
        <v>35306/GNR/PB/44508</v>
      </c>
      <c r="Q26" s="282" t="s">
        <v>986</v>
      </c>
      <c r="R26" s="515"/>
      <c r="S26" s="501"/>
      <c r="T26" s="501"/>
      <c r="U26" s="513"/>
      <c r="V26" s="513"/>
      <c r="W26" s="501"/>
      <c r="X26" s="501"/>
    </row>
    <row r="27" spans="1:24" ht="25.5" x14ac:dyDescent="0.2">
      <c r="A27" s="281" t="str">
        <f>'pointage-etude'!$A$11</f>
        <v>IMB/35306/X/003F</v>
      </c>
      <c r="B27" s="281" t="str">
        <f>'pointage-etude'!$C$11</f>
        <v>FI-35306-0003</v>
      </c>
      <c r="C27" s="281" t="str">
        <f>'pointage-etude'!$D$11</f>
        <v>PA-35306-000C</v>
      </c>
      <c r="D27" s="281" t="str">
        <f>'pointage-etude'!$E$11</f>
        <v>GNR</v>
      </c>
      <c r="E27" s="282" t="str">
        <f>'pointage-etude'!$F$11</f>
        <v>0075</v>
      </c>
      <c r="F27" s="281" t="str">
        <f>'pointage-etude'!$G$11</f>
        <v>St-Père</v>
      </c>
      <c r="G27" s="281" t="str">
        <f>'pointage-etude'!$H$11</f>
        <v>35430</v>
      </c>
      <c r="H27" s="281" t="str">
        <f>'pointage-etude'!$I$11</f>
        <v>Cour</v>
      </c>
      <c r="I27" s="281" t="str">
        <f>'pointage-etude'!$J$11</f>
        <v>Suliac</v>
      </c>
      <c r="J27" s="281" t="str">
        <f>'pointage-etude'!$K$11</f>
        <v>1</v>
      </c>
      <c r="K27" s="281" t="str">
        <f>'pointage-etude'!$L$11</f>
        <v/>
      </c>
      <c r="L27" s="281" t="str">
        <f>'pointage-etude'!$M$11</f>
        <v/>
      </c>
      <c r="M27" s="281" t="str">
        <f>'pointage-etude'!$N$11</f>
        <v/>
      </c>
      <c r="N27" s="283">
        <f>'pointage-etude'!$S$11</f>
        <v>1</v>
      </c>
      <c r="O27" s="502"/>
      <c r="P27" s="282" t="str">
        <f>'pointage-etude'!$Y$11</f>
        <v>35306/GNR/PB/44508</v>
      </c>
      <c r="Q27" s="282" t="s">
        <v>986</v>
      </c>
      <c r="R27" s="516"/>
      <c r="S27" s="502"/>
      <c r="T27" s="502"/>
      <c r="U27" s="514"/>
      <c r="V27" s="514"/>
      <c r="W27" s="502"/>
      <c r="X27" s="502"/>
    </row>
    <row r="28" spans="1:24" ht="25.5" x14ac:dyDescent="0.2">
      <c r="A28" s="233" t="str">
        <f>'pointage-etude'!$A$34</f>
        <v>IMB/35306/X/00TI</v>
      </c>
      <c r="B28" s="233" t="str">
        <f>'pointage-etude'!$C$34</f>
        <v>FI-35306-0003</v>
      </c>
      <c r="C28" s="233" t="str">
        <f>'pointage-etude'!$D$34</f>
        <v>PA-35306-000C</v>
      </c>
      <c r="D28" s="233" t="str">
        <f>'pointage-etude'!$E$34</f>
        <v>GNR</v>
      </c>
      <c r="E28" s="213" t="str">
        <f>'pointage-etude'!$F$34</f>
        <v>0064</v>
      </c>
      <c r="F28" s="233" t="str">
        <f>'pointage-etude'!$G$34</f>
        <v>St-Père Marc en Poulet</v>
      </c>
      <c r="G28" s="233" t="str">
        <f>'pointage-etude'!$H$34</f>
        <v>35430</v>
      </c>
      <c r="H28" s="233" t="str">
        <f>'pointage-etude'!$I$34</f>
        <v>Rue</v>
      </c>
      <c r="I28" s="233" t="str">
        <f>'pointage-etude'!$J$34</f>
        <v>des Besnardais</v>
      </c>
      <c r="J28" s="233" t="str">
        <f>'pointage-etude'!$K$34</f>
        <v>7</v>
      </c>
      <c r="K28" s="233" t="str">
        <f>'pointage-etude'!$L$34</f>
        <v>BIS</v>
      </c>
      <c r="L28" s="233" t="str">
        <f>'pointage-etude'!$M$34</f>
        <v/>
      </c>
      <c r="M28" s="233" t="str">
        <f>'pointage-etude'!$N$34</f>
        <v/>
      </c>
      <c r="N28" s="280">
        <f>'pointage-etude'!$S$34</f>
        <v>1</v>
      </c>
      <c r="O28" s="503">
        <f>SUM($N$28:$N$33)</f>
        <v>6</v>
      </c>
      <c r="P28" s="213" t="str">
        <f>'pointage-etude'!$Y$34</f>
        <v>35306/GNR/PB/44509</v>
      </c>
      <c r="Q28" s="213" t="s">
        <v>980</v>
      </c>
      <c r="R28" s="506" t="str">
        <f>'pointage-etude'!$Z$34</f>
        <v>en cours</v>
      </c>
      <c r="S28" s="506" t="str">
        <f>'pointage-etude'!$AA$34</f>
        <v>Appui ERDF</v>
      </c>
      <c r="T28" s="506">
        <f>IF(AND($O$28 &gt;12, $S$28 &lt;&gt; "Immeuble FTTH"),"Err : MAX 2uMod par PB ext",IF(MOD($O$28,6)&gt;0,INT($O$28/6)+1,INT($O$28/6)))</f>
        <v>1</v>
      </c>
      <c r="U28" s="507">
        <f>T28</f>
        <v>1</v>
      </c>
      <c r="V28" s="507" t="s">
        <v>232</v>
      </c>
      <c r="W28" s="506" t="str">
        <f>'pointage-etude'!$AB$34</f>
        <v>E000953</v>
      </c>
      <c r="X28" s="506" t="str">
        <f>'pointage-etude'!$AC$34</f>
        <v>10 rue Besnardais</v>
      </c>
    </row>
    <row r="29" spans="1:24" ht="25.5" x14ac:dyDescent="0.2">
      <c r="A29" s="233" t="str">
        <f>'pointage-etude'!$A$35</f>
        <v>IMB/35306/X/00QI</v>
      </c>
      <c r="B29" s="233" t="str">
        <f>'pointage-etude'!$C$35</f>
        <v>FI-35306-0003</v>
      </c>
      <c r="C29" s="233" t="str">
        <f>'pointage-etude'!$D$35</f>
        <v>PA-35306-000C</v>
      </c>
      <c r="D29" s="233" t="str">
        <f>'pointage-etude'!$E$35</f>
        <v>GNR</v>
      </c>
      <c r="E29" s="213" t="str">
        <f>'pointage-etude'!$F$35</f>
        <v>0064</v>
      </c>
      <c r="F29" s="233" t="str">
        <f>'pointage-etude'!$G$35</f>
        <v>St-Père</v>
      </c>
      <c r="G29" s="233" t="str">
        <f>'pointage-etude'!$H$35</f>
        <v>35430</v>
      </c>
      <c r="H29" s="233" t="str">
        <f>'pointage-etude'!$I$35</f>
        <v>Rue</v>
      </c>
      <c r="I29" s="233" t="str">
        <f>'pointage-etude'!$J$35</f>
        <v>des Besnardais</v>
      </c>
      <c r="J29" s="233" t="str">
        <f>'pointage-etude'!$K$35</f>
        <v>8</v>
      </c>
      <c r="K29" s="233" t="str">
        <f>'pointage-etude'!$L$35</f>
        <v/>
      </c>
      <c r="L29" s="233" t="str">
        <f>'pointage-etude'!$M$35</f>
        <v/>
      </c>
      <c r="M29" s="233" t="str">
        <f>'pointage-etude'!$N$35</f>
        <v/>
      </c>
      <c r="N29" s="280">
        <f>'pointage-etude'!$S$35</f>
        <v>1</v>
      </c>
      <c r="O29" s="504"/>
      <c r="P29" s="213" t="str">
        <f>'pointage-etude'!$Y$35</f>
        <v>35306/GNR/PB/44509</v>
      </c>
      <c r="Q29" s="213" t="s">
        <v>980</v>
      </c>
      <c r="R29" s="510"/>
      <c r="S29" s="504"/>
      <c r="T29" s="504"/>
      <c r="U29" s="508"/>
      <c r="V29" s="508"/>
      <c r="W29" s="504"/>
      <c r="X29" s="504"/>
    </row>
    <row r="30" spans="1:24" ht="25.5" x14ac:dyDescent="0.2">
      <c r="A30" s="233" t="str">
        <f>'pointage-etude'!$A$36</f>
        <v>IMB/35306/X/00QH</v>
      </c>
      <c r="B30" s="233" t="str">
        <f>'pointage-etude'!$C$36</f>
        <v>FI-35306-0003</v>
      </c>
      <c r="C30" s="233" t="str">
        <f>'pointage-etude'!$D$36</f>
        <v>PA-35306-000C</v>
      </c>
      <c r="D30" s="233" t="str">
        <f>'pointage-etude'!$E$36</f>
        <v>GNR</v>
      </c>
      <c r="E30" s="213" t="str">
        <f>'pointage-etude'!$F$36</f>
        <v>0064</v>
      </c>
      <c r="F30" s="233" t="str">
        <f>'pointage-etude'!$G$36</f>
        <v>St-Père</v>
      </c>
      <c r="G30" s="233" t="str">
        <f>'pointage-etude'!$H$36</f>
        <v>35430</v>
      </c>
      <c r="H30" s="233" t="str">
        <f>'pointage-etude'!$I$36</f>
        <v>Rue</v>
      </c>
      <c r="I30" s="233" t="str">
        <f>'pointage-etude'!$J$36</f>
        <v>des Besnardais</v>
      </c>
      <c r="J30" s="233" t="str">
        <f>'pointage-etude'!$K$36</f>
        <v>9</v>
      </c>
      <c r="K30" s="233" t="str">
        <f>'pointage-etude'!$L$36</f>
        <v/>
      </c>
      <c r="L30" s="233" t="str">
        <f>'pointage-etude'!$M$36</f>
        <v/>
      </c>
      <c r="M30" s="233" t="str">
        <f>'pointage-etude'!$N$36</f>
        <v/>
      </c>
      <c r="N30" s="280">
        <f>'pointage-etude'!$S$36</f>
        <v>1</v>
      </c>
      <c r="O30" s="504"/>
      <c r="P30" s="213" t="str">
        <f>'pointage-etude'!$Y$36</f>
        <v>35306/GNR/PB/44509</v>
      </c>
      <c r="Q30" s="213" t="s">
        <v>980</v>
      </c>
      <c r="R30" s="510"/>
      <c r="S30" s="504"/>
      <c r="T30" s="504"/>
      <c r="U30" s="508"/>
      <c r="V30" s="508"/>
      <c r="W30" s="504"/>
      <c r="X30" s="504"/>
    </row>
    <row r="31" spans="1:24" ht="25.5" x14ac:dyDescent="0.2">
      <c r="A31" s="233" t="str">
        <f>'pointage-etude'!$A$37</f>
        <v>IMB/35306/X/00CT</v>
      </c>
      <c r="B31" s="233" t="str">
        <f>'pointage-etude'!$C$37</f>
        <v>FI-35306-0003</v>
      </c>
      <c r="C31" s="233" t="str">
        <f>'pointage-etude'!$D$37</f>
        <v>PA-35306-000C</v>
      </c>
      <c r="D31" s="233" t="str">
        <f>'pointage-etude'!$E$37</f>
        <v>GNR</v>
      </c>
      <c r="E31" s="213" t="str">
        <f>'pointage-etude'!$F$37</f>
        <v>0064</v>
      </c>
      <c r="F31" s="233" t="str">
        <f>'pointage-etude'!$G$37</f>
        <v>St-Père Marc en Poulet</v>
      </c>
      <c r="G31" s="233" t="str">
        <f>'pointage-etude'!$H$37</f>
        <v>35430</v>
      </c>
      <c r="H31" s="233" t="str">
        <f>'pointage-etude'!$I$37</f>
        <v>Rue</v>
      </c>
      <c r="I31" s="233" t="str">
        <f>'pointage-etude'!$J$37</f>
        <v>des Besnardais</v>
      </c>
      <c r="J31" s="233" t="str">
        <f>'pointage-etude'!$K$37</f>
        <v>10</v>
      </c>
      <c r="K31" s="233" t="str">
        <f>'pointage-etude'!$L$37</f>
        <v/>
      </c>
      <c r="L31" s="233" t="str">
        <f>'pointage-etude'!$M$37</f>
        <v/>
      </c>
      <c r="M31" s="233" t="str">
        <f>'pointage-etude'!$N$37</f>
        <v/>
      </c>
      <c r="N31" s="280">
        <f>'pointage-etude'!$S$37</f>
        <v>1</v>
      </c>
      <c r="O31" s="504"/>
      <c r="P31" s="213" t="str">
        <f>'pointage-etude'!$Y$37</f>
        <v>35306/GNR/PB/44509</v>
      </c>
      <c r="Q31" s="213" t="s">
        <v>980</v>
      </c>
      <c r="R31" s="510"/>
      <c r="S31" s="504"/>
      <c r="T31" s="504"/>
      <c r="U31" s="508"/>
      <c r="V31" s="508"/>
      <c r="W31" s="504"/>
      <c r="X31" s="504"/>
    </row>
    <row r="32" spans="1:24" ht="25.5" x14ac:dyDescent="0.2">
      <c r="A32" s="233" t="str">
        <f>'pointage-etude'!$A$38</f>
        <v>IMB/35306/X/00D5</v>
      </c>
      <c r="B32" s="233" t="str">
        <f>'pointage-etude'!$C$38</f>
        <v>FI-35306-0003</v>
      </c>
      <c r="C32" s="233" t="str">
        <f>'pointage-etude'!$D$38</f>
        <v>PA-35306-000C</v>
      </c>
      <c r="D32" s="233" t="str">
        <f>'pointage-etude'!$E$38</f>
        <v>GNR</v>
      </c>
      <c r="E32" s="213" t="str">
        <f>'pointage-etude'!$F$38</f>
        <v>0064</v>
      </c>
      <c r="F32" s="233" t="str">
        <f>'pointage-etude'!$G$38</f>
        <v>St-Père</v>
      </c>
      <c r="G32" s="233" t="str">
        <f>'pointage-etude'!$H$38</f>
        <v>35430</v>
      </c>
      <c r="H32" s="233" t="str">
        <f>'pointage-etude'!$I$38</f>
        <v>Rue</v>
      </c>
      <c r="I32" s="233" t="str">
        <f>'pointage-etude'!$J$38</f>
        <v>des Besnardais</v>
      </c>
      <c r="J32" s="233" t="str">
        <f>'pointage-etude'!$K$38</f>
        <v>11</v>
      </c>
      <c r="K32" s="233" t="str">
        <f>'pointage-etude'!$L$38</f>
        <v/>
      </c>
      <c r="L32" s="233" t="str">
        <f>'pointage-etude'!$M$38</f>
        <v/>
      </c>
      <c r="M32" s="233" t="str">
        <f>'pointage-etude'!$N$38</f>
        <v/>
      </c>
      <c r="N32" s="280">
        <f>'pointage-etude'!$S$38</f>
        <v>1</v>
      </c>
      <c r="O32" s="504"/>
      <c r="P32" s="213" t="str">
        <f>'pointage-etude'!$Y$38</f>
        <v>35306/GNR/PB/44509</v>
      </c>
      <c r="Q32" s="213" t="s">
        <v>980</v>
      </c>
      <c r="R32" s="510"/>
      <c r="S32" s="504"/>
      <c r="T32" s="504"/>
      <c r="U32" s="508"/>
      <c r="V32" s="508"/>
      <c r="W32" s="504"/>
      <c r="X32" s="504"/>
    </row>
    <row r="33" spans="1:24" ht="25.5" x14ac:dyDescent="0.2">
      <c r="A33" s="233" t="str">
        <f>'pointage-etude'!$A$39</f>
        <v>IMB/35306/X/00TH</v>
      </c>
      <c r="B33" s="233" t="str">
        <f>'pointage-etude'!$C$39</f>
        <v>FI-35306-0003</v>
      </c>
      <c r="C33" s="233" t="str">
        <f>'pointage-etude'!$D$39</f>
        <v>PA-35306-000C</v>
      </c>
      <c r="D33" s="233" t="str">
        <f>'pointage-etude'!$E$39</f>
        <v>GNR</v>
      </c>
      <c r="E33" s="213" t="str">
        <f>'pointage-etude'!$F$39</f>
        <v>0064</v>
      </c>
      <c r="F33" s="233" t="str">
        <f>'pointage-etude'!$G$39</f>
        <v>St-Père Marc en Poulet</v>
      </c>
      <c r="G33" s="233" t="str">
        <f>'pointage-etude'!$H$39</f>
        <v>35430</v>
      </c>
      <c r="H33" s="233" t="str">
        <f>'pointage-etude'!$I$39</f>
        <v>Rue</v>
      </c>
      <c r="I33" s="233" t="str">
        <f>'pointage-etude'!$J$39</f>
        <v>des Besnardais</v>
      </c>
      <c r="J33" s="233" t="str">
        <f>'pointage-etude'!$K$39</f>
        <v>12</v>
      </c>
      <c r="K33" s="233" t="str">
        <f>'pointage-etude'!$L$39</f>
        <v/>
      </c>
      <c r="L33" s="233" t="str">
        <f>'pointage-etude'!$M$39</f>
        <v/>
      </c>
      <c r="M33" s="233" t="str">
        <f>'pointage-etude'!$N$39</f>
        <v/>
      </c>
      <c r="N33" s="280">
        <f>'pointage-etude'!$S$39</f>
        <v>1</v>
      </c>
      <c r="O33" s="505"/>
      <c r="P33" s="213" t="str">
        <f>'pointage-etude'!$Y$39</f>
        <v>35306/GNR/PB/44509</v>
      </c>
      <c r="Q33" s="213" t="s">
        <v>980</v>
      </c>
      <c r="R33" s="375"/>
      <c r="S33" s="505"/>
      <c r="T33" s="505"/>
      <c r="U33" s="509"/>
      <c r="V33" s="509"/>
      <c r="W33" s="505"/>
      <c r="X33" s="505"/>
    </row>
    <row r="34" spans="1:24" ht="25.5" x14ac:dyDescent="0.2">
      <c r="A34" s="281" t="str">
        <f>'pointage-etude'!$A$40</f>
        <v>IMB/35306/X/00D4</v>
      </c>
      <c r="B34" s="281" t="str">
        <f>'pointage-etude'!$C$40</f>
        <v>FI-35306-0003</v>
      </c>
      <c r="C34" s="281" t="str">
        <f>'pointage-etude'!$D$40</f>
        <v>PA-35306-000C</v>
      </c>
      <c r="D34" s="281" t="str">
        <f>'pointage-etude'!$E$40</f>
        <v>GNR</v>
      </c>
      <c r="E34" s="282" t="str">
        <f>'pointage-etude'!$F$40</f>
        <v>0064</v>
      </c>
      <c r="F34" s="281" t="str">
        <f>'pointage-etude'!$G$40</f>
        <v>St-Père</v>
      </c>
      <c r="G34" s="281" t="str">
        <f>'pointage-etude'!$H$40</f>
        <v>35430</v>
      </c>
      <c r="H34" s="281" t="str">
        <f>'pointage-etude'!$I$40</f>
        <v>Rue</v>
      </c>
      <c r="I34" s="281" t="str">
        <f>'pointage-etude'!$J$40</f>
        <v>des Besnardais</v>
      </c>
      <c r="J34" s="281" t="str">
        <f>'pointage-etude'!$K$40</f>
        <v>13</v>
      </c>
      <c r="K34" s="281" t="str">
        <f>'pointage-etude'!$L$40</f>
        <v/>
      </c>
      <c r="L34" s="281" t="str">
        <f>'pointage-etude'!$M$40</f>
        <v/>
      </c>
      <c r="M34" s="281" t="str">
        <f>'pointage-etude'!$N$40</f>
        <v/>
      </c>
      <c r="N34" s="283">
        <f>'pointage-etude'!$S$40</f>
        <v>1</v>
      </c>
      <c r="O34" s="511">
        <f>SUM($N$34:$N$43)</f>
        <v>10</v>
      </c>
      <c r="P34" s="282" t="str">
        <f>'pointage-etude'!$Y$40</f>
        <v>35306/GNR/PB/44510</v>
      </c>
      <c r="Q34" s="282" t="s">
        <v>981</v>
      </c>
      <c r="R34" s="500" t="str">
        <f>'pointage-etude'!$Z$40</f>
        <v>en cours</v>
      </c>
      <c r="S34" s="500" t="str">
        <f>'pointage-etude'!$AA$40</f>
        <v>Chambre FTTH</v>
      </c>
      <c r="T34" s="500">
        <f>IF(AND($O$34 &gt;12, $S$34 &lt;&gt; "Immeuble FTTH"),"Err : MAX 2uMod par PB ext",IF(MOD($O$34,6)&gt;0,INT($O$34/6)+1,INT($O$34/6)))</f>
        <v>2</v>
      </c>
      <c r="U34" s="512">
        <f>T34</f>
        <v>2</v>
      </c>
      <c r="V34" s="512" t="s">
        <v>233</v>
      </c>
      <c r="W34" s="500" t="str">
        <f>'pointage-etude'!$AB$40</f>
        <v>L3T00038/35306</v>
      </c>
      <c r="X34" s="500" t="str">
        <f>'pointage-etude'!$AC$40</f>
        <v>14 rue Besnardais</v>
      </c>
    </row>
    <row r="35" spans="1:24" ht="25.5" x14ac:dyDescent="0.2">
      <c r="A35" s="281" t="str">
        <f>'pointage-etude'!$A$41</f>
        <v>IMB/35306/X/00D3</v>
      </c>
      <c r="B35" s="281" t="str">
        <f>'pointage-etude'!$C$41</f>
        <v>FI-35306-0003</v>
      </c>
      <c r="C35" s="281" t="str">
        <f>'pointage-etude'!$D$41</f>
        <v>PA-35306-000C</v>
      </c>
      <c r="D35" s="281" t="str">
        <f>'pointage-etude'!$E$41</f>
        <v>GNR</v>
      </c>
      <c r="E35" s="282" t="str">
        <f>'pointage-etude'!$F$41</f>
        <v>0064</v>
      </c>
      <c r="F35" s="281" t="str">
        <f>'pointage-etude'!$G$41</f>
        <v>St-Père</v>
      </c>
      <c r="G35" s="281" t="str">
        <f>'pointage-etude'!$H$41</f>
        <v>35430</v>
      </c>
      <c r="H35" s="281" t="str">
        <f>'pointage-etude'!$I$41</f>
        <v>Rue</v>
      </c>
      <c r="I35" s="281" t="str">
        <f>'pointage-etude'!$J$41</f>
        <v>des Besnardais</v>
      </c>
      <c r="J35" s="281" t="str">
        <f>'pointage-etude'!$K$41</f>
        <v>14</v>
      </c>
      <c r="K35" s="281" t="str">
        <f>'pointage-etude'!$L$41</f>
        <v/>
      </c>
      <c r="L35" s="281" t="str">
        <f>'pointage-etude'!$M$41</f>
        <v/>
      </c>
      <c r="M35" s="281" t="str">
        <f>'pointage-etude'!$N$41</f>
        <v/>
      </c>
      <c r="N35" s="283">
        <f>'pointage-etude'!$S$41</f>
        <v>1</v>
      </c>
      <c r="O35" s="501"/>
      <c r="P35" s="282" t="str">
        <f>'pointage-etude'!$Y$41</f>
        <v>35306/GNR/PB/44510</v>
      </c>
      <c r="Q35" s="282" t="s">
        <v>981</v>
      </c>
      <c r="R35" s="515"/>
      <c r="S35" s="501"/>
      <c r="T35" s="501"/>
      <c r="U35" s="513"/>
      <c r="V35" s="513"/>
      <c r="W35" s="501"/>
      <c r="X35" s="501"/>
    </row>
    <row r="36" spans="1:24" ht="25.5" x14ac:dyDescent="0.2">
      <c r="A36" s="281" t="str">
        <f>'pointage-etude'!$A$42</f>
        <v>IMB/35306/X/00D2</v>
      </c>
      <c r="B36" s="281" t="str">
        <f>'pointage-etude'!$C$42</f>
        <v>FI-35306-0003</v>
      </c>
      <c r="C36" s="281" t="str">
        <f>'pointage-etude'!$D$42</f>
        <v>PA-35306-000C</v>
      </c>
      <c r="D36" s="281" t="str">
        <f>'pointage-etude'!$E$42</f>
        <v>GNR</v>
      </c>
      <c r="E36" s="282" t="str">
        <f>'pointage-etude'!$F$42</f>
        <v>0064</v>
      </c>
      <c r="F36" s="281" t="str">
        <f>'pointage-etude'!$G$42</f>
        <v>St-Père</v>
      </c>
      <c r="G36" s="281" t="str">
        <f>'pointage-etude'!$H$42</f>
        <v>35430</v>
      </c>
      <c r="H36" s="281" t="str">
        <f>'pointage-etude'!$I$42</f>
        <v>Rue</v>
      </c>
      <c r="I36" s="281" t="str">
        <f>'pointage-etude'!$J$42</f>
        <v>des Besnardais</v>
      </c>
      <c r="J36" s="281" t="str">
        <f>'pointage-etude'!$K$42</f>
        <v>15</v>
      </c>
      <c r="K36" s="281" t="str">
        <f>'pointage-etude'!$L$42</f>
        <v/>
      </c>
      <c r="L36" s="281" t="str">
        <f>'pointage-etude'!$M$42</f>
        <v/>
      </c>
      <c r="M36" s="281" t="str">
        <f>'pointage-etude'!$N$42</f>
        <v/>
      </c>
      <c r="N36" s="283">
        <f>'pointage-etude'!$S$42</f>
        <v>1</v>
      </c>
      <c r="O36" s="501"/>
      <c r="P36" s="282" t="str">
        <f>'pointage-etude'!$Y$42</f>
        <v>35306/GNR/PB/44510</v>
      </c>
      <c r="Q36" s="282" t="s">
        <v>981</v>
      </c>
      <c r="R36" s="515"/>
      <c r="S36" s="501"/>
      <c r="T36" s="501"/>
      <c r="U36" s="513"/>
      <c r="V36" s="513"/>
      <c r="W36" s="501"/>
      <c r="X36" s="501"/>
    </row>
    <row r="37" spans="1:24" ht="25.5" x14ac:dyDescent="0.2">
      <c r="A37" s="281" t="str">
        <f>'pointage-etude'!$A$43</f>
        <v>IMB/35306/X/00D1</v>
      </c>
      <c r="B37" s="281" t="str">
        <f>'pointage-etude'!$C$43</f>
        <v>FI-35306-0003</v>
      </c>
      <c r="C37" s="281" t="str">
        <f>'pointage-etude'!$D$43</f>
        <v>PA-35306-000C</v>
      </c>
      <c r="D37" s="281" t="str">
        <f>'pointage-etude'!$E$43</f>
        <v>GNR</v>
      </c>
      <c r="E37" s="282" t="str">
        <f>'pointage-etude'!$F$43</f>
        <v>0064</v>
      </c>
      <c r="F37" s="281" t="str">
        <f>'pointage-etude'!$G$43</f>
        <v>St-Père</v>
      </c>
      <c r="G37" s="281" t="str">
        <f>'pointage-etude'!$H$43</f>
        <v>35430</v>
      </c>
      <c r="H37" s="281" t="str">
        <f>'pointage-etude'!$I$43</f>
        <v>Rue</v>
      </c>
      <c r="I37" s="281" t="str">
        <f>'pointage-etude'!$J$43</f>
        <v>des Besnardais</v>
      </c>
      <c r="J37" s="281" t="str">
        <f>'pointage-etude'!$K$43</f>
        <v>16</v>
      </c>
      <c r="K37" s="281" t="str">
        <f>'pointage-etude'!$L$43</f>
        <v/>
      </c>
      <c r="L37" s="281" t="str">
        <f>'pointage-etude'!$M$43</f>
        <v/>
      </c>
      <c r="M37" s="281" t="str">
        <f>'pointage-etude'!$N$43</f>
        <v/>
      </c>
      <c r="N37" s="283">
        <f>'pointage-etude'!$S$43</f>
        <v>1</v>
      </c>
      <c r="O37" s="501"/>
      <c r="P37" s="282" t="str">
        <f>'pointage-etude'!$Y$43</f>
        <v>35306/GNR/PB/44510</v>
      </c>
      <c r="Q37" s="282" t="s">
        <v>981</v>
      </c>
      <c r="R37" s="515"/>
      <c r="S37" s="501"/>
      <c r="T37" s="501"/>
      <c r="U37" s="513"/>
      <c r="V37" s="513"/>
      <c r="W37" s="501"/>
      <c r="X37" s="501"/>
    </row>
    <row r="38" spans="1:24" ht="25.5" x14ac:dyDescent="0.2">
      <c r="A38" s="281" t="str">
        <f>'pointage-etude'!$A$5</f>
        <v>IMB/35306/X/003L</v>
      </c>
      <c r="B38" s="281" t="str">
        <f>'pointage-etude'!$C$5</f>
        <v>FI-35306-0003</v>
      </c>
      <c r="C38" s="281" t="str">
        <f>'pointage-etude'!$D$5</f>
        <v>PA-35306-000C</v>
      </c>
      <c r="D38" s="281" t="str">
        <f>'pointage-etude'!$E$5</f>
        <v>GNR</v>
      </c>
      <c r="E38" s="282" t="str">
        <f>'pointage-etude'!$F$5</f>
        <v>0057</v>
      </c>
      <c r="F38" s="281" t="str">
        <f>'pointage-etude'!$G$5</f>
        <v>St-Père</v>
      </c>
      <c r="G38" s="281" t="str">
        <f>'pointage-etude'!$H$5</f>
        <v>35430</v>
      </c>
      <c r="H38" s="281" t="str">
        <f>'pointage-etude'!$I$5</f>
        <v>Cour</v>
      </c>
      <c r="I38" s="281" t="str">
        <f>'pointage-etude'!$J$5</f>
        <v>des Quesblais</v>
      </c>
      <c r="J38" s="281" t="str">
        <f>'pointage-etude'!$K$5</f>
        <v>1</v>
      </c>
      <c r="K38" s="281" t="str">
        <f>'pointage-etude'!$L$5</f>
        <v/>
      </c>
      <c r="L38" s="281" t="str">
        <f>'pointage-etude'!$M$5</f>
        <v/>
      </c>
      <c r="M38" s="281" t="str">
        <f>'pointage-etude'!$N$5</f>
        <v/>
      </c>
      <c r="N38" s="283">
        <f>'pointage-etude'!$S$5</f>
        <v>1</v>
      </c>
      <c r="O38" s="501"/>
      <c r="P38" s="282" t="str">
        <f>'pointage-etude'!$Y$5</f>
        <v>35306/GNR/PB/44510</v>
      </c>
      <c r="Q38" s="282" t="s">
        <v>981</v>
      </c>
      <c r="R38" s="515"/>
      <c r="S38" s="501"/>
      <c r="T38" s="501"/>
      <c r="U38" s="513"/>
      <c r="V38" s="513"/>
      <c r="W38" s="501"/>
      <c r="X38" s="501"/>
    </row>
    <row r="39" spans="1:24" ht="25.5" x14ac:dyDescent="0.2">
      <c r="A39" s="281" t="str">
        <f>'pointage-etude'!$A$6</f>
        <v>IMB/35306/X/003K</v>
      </c>
      <c r="B39" s="281" t="str">
        <f>'pointage-etude'!$C$6</f>
        <v>FI-35306-0003</v>
      </c>
      <c r="C39" s="281" t="str">
        <f>'pointage-etude'!$D$6</f>
        <v>PA-35306-000C</v>
      </c>
      <c r="D39" s="281" t="str">
        <f>'pointage-etude'!$E$6</f>
        <v>GNR</v>
      </c>
      <c r="E39" s="282" t="str">
        <f>'pointage-etude'!$F$6</f>
        <v>0057</v>
      </c>
      <c r="F39" s="281" t="str">
        <f>'pointage-etude'!$G$6</f>
        <v>St-Père</v>
      </c>
      <c r="G39" s="281" t="str">
        <f>'pointage-etude'!$H$6</f>
        <v>35430</v>
      </c>
      <c r="H39" s="281" t="str">
        <f>'pointage-etude'!$I$6</f>
        <v>Cour</v>
      </c>
      <c r="I39" s="281" t="str">
        <f>'pointage-etude'!$J$6</f>
        <v>des Quesblais</v>
      </c>
      <c r="J39" s="281" t="str">
        <f>'pointage-etude'!$K$6</f>
        <v>2</v>
      </c>
      <c r="K39" s="281" t="str">
        <f>'pointage-etude'!$L$6</f>
        <v/>
      </c>
      <c r="L39" s="281" t="str">
        <f>'pointage-etude'!$M$6</f>
        <v/>
      </c>
      <c r="M39" s="281" t="str">
        <f>'pointage-etude'!$N$6</f>
        <v/>
      </c>
      <c r="N39" s="283">
        <f>'pointage-etude'!$S$6</f>
        <v>1</v>
      </c>
      <c r="O39" s="501"/>
      <c r="P39" s="282" t="str">
        <f>'pointage-etude'!$Y$6</f>
        <v>35306/GNR/PB/44510</v>
      </c>
      <c r="Q39" s="282" t="s">
        <v>981</v>
      </c>
      <c r="R39" s="515"/>
      <c r="S39" s="501"/>
      <c r="T39" s="501"/>
      <c r="U39" s="513"/>
      <c r="V39" s="513"/>
      <c r="W39" s="501"/>
      <c r="X39" s="501"/>
    </row>
    <row r="40" spans="1:24" ht="25.5" x14ac:dyDescent="0.2">
      <c r="A40" s="281" t="str">
        <f>'pointage-etude'!$A$7</f>
        <v>IMB/35306/X/003J</v>
      </c>
      <c r="B40" s="281" t="str">
        <f>'pointage-etude'!$C$7</f>
        <v>FI-35306-0003</v>
      </c>
      <c r="C40" s="281" t="str">
        <f>'pointage-etude'!$D$7</f>
        <v>PA-35306-000C</v>
      </c>
      <c r="D40" s="281" t="str">
        <f>'pointage-etude'!$E$7</f>
        <v>GNR</v>
      </c>
      <c r="E40" s="282" t="str">
        <f>'pointage-etude'!$F$7</f>
        <v>0057</v>
      </c>
      <c r="F40" s="281" t="str">
        <f>'pointage-etude'!$G$7</f>
        <v>St-Père</v>
      </c>
      <c r="G40" s="281" t="str">
        <f>'pointage-etude'!$H$7</f>
        <v>35430</v>
      </c>
      <c r="H40" s="281" t="str">
        <f>'pointage-etude'!$I$7</f>
        <v>Cour</v>
      </c>
      <c r="I40" s="281" t="str">
        <f>'pointage-etude'!$J$7</f>
        <v>des Quesblais</v>
      </c>
      <c r="J40" s="281" t="str">
        <f>'pointage-etude'!$K$7</f>
        <v>3</v>
      </c>
      <c r="K40" s="281" t="str">
        <f>'pointage-etude'!$L$7</f>
        <v/>
      </c>
      <c r="L40" s="281" t="str">
        <f>'pointage-etude'!$M$7</f>
        <v/>
      </c>
      <c r="M40" s="281" t="str">
        <f>'pointage-etude'!$N$7</f>
        <v/>
      </c>
      <c r="N40" s="283">
        <f>'pointage-etude'!$S$7</f>
        <v>1</v>
      </c>
      <c r="O40" s="501"/>
      <c r="P40" s="282" t="str">
        <f>'pointage-etude'!$Y$7</f>
        <v>35306/GNR/PB/44510</v>
      </c>
      <c r="Q40" s="282" t="s">
        <v>981</v>
      </c>
      <c r="R40" s="515"/>
      <c r="S40" s="501"/>
      <c r="T40" s="501"/>
      <c r="U40" s="513"/>
      <c r="V40" s="513"/>
      <c r="W40" s="501"/>
      <c r="X40" s="501"/>
    </row>
    <row r="41" spans="1:24" ht="25.5" x14ac:dyDescent="0.2">
      <c r="A41" s="281" t="str">
        <f>'pointage-etude'!$A$8</f>
        <v>IMB/35306/X/003I</v>
      </c>
      <c r="B41" s="281" t="str">
        <f>'pointage-etude'!$C$8</f>
        <v>FI-35306-0003</v>
      </c>
      <c r="C41" s="281" t="str">
        <f>'pointage-etude'!$D$8</f>
        <v>PA-35306-000C</v>
      </c>
      <c r="D41" s="281" t="str">
        <f>'pointage-etude'!$E$8</f>
        <v>GNR</v>
      </c>
      <c r="E41" s="282" t="str">
        <f>'pointage-etude'!$F$8</f>
        <v>0057</v>
      </c>
      <c r="F41" s="281" t="str">
        <f>'pointage-etude'!$G$8</f>
        <v>St-Père</v>
      </c>
      <c r="G41" s="281" t="str">
        <f>'pointage-etude'!$H$8</f>
        <v>35430</v>
      </c>
      <c r="H41" s="281" t="str">
        <f>'pointage-etude'!$I$8</f>
        <v>Cour</v>
      </c>
      <c r="I41" s="281" t="str">
        <f>'pointage-etude'!$J$8</f>
        <v>des Quesblais</v>
      </c>
      <c r="J41" s="281" t="str">
        <f>'pointage-etude'!$K$8</f>
        <v>4</v>
      </c>
      <c r="K41" s="281" t="str">
        <f>'pointage-etude'!$L$8</f>
        <v/>
      </c>
      <c r="L41" s="281" t="str">
        <f>'pointage-etude'!$M$8</f>
        <v/>
      </c>
      <c r="M41" s="281" t="str">
        <f>'pointage-etude'!$N$8</f>
        <v/>
      </c>
      <c r="N41" s="283">
        <f>'pointage-etude'!$S$8</f>
        <v>1</v>
      </c>
      <c r="O41" s="501"/>
      <c r="P41" s="282" t="str">
        <f>'pointage-etude'!$Y$8</f>
        <v>35306/GNR/PB/44510</v>
      </c>
      <c r="Q41" s="282" t="s">
        <v>981</v>
      </c>
      <c r="R41" s="515"/>
      <c r="S41" s="501"/>
      <c r="T41" s="501"/>
      <c r="U41" s="513"/>
      <c r="V41" s="513"/>
      <c r="W41" s="501"/>
      <c r="X41" s="501"/>
    </row>
    <row r="42" spans="1:24" ht="25.5" x14ac:dyDescent="0.2">
      <c r="A42" s="281" t="str">
        <f>'pointage-etude'!$A$9</f>
        <v>IMB/35306/X/003H</v>
      </c>
      <c r="B42" s="281" t="str">
        <f>'pointage-etude'!$C$9</f>
        <v>FI-35306-0003</v>
      </c>
      <c r="C42" s="281" t="str">
        <f>'pointage-etude'!$D$9</f>
        <v>PA-35306-000C</v>
      </c>
      <c r="D42" s="281" t="str">
        <f>'pointage-etude'!$E$9</f>
        <v>GNR</v>
      </c>
      <c r="E42" s="282" t="str">
        <f>'pointage-etude'!$F$9</f>
        <v>0057</v>
      </c>
      <c r="F42" s="281" t="str">
        <f>'pointage-etude'!$G$9</f>
        <v>St-Père</v>
      </c>
      <c r="G42" s="281" t="str">
        <f>'pointage-etude'!$H$9</f>
        <v>35430</v>
      </c>
      <c r="H42" s="281" t="str">
        <f>'pointage-etude'!$I$9</f>
        <v>Cour</v>
      </c>
      <c r="I42" s="281" t="str">
        <f>'pointage-etude'!$J$9</f>
        <v>des Quesblais</v>
      </c>
      <c r="J42" s="281" t="str">
        <f>'pointage-etude'!$K$9</f>
        <v>5</v>
      </c>
      <c r="K42" s="281" t="str">
        <f>'pointage-etude'!$L$9</f>
        <v/>
      </c>
      <c r="L42" s="281" t="str">
        <f>'pointage-etude'!$M$9</f>
        <v/>
      </c>
      <c r="M42" s="281" t="str">
        <f>'pointage-etude'!$N$9</f>
        <v/>
      </c>
      <c r="N42" s="283">
        <f>'pointage-etude'!$S$9</f>
        <v>1</v>
      </c>
      <c r="O42" s="501"/>
      <c r="P42" s="282" t="str">
        <f>'pointage-etude'!$Y$9</f>
        <v>35306/GNR/PB/44510</v>
      </c>
      <c r="Q42" s="282" t="s">
        <v>981</v>
      </c>
      <c r="R42" s="515"/>
      <c r="S42" s="501"/>
      <c r="T42" s="501"/>
      <c r="U42" s="513"/>
      <c r="V42" s="513"/>
      <c r="W42" s="501"/>
      <c r="X42" s="501"/>
    </row>
    <row r="43" spans="1:24" ht="25.5" x14ac:dyDescent="0.2">
      <c r="A43" s="281" t="str">
        <f>'pointage-etude'!$A$10</f>
        <v>IMB/35306/X/003G</v>
      </c>
      <c r="B43" s="281" t="str">
        <f>'pointage-etude'!$C$10</f>
        <v>FI-35306-0003</v>
      </c>
      <c r="C43" s="281" t="str">
        <f>'pointage-etude'!$D$10</f>
        <v>PA-35306-000C</v>
      </c>
      <c r="D43" s="281" t="str">
        <f>'pointage-etude'!$E$10</f>
        <v>GNR</v>
      </c>
      <c r="E43" s="282" t="str">
        <f>'pointage-etude'!$F$10</f>
        <v>0057</v>
      </c>
      <c r="F43" s="281" t="str">
        <f>'pointage-etude'!$G$10</f>
        <v>St-Père</v>
      </c>
      <c r="G43" s="281" t="str">
        <f>'pointage-etude'!$H$10</f>
        <v>35430</v>
      </c>
      <c r="H43" s="281" t="str">
        <f>'pointage-etude'!$I$10</f>
        <v>Cour</v>
      </c>
      <c r="I43" s="281" t="str">
        <f>'pointage-etude'!$J$10</f>
        <v>des Quesblais</v>
      </c>
      <c r="J43" s="281" t="str">
        <f>'pointage-etude'!$K$10</f>
        <v>7</v>
      </c>
      <c r="K43" s="281" t="str">
        <f>'pointage-etude'!$L$10</f>
        <v/>
      </c>
      <c r="L43" s="281" t="str">
        <f>'pointage-etude'!$M$10</f>
        <v/>
      </c>
      <c r="M43" s="281" t="str">
        <f>'pointage-etude'!$N$10</f>
        <v/>
      </c>
      <c r="N43" s="283">
        <f>'pointage-etude'!$S$10</f>
        <v>1</v>
      </c>
      <c r="O43" s="502"/>
      <c r="P43" s="282" t="str">
        <f>'pointage-etude'!$Y$10</f>
        <v>35306/GNR/PB/44510</v>
      </c>
      <c r="Q43" s="282" t="s">
        <v>981</v>
      </c>
      <c r="R43" s="516"/>
      <c r="S43" s="502"/>
      <c r="T43" s="502"/>
      <c r="U43" s="514"/>
      <c r="V43" s="514"/>
      <c r="W43" s="502"/>
      <c r="X43" s="502"/>
    </row>
    <row r="44" spans="1:24" ht="25.5" x14ac:dyDescent="0.2">
      <c r="A44" s="233" t="str">
        <f>'pointage-etude'!$A$44</f>
        <v>IMB/35306/X/00D0</v>
      </c>
      <c r="B44" s="233" t="str">
        <f>'pointage-etude'!$C$44</f>
        <v>FI-35306-0003</v>
      </c>
      <c r="C44" s="233" t="str">
        <f>'pointage-etude'!$D$44</f>
        <v>PA-35306-000C</v>
      </c>
      <c r="D44" s="233" t="str">
        <f>'pointage-etude'!$E$44</f>
        <v>GNR</v>
      </c>
      <c r="E44" s="213" t="str">
        <f>'pointage-etude'!$F$44</f>
        <v>0064</v>
      </c>
      <c r="F44" s="233" t="str">
        <f>'pointage-etude'!$G$44</f>
        <v>St-Père</v>
      </c>
      <c r="G44" s="233" t="str">
        <f>'pointage-etude'!$H$44</f>
        <v>35430</v>
      </c>
      <c r="H44" s="233" t="str">
        <f>'pointage-etude'!$I$44</f>
        <v>Rue</v>
      </c>
      <c r="I44" s="233" t="str">
        <f>'pointage-etude'!$J$44</f>
        <v>des Besnardais</v>
      </c>
      <c r="J44" s="233" t="str">
        <f>'pointage-etude'!$K$44</f>
        <v>17</v>
      </c>
      <c r="K44" s="233" t="str">
        <f>'pointage-etude'!$L$44</f>
        <v/>
      </c>
      <c r="L44" s="233" t="str">
        <f>'pointage-etude'!$M$44</f>
        <v/>
      </c>
      <c r="M44" s="233" t="str">
        <f>'pointage-etude'!$N$44</f>
        <v/>
      </c>
      <c r="N44" s="280">
        <f>'pointage-etude'!$S$44</f>
        <v>1</v>
      </c>
      <c r="O44" s="503">
        <f>SUM($N$44:$N$47)</f>
        <v>4</v>
      </c>
      <c r="P44" s="213" t="str">
        <f>'pointage-etude'!$Y$44</f>
        <v>35306/GNR/PB/44511</v>
      </c>
      <c r="Q44" s="213" t="s">
        <v>982</v>
      </c>
      <c r="R44" s="506" t="str">
        <f>'pointage-etude'!$Z$44</f>
        <v>en cours</v>
      </c>
      <c r="S44" s="506" t="str">
        <f>'pointage-etude'!$AA$44</f>
        <v>Chambre FTTH</v>
      </c>
      <c r="T44" s="506">
        <f>IF(AND($O$44 &gt;12, $S$44 &lt;&gt; "Immeuble FTTH"),"Err : MAX 2uMod par PB ext",IF(MOD($O$44,6)&gt;0,INT($O$44/6)+1,INT($O$44/6)))</f>
        <v>1</v>
      </c>
      <c r="U44" s="507">
        <f>T44</f>
        <v>1</v>
      </c>
      <c r="V44" s="507" t="s">
        <v>233</v>
      </c>
      <c r="W44" s="506" t="str">
        <f>'pointage-etude'!$AB$44</f>
        <v>L2T00041/35306</v>
      </c>
      <c r="X44" s="506" t="str">
        <f>'pointage-etude'!$AC$44</f>
        <v>21 rue des Besnardais</v>
      </c>
    </row>
    <row r="45" spans="1:24" ht="25.5" x14ac:dyDescent="0.2">
      <c r="A45" s="233" t="str">
        <f>'pointage-etude'!$A$45</f>
        <v>IMB/35306/X/00CZ</v>
      </c>
      <c r="B45" s="233" t="str">
        <f>'pointage-etude'!$C$45</f>
        <v>FI-35306-0003</v>
      </c>
      <c r="C45" s="233" t="str">
        <f>'pointage-etude'!$D$45</f>
        <v>PA-35306-000C</v>
      </c>
      <c r="D45" s="233" t="str">
        <f>'pointage-etude'!$E$45</f>
        <v>GNR</v>
      </c>
      <c r="E45" s="213" t="str">
        <f>'pointage-etude'!$F$45</f>
        <v>0064</v>
      </c>
      <c r="F45" s="233" t="str">
        <f>'pointage-etude'!$G$45</f>
        <v>St-Père</v>
      </c>
      <c r="G45" s="233" t="str">
        <f>'pointage-etude'!$H$45</f>
        <v>35430</v>
      </c>
      <c r="H45" s="233" t="str">
        <f>'pointage-etude'!$I$45</f>
        <v>Rue</v>
      </c>
      <c r="I45" s="233" t="str">
        <f>'pointage-etude'!$J$45</f>
        <v>des Besnardais</v>
      </c>
      <c r="J45" s="233" t="str">
        <f>'pointage-etude'!$K$45</f>
        <v>19</v>
      </c>
      <c r="K45" s="233" t="str">
        <f>'pointage-etude'!$L$45</f>
        <v/>
      </c>
      <c r="L45" s="233" t="str">
        <f>'pointage-etude'!$M$45</f>
        <v/>
      </c>
      <c r="M45" s="233" t="str">
        <f>'pointage-etude'!$N$45</f>
        <v/>
      </c>
      <c r="N45" s="280">
        <f>'pointage-etude'!$S$45</f>
        <v>1</v>
      </c>
      <c r="O45" s="504"/>
      <c r="P45" s="213" t="str">
        <f>'pointage-etude'!$Y$45</f>
        <v>35306/GNR/PB/44511</v>
      </c>
      <c r="Q45" s="213" t="s">
        <v>982</v>
      </c>
      <c r="R45" s="510"/>
      <c r="S45" s="504"/>
      <c r="T45" s="504"/>
      <c r="U45" s="508"/>
      <c r="V45" s="508"/>
      <c r="W45" s="504"/>
      <c r="X45" s="504"/>
    </row>
    <row r="46" spans="1:24" ht="25.5" x14ac:dyDescent="0.2">
      <c r="A46" s="233" t="str">
        <f>'pointage-etude'!$A$46</f>
        <v>IMB/35306/X/00CX</v>
      </c>
      <c r="B46" s="233" t="str">
        <f>'pointage-etude'!$C$46</f>
        <v>FI-35306-0003</v>
      </c>
      <c r="C46" s="233" t="str">
        <f>'pointage-etude'!$D$46</f>
        <v>PA-35306-000C</v>
      </c>
      <c r="D46" s="233" t="str">
        <f>'pointage-etude'!$E$46</f>
        <v>GNR</v>
      </c>
      <c r="E46" s="213" t="str">
        <f>'pointage-etude'!$F$46</f>
        <v>0064</v>
      </c>
      <c r="F46" s="233" t="str">
        <f>'pointage-etude'!$G$46</f>
        <v>St-Père</v>
      </c>
      <c r="G46" s="233" t="str">
        <f>'pointage-etude'!$H$46</f>
        <v>35430</v>
      </c>
      <c r="H46" s="233" t="str">
        <f>'pointage-etude'!$I$46</f>
        <v>Rue</v>
      </c>
      <c r="I46" s="233" t="str">
        <f>'pointage-etude'!$J$46</f>
        <v>des Besnardais</v>
      </c>
      <c r="J46" s="233" t="str">
        <f>'pointage-etude'!$K$46</f>
        <v>21</v>
      </c>
      <c r="K46" s="233" t="str">
        <f>'pointage-etude'!$L$46</f>
        <v/>
      </c>
      <c r="L46" s="233" t="str">
        <f>'pointage-etude'!$M$46</f>
        <v/>
      </c>
      <c r="M46" s="233" t="str">
        <f>'pointage-etude'!$N$46</f>
        <v/>
      </c>
      <c r="N46" s="280">
        <f>'pointage-etude'!$S$46</f>
        <v>1</v>
      </c>
      <c r="O46" s="504"/>
      <c r="P46" s="213" t="str">
        <f>'pointage-etude'!$Y$46</f>
        <v>35306/GNR/PB/44511</v>
      </c>
      <c r="Q46" s="213" t="s">
        <v>982</v>
      </c>
      <c r="R46" s="510"/>
      <c r="S46" s="504"/>
      <c r="T46" s="504"/>
      <c r="U46" s="508"/>
      <c r="V46" s="508"/>
      <c r="W46" s="504"/>
      <c r="X46" s="504"/>
    </row>
    <row r="47" spans="1:24" ht="25.5" x14ac:dyDescent="0.2">
      <c r="A47" s="233" t="str">
        <f>'pointage-etude'!$A$47</f>
        <v>IMB/35306/X/00CW</v>
      </c>
      <c r="B47" s="233" t="str">
        <f>'pointage-etude'!$C$47</f>
        <v>FI-35306-0003</v>
      </c>
      <c r="C47" s="233" t="str">
        <f>'pointage-etude'!$D$47</f>
        <v>PA-35306-000C</v>
      </c>
      <c r="D47" s="233" t="str">
        <f>'pointage-etude'!$E$47</f>
        <v>GNR</v>
      </c>
      <c r="E47" s="213" t="str">
        <f>'pointage-etude'!$F$47</f>
        <v>0064</v>
      </c>
      <c r="F47" s="233" t="str">
        <f>'pointage-etude'!$G$47</f>
        <v>St-Père</v>
      </c>
      <c r="G47" s="233" t="str">
        <f>'pointage-etude'!$H$47</f>
        <v>35430</v>
      </c>
      <c r="H47" s="233" t="str">
        <f>'pointage-etude'!$I$47</f>
        <v>Rue</v>
      </c>
      <c r="I47" s="233" t="str">
        <f>'pointage-etude'!$J$47</f>
        <v>des Besnardais</v>
      </c>
      <c r="J47" s="233" t="str">
        <f>'pointage-etude'!$K$47</f>
        <v>23</v>
      </c>
      <c r="K47" s="233" t="str">
        <f>'pointage-etude'!$L$47</f>
        <v/>
      </c>
      <c r="L47" s="233" t="str">
        <f>'pointage-etude'!$M$47</f>
        <v/>
      </c>
      <c r="M47" s="233" t="str">
        <f>'pointage-etude'!$N$47</f>
        <v/>
      </c>
      <c r="N47" s="280">
        <f>'pointage-etude'!$S$47</f>
        <v>1</v>
      </c>
      <c r="O47" s="505"/>
      <c r="P47" s="213" t="str">
        <f>'pointage-etude'!$Y$47</f>
        <v>35306/GNR/PB/44511</v>
      </c>
      <c r="Q47" s="213" t="s">
        <v>982</v>
      </c>
      <c r="R47" s="375"/>
      <c r="S47" s="505"/>
      <c r="T47" s="505"/>
      <c r="U47" s="509"/>
      <c r="V47" s="509"/>
      <c r="W47" s="505"/>
      <c r="X47" s="505"/>
    </row>
    <row r="48" spans="1:24" ht="25.5" x14ac:dyDescent="0.2">
      <c r="A48" s="281" t="str">
        <f>'pointage-etude'!$A$28</f>
        <v>IMB/35306/X/000N</v>
      </c>
      <c r="B48" s="281" t="str">
        <f>'pointage-etude'!$C$28</f>
        <v>FI-35306-0003</v>
      </c>
      <c r="C48" s="281" t="str">
        <f>'pointage-etude'!$D$28</f>
        <v>PA-35306-000C</v>
      </c>
      <c r="D48" s="281" t="str">
        <f>'pointage-etude'!$E$28</f>
        <v>GNR</v>
      </c>
      <c r="E48" s="282" t="str">
        <f>'pointage-etude'!$F$28</f>
        <v>0058</v>
      </c>
      <c r="F48" s="281" t="str">
        <f>'pointage-etude'!$G$28</f>
        <v>St-Père Marc en Poulet</v>
      </c>
      <c r="G48" s="281" t="str">
        <f>'pointage-etude'!$H$28</f>
        <v>35430</v>
      </c>
      <c r="H48" s="281" t="str">
        <f>'pointage-etude'!$I$28</f>
        <v>Rue</v>
      </c>
      <c r="I48" s="281" t="str">
        <f>'pointage-etude'!$J$28</f>
        <v>de Rougent</v>
      </c>
      <c r="J48" s="281" t="str">
        <f>'pointage-etude'!$K$28</f>
        <v>49</v>
      </c>
      <c r="K48" s="281" t="str">
        <f>'pointage-etude'!$L$28</f>
        <v/>
      </c>
      <c r="L48" s="281" t="str">
        <f>'pointage-etude'!$M$28</f>
        <v/>
      </c>
      <c r="M48" s="281" t="str">
        <f>'pointage-etude'!$N$28</f>
        <v/>
      </c>
      <c r="N48" s="283">
        <f>'pointage-etude'!$S$28</f>
        <v>1</v>
      </c>
      <c r="O48" s="511">
        <f>SUM($N$48:$N$53)</f>
        <v>6</v>
      </c>
      <c r="P48" s="282" t="str">
        <f>'pointage-etude'!$Y$28</f>
        <v>35306/GNR/PB/44512</v>
      </c>
      <c r="Q48" s="282" t="s">
        <v>983</v>
      </c>
      <c r="R48" s="500" t="str">
        <f>'pointage-etude'!$Z$28</f>
        <v>en cours</v>
      </c>
      <c r="S48" s="500" t="str">
        <f>'pointage-etude'!$AA$28</f>
        <v>Appui FTTH</v>
      </c>
      <c r="T48" s="500">
        <f>IF(AND($O$48 &gt;12, $S$48 &lt;&gt; "Immeuble FTTH"),"Err : MAX 2uMod par PB ext",IF(MOD($O$48,6)&gt;0,INT($O$48/6)+1,INT($O$48/6)))</f>
        <v>1</v>
      </c>
      <c r="U48" s="512">
        <f>T48</f>
        <v>1</v>
      </c>
      <c r="V48" s="512" t="s">
        <v>232</v>
      </c>
      <c r="W48" s="500" t="str">
        <f>'pointage-etude'!$AB$28</f>
        <v>FT0160919</v>
      </c>
      <c r="X48" s="500" t="str">
        <f>'pointage-etude'!$AC$28</f>
        <v>21 rue des Besnardais</v>
      </c>
    </row>
    <row r="49" spans="1:24" ht="25.5" x14ac:dyDescent="0.2">
      <c r="A49" s="281" t="str">
        <f>'pointage-etude'!$A$48</f>
        <v>IMB/35306/X/00CV</v>
      </c>
      <c r="B49" s="281" t="str">
        <f>'pointage-etude'!$C$48</f>
        <v>FI-35306-0003</v>
      </c>
      <c r="C49" s="281" t="str">
        <f>'pointage-etude'!$D$48</f>
        <v>PA-35306-000C</v>
      </c>
      <c r="D49" s="281" t="str">
        <f>'pointage-etude'!$E$48</f>
        <v>GNR</v>
      </c>
      <c r="E49" s="282" t="str">
        <f>'pointage-etude'!$F$48</f>
        <v>0064</v>
      </c>
      <c r="F49" s="281" t="str">
        <f>'pointage-etude'!$G$48</f>
        <v>St-Père</v>
      </c>
      <c r="G49" s="281" t="str">
        <f>'pointage-etude'!$H$48</f>
        <v>35430</v>
      </c>
      <c r="H49" s="281" t="str">
        <f>'pointage-etude'!$I$48</f>
        <v>Rue</v>
      </c>
      <c r="I49" s="281" t="str">
        <f>'pointage-etude'!$J$48</f>
        <v>des Besnardais</v>
      </c>
      <c r="J49" s="281" t="str">
        <f>'pointage-etude'!$K$48</f>
        <v>25</v>
      </c>
      <c r="K49" s="281" t="str">
        <f>'pointage-etude'!$L$48</f>
        <v/>
      </c>
      <c r="L49" s="281" t="str">
        <f>'pointage-etude'!$M$48</f>
        <v/>
      </c>
      <c r="M49" s="281" t="str">
        <f>'pointage-etude'!$N$48</f>
        <v/>
      </c>
      <c r="N49" s="283">
        <f>'pointage-etude'!$S$48</f>
        <v>1</v>
      </c>
      <c r="O49" s="501"/>
      <c r="P49" s="282" t="str">
        <f>'pointage-etude'!$Y$48</f>
        <v>35306/GNR/PB/44512</v>
      </c>
      <c r="Q49" s="282" t="s">
        <v>983</v>
      </c>
      <c r="R49" s="515"/>
      <c r="S49" s="501"/>
      <c r="T49" s="501"/>
      <c r="U49" s="513"/>
      <c r="V49" s="513"/>
      <c r="W49" s="501"/>
      <c r="X49" s="501"/>
    </row>
    <row r="50" spans="1:24" ht="25.5" x14ac:dyDescent="0.2">
      <c r="A50" s="281" t="str">
        <f>'pointage-etude'!$A$49</f>
        <v>IMB/35306/X/001K</v>
      </c>
      <c r="B50" s="281" t="str">
        <f>'pointage-etude'!$C$49</f>
        <v>FI-35306-0003</v>
      </c>
      <c r="C50" s="281" t="str">
        <f>'pointage-etude'!$D$49</f>
        <v>PA-35306-000C</v>
      </c>
      <c r="D50" s="281" t="str">
        <f>'pointage-etude'!$E$49</f>
        <v>GNR</v>
      </c>
      <c r="E50" s="282" t="str">
        <f>'pointage-etude'!$F$49</f>
        <v>0064</v>
      </c>
      <c r="F50" s="281" t="str">
        <f>'pointage-etude'!$G$49</f>
        <v>St-Père Marc en Poulet</v>
      </c>
      <c r="G50" s="281" t="str">
        <f>'pointage-etude'!$H$49</f>
        <v>35430</v>
      </c>
      <c r="H50" s="281" t="str">
        <f>'pointage-etude'!$I$49</f>
        <v>Rue</v>
      </c>
      <c r="I50" s="281" t="str">
        <f>'pointage-etude'!$J$49</f>
        <v>des Besnardais</v>
      </c>
      <c r="J50" s="281" t="str">
        <f>'pointage-etude'!$K$49</f>
        <v>27</v>
      </c>
      <c r="K50" s="281" t="str">
        <f>'pointage-etude'!$L$49</f>
        <v/>
      </c>
      <c r="L50" s="281" t="str">
        <f>'pointage-etude'!$M$49</f>
        <v/>
      </c>
      <c r="M50" s="281" t="str">
        <f>'pointage-etude'!$N$49</f>
        <v/>
      </c>
      <c r="N50" s="283">
        <f>'pointage-etude'!$S$49</f>
        <v>1</v>
      </c>
      <c r="O50" s="501"/>
      <c r="P50" s="282" t="str">
        <f>'pointage-etude'!$Y$49</f>
        <v>35306/GNR/PB/44512</v>
      </c>
      <c r="Q50" s="282" t="s">
        <v>983</v>
      </c>
      <c r="R50" s="515"/>
      <c r="S50" s="501"/>
      <c r="T50" s="501"/>
      <c r="U50" s="513"/>
      <c r="V50" s="513"/>
      <c r="W50" s="501"/>
      <c r="X50" s="501"/>
    </row>
    <row r="51" spans="1:24" ht="25.5" x14ac:dyDescent="0.2">
      <c r="A51" s="281" t="str">
        <f>'pointage-etude'!$A$50</f>
        <v>IMB/35306/X/00CS</v>
      </c>
      <c r="B51" s="281" t="str">
        <f>'pointage-etude'!$C$50</f>
        <v>FI-35306-0003</v>
      </c>
      <c r="C51" s="281" t="str">
        <f>'pointage-etude'!$D$50</f>
        <v>PA-35306-000C</v>
      </c>
      <c r="D51" s="281" t="str">
        <f>'pointage-etude'!$E$50</f>
        <v>GNR</v>
      </c>
      <c r="E51" s="282" t="str">
        <f>'pointage-etude'!$F$50</f>
        <v>0064</v>
      </c>
      <c r="F51" s="281" t="str">
        <f>'pointage-etude'!$G$50</f>
        <v>St-Père</v>
      </c>
      <c r="G51" s="281" t="str">
        <f>'pointage-etude'!$H$50</f>
        <v>35430</v>
      </c>
      <c r="H51" s="281" t="str">
        <f>'pointage-etude'!$I$50</f>
        <v>Rue</v>
      </c>
      <c r="I51" s="281" t="str">
        <f>'pointage-etude'!$J$50</f>
        <v>des Besnardais</v>
      </c>
      <c r="J51" s="281" t="str">
        <f>'pointage-etude'!$K$50</f>
        <v>35</v>
      </c>
      <c r="K51" s="281" t="str">
        <f>'pointage-etude'!$L$50</f>
        <v/>
      </c>
      <c r="L51" s="281" t="str">
        <f>'pointage-etude'!$M$50</f>
        <v/>
      </c>
      <c r="M51" s="281" t="str">
        <f>'pointage-etude'!$N$50</f>
        <v/>
      </c>
      <c r="N51" s="283">
        <f>'pointage-etude'!$S$50</f>
        <v>1</v>
      </c>
      <c r="O51" s="501"/>
      <c r="P51" s="282" t="str">
        <f>'pointage-etude'!$Y$50</f>
        <v>35306/GNR/PB/44512</v>
      </c>
      <c r="Q51" s="282" t="s">
        <v>983</v>
      </c>
      <c r="R51" s="515"/>
      <c r="S51" s="501"/>
      <c r="T51" s="501"/>
      <c r="U51" s="513"/>
      <c r="V51" s="513"/>
      <c r="W51" s="501"/>
      <c r="X51" s="501"/>
    </row>
    <row r="52" spans="1:24" ht="25.5" x14ac:dyDescent="0.2">
      <c r="A52" s="281" t="str">
        <f>'pointage-etude'!$A$51</f>
        <v>IMB/35306/X/00CR</v>
      </c>
      <c r="B52" s="281" t="str">
        <f>'pointage-etude'!$C$51</f>
        <v>FI-35306-0003</v>
      </c>
      <c r="C52" s="281" t="str">
        <f>'pointage-etude'!$D$51</f>
        <v>PA-35306-000C</v>
      </c>
      <c r="D52" s="281" t="str">
        <f>'pointage-etude'!$E$51</f>
        <v>GNR</v>
      </c>
      <c r="E52" s="282" t="str">
        <f>'pointage-etude'!$F$51</f>
        <v>0064</v>
      </c>
      <c r="F52" s="281" t="str">
        <f>'pointage-etude'!$G$51</f>
        <v>St-Père</v>
      </c>
      <c r="G52" s="281" t="str">
        <f>'pointage-etude'!$H$51</f>
        <v>35430</v>
      </c>
      <c r="H52" s="281" t="str">
        <f>'pointage-etude'!$I$51</f>
        <v>Rue</v>
      </c>
      <c r="I52" s="281" t="str">
        <f>'pointage-etude'!$J$51</f>
        <v>des Besnardais</v>
      </c>
      <c r="J52" s="281" t="str">
        <f>'pointage-etude'!$K$51</f>
        <v>37</v>
      </c>
      <c r="K52" s="281" t="str">
        <f>'pointage-etude'!$L$51</f>
        <v/>
      </c>
      <c r="L52" s="281" t="str">
        <f>'pointage-etude'!$M$51</f>
        <v/>
      </c>
      <c r="M52" s="281" t="str">
        <f>'pointage-etude'!$N$51</f>
        <v/>
      </c>
      <c r="N52" s="283">
        <f>'pointage-etude'!$S$51</f>
        <v>1</v>
      </c>
      <c r="O52" s="501"/>
      <c r="P52" s="282" t="str">
        <f>'pointage-etude'!$Y$51</f>
        <v>35306/GNR/PB/44512</v>
      </c>
      <c r="Q52" s="282" t="s">
        <v>983</v>
      </c>
      <c r="R52" s="515"/>
      <c r="S52" s="501"/>
      <c r="T52" s="501"/>
      <c r="U52" s="513"/>
      <c r="V52" s="513"/>
      <c r="W52" s="501"/>
      <c r="X52" s="501"/>
    </row>
    <row r="53" spans="1:24" ht="25.5" x14ac:dyDescent="0.2">
      <c r="A53" s="281" t="str">
        <f>'pointage-etude'!$A$52</f>
        <v>IMB/35306/X/00CQ</v>
      </c>
      <c r="B53" s="281" t="str">
        <f>'pointage-etude'!$C$52</f>
        <v>FI-35306-0003</v>
      </c>
      <c r="C53" s="281" t="str">
        <f>'pointage-etude'!$D$52</f>
        <v>PA-35306-000C</v>
      </c>
      <c r="D53" s="281" t="str">
        <f>'pointage-etude'!$E$52</f>
        <v>GNR</v>
      </c>
      <c r="E53" s="282" t="str">
        <f>'pointage-etude'!$F$52</f>
        <v>0064</v>
      </c>
      <c r="F53" s="281" t="str">
        <f>'pointage-etude'!$G$52</f>
        <v>St-Père</v>
      </c>
      <c r="G53" s="281" t="str">
        <f>'pointage-etude'!$H$52</f>
        <v>35430</v>
      </c>
      <c r="H53" s="281" t="str">
        <f>'pointage-etude'!$I$52</f>
        <v>Rue</v>
      </c>
      <c r="I53" s="281" t="str">
        <f>'pointage-etude'!$J$52</f>
        <v>des Besnardais</v>
      </c>
      <c r="J53" s="281" t="str">
        <f>'pointage-etude'!$K$52</f>
        <v>39</v>
      </c>
      <c r="K53" s="281" t="str">
        <f>'pointage-etude'!$L$52</f>
        <v/>
      </c>
      <c r="L53" s="281" t="str">
        <f>'pointage-etude'!$M$52</f>
        <v/>
      </c>
      <c r="M53" s="281" t="str">
        <f>'pointage-etude'!$N$52</f>
        <v/>
      </c>
      <c r="N53" s="283">
        <f>'pointage-etude'!$S$52</f>
        <v>1</v>
      </c>
      <c r="O53" s="502"/>
      <c r="P53" s="282" t="str">
        <f>'pointage-etude'!$Y$52</f>
        <v>35306/GNR/PB/44512</v>
      </c>
      <c r="Q53" s="282" t="s">
        <v>983</v>
      </c>
      <c r="R53" s="516"/>
      <c r="S53" s="502"/>
      <c r="T53" s="502"/>
      <c r="U53" s="514"/>
      <c r="V53" s="514"/>
      <c r="W53" s="502"/>
      <c r="X53" s="502"/>
    </row>
    <row r="54" spans="1:24" ht="25.5" x14ac:dyDescent="0.2">
      <c r="A54" s="233" t="str">
        <f>'pointage-etude'!$A$53</f>
        <v>IMB/35306/X/00CO</v>
      </c>
      <c r="B54" s="233" t="str">
        <f>'pointage-etude'!$C$53</f>
        <v>FI-35306-0003</v>
      </c>
      <c r="C54" s="233" t="str">
        <f>'pointage-etude'!$D$53</f>
        <v>PA-35306-000C</v>
      </c>
      <c r="D54" s="233" t="str">
        <f>'pointage-etude'!$E$53</f>
        <v>GNR</v>
      </c>
      <c r="E54" s="213" t="str">
        <f>'pointage-etude'!$F$53</f>
        <v>0064</v>
      </c>
      <c r="F54" s="233" t="str">
        <f>'pointage-etude'!$G$53</f>
        <v>St-Père</v>
      </c>
      <c r="G54" s="233" t="str">
        <f>'pointage-etude'!$H$53</f>
        <v>35430</v>
      </c>
      <c r="H54" s="233" t="str">
        <f>'pointage-etude'!$I$53</f>
        <v>Rue</v>
      </c>
      <c r="I54" s="233" t="str">
        <f>'pointage-etude'!$J$53</f>
        <v>des Besnardais</v>
      </c>
      <c r="J54" s="233" t="str">
        <f>'pointage-etude'!$K$53</f>
        <v>41</v>
      </c>
      <c r="K54" s="233" t="str">
        <f>'pointage-etude'!$L$53</f>
        <v/>
      </c>
      <c r="L54" s="233" t="str">
        <f>'pointage-etude'!$M$53</f>
        <v/>
      </c>
      <c r="M54" s="233" t="str">
        <f>'pointage-etude'!$N$53</f>
        <v/>
      </c>
      <c r="N54" s="280">
        <f>'pointage-etude'!$S$53</f>
        <v>1</v>
      </c>
      <c r="O54" s="503">
        <f>SUM($N$54:$N$59)</f>
        <v>6</v>
      </c>
      <c r="P54" s="213" t="str">
        <f>'pointage-etude'!$Y$53</f>
        <v>35306/GNR/PB/44513</v>
      </c>
      <c r="Q54" s="213" t="s">
        <v>984</v>
      </c>
      <c r="R54" s="506" t="str">
        <f>'pointage-etude'!$Z$53</f>
        <v>en cours</v>
      </c>
      <c r="S54" s="506" t="str">
        <f>'pointage-etude'!$AA$53</f>
        <v>Appui FTTH</v>
      </c>
      <c r="T54" s="506">
        <f>IF(AND($O$54 &gt;12, $S$54 &lt;&gt; "Immeuble FTTH"),"Err : MAX 2uMod par PB ext",IF(MOD($O$54,6)&gt;0,INT($O$54/6)+1,INT($O$54/6)))</f>
        <v>1</v>
      </c>
      <c r="U54" s="507">
        <f>T54</f>
        <v>1</v>
      </c>
      <c r="V54" s="507" t="s">
        <v>232</v>
      </c>
      <c r="W54" s="506" t="str">
        <f>'pointage-etude'!$AB$53</f>
        <v>FT0160920</v>
      </c>
      <c r="X54" s="506" t="str">
        <f>'pointage-etude'!$AC$53</f>
        <v>43 rue Besnardais</v>
      </c>
    </row>
    <row r="55" spans="1:24" ht="25.5" x14ac:dyDescent="0.2">
      <c r="A55" s="233" t="str">
        <f>'pointage-etude'!$A$54</f>
        <v>IMB/35306/X/00CN</v>
      </c>
      <c r="B55" s="233" t="str">
        <f>'pointage-etude'!$C$54</f>
        <v>FI-35306-0003</v>
      </c>
      <c r="C55" s="233" t="str">
        <f>'pointage-etude'!$D$54</f>
        <v>PA-35306-000C</v>
      </c>
      <c r="D55" s="233" t="str">
        <f>'pointage-etude'!$E$54</f>
        <v>GNR</v>
      </c>
      <c r="E55" s="213" t="str">
        <f>'pointage-etude'!$F$54</f>
        <v>0064</v>
      </c>
      <c r="F55" s="233" t="str">
        <f>'pointage-etude'!$G$54</f>
        <v>St-Père</v>
      </c>
      <c r="G55" s="233" t="str">
        <f>'pointage-etude'!$H$54</f>
        <v>35430</v>
      </c>
      <c r="H55" s="233" t="str">
        <f>'pointage-etude'!$I$54</f>
        <v>Rue</v>
      </c>
      <c r="I55" s="233" t="str">
        <f>'pointage-etude'!$J$54</f>
        <v>des Besnardais</v>
      </c>
      <c r="J55" s="233" t="str">
        <f>'pointage-etude'!$K$54</f>
        <v>43</v>
      </c>
      <c r="K55" s="233" t="str">
        <f>'pointage-etude'!$L$54</f>
        <v/>
      </c>
      <c r="L55" s="233" t="str">
        <f>'pointage-etude'!$M$54</f>
        <v/>
      </c>
      <c r="M55" s="233" t="str">
        <f>'pointage-etude'!$N$54</f>
        <v/>
      </c>
      <c r="N55" s="280">
        <f>'pointage-etude'!$S$54</f>
        <v>1</v>
      </c>
      <c r="O55" s="504"/>
      <c r="P55" s="213" t="str">
        <f>'pointage-etude'!$Y$54</f>
        <v>35306/GNR/PB/44513</v>
      </c>
      <c r="Q55" s="213" t="s">
        <v>984</v>
      </c>
      <c r="R55" s="510"/>
      <c r="S55" s="504"/>
      <c r="T55" s="504"/>
      <c r="U55" s="508"/>
      <c r="V55" s="508"/>
      <c r="W55" s="504"/>
      <c r="X55" s="504"/>
    </row>
    <row r="56" spans="1:24" ht="25.5" x14ac:dyDescent="0.2">
      <c r="A56" s="233" t="str">
        <f>'pointage-etude'!$A$55</f>
        <v>IMB/35306/X/00CM</v>
      </c>
      <c r="B56" s="233" t="str">
        <f>'pointage-etude'!$C$55</f>
        <v>FI-35306-0003</v>
      </c>
      <c r="C56" s="233" t="str">
        <f>'pointage-etude'!$D$55</f>
        <v>PA-35306-000C</v>
      </c>
      <c r="D56" s="233" t="str">
        <f>'pointage-etude'!$E$55</f>
        <v>GNR</v>
      </c>
      <c r="E56" s="213" t="str">
        <f>'pointage-etude'!$F$55</f>
        <v>0064</v>
      </c>
      <c r="F56" s="233" t="str">
        <f>'pointage-etude'!$G$55</f>
        <v>St-Père</v>
      </c>
      <c r="G56" s="233" t="str">
        <f>'pointage-etude'!$H$55</f>
        <v>35430</v>
      </c>
      <c r="H56" s="233" t="str">
        <f>'pointage-etude'!$I$55</f>
        <v>Rue</v>
      </c>
      <c r="I56" s="233" t="str">
        <f>'pointage-etude'!$J$55</f>
        <v>des Besnardais</v>
      </c>
      <c r="J56" s="233" t="str">
        <f>'pointage-etude'!$K$55</f>
        <v>45</v>
      </c>
      <c r="K56" s="233" t="str">
        <f>'pointage-etude'!$L$55</f>
        <v/>
      </c>
      <c r="L56" s="233" t="str">
        <f>'pointage-etude'!$M$55</f>
        <v/>
      </c>
      <c r="M56" s="233" t="str">
        <f>'pointage-etude'!$N$55</f>
        <v/>
      </c>
      <c r="N56" s="280">
        <f>'pointage-etude'!$S$55</f>
        <v>1</v>
      </c>
      <c r="O56" s="504"/>
      <c r="P56" s="213" t="str">
        <f>'pointage-etude'!$Y$55</f>
        <v>35306/GNR/PB/44513</v>
      </c>
      <c r="Q56" s="213" t="s">
        <v>984</v>
      </c>
      <c r="R56" s="510"/>
      <c r="S56" s="504"/>
      <c r="T56" s="504"/>
      <c r="U56" s="508"/>
      <c r="V56" s="508"/>
      <c r="W56" s="504"/>
      <c r="X56" s="504"/>
    </row>
    <row r="57" spans="1:24" ht="25.5" x14ac:dyDescent="0.2">
      <c r="A57" s="233" t="str">
        <f>'pointage-etude'!$A$56</f>
        <v>IMB/35306/X/00CL</v>
      </c>
      <c r="B57" s="233" t="str">
        <f>'pointage-etude'!$C$56</f>
        <v>FI-35306-0003</v>
      </c>
      <c r="C57" s="233" t="str">
        <f>'pointage-etude'!$D$56</f>
        <v>PA-35306-000C</v>
      </c>
      <c r="D57" s="233" t="str">
        <f>'pointage-etude'!$E$56</f>
        <v>GNR</v>
      </c>
      <c r="E57" s="213" t="str">
        <f>'pointage-etude'!$F$56</f>
        <v>0064</v>
      </c>
      <c r="F57" s="233" t="str">
        <f>'pointage-etude'!$G$56</f>
        <v>St-Père</v>
      </c>
      <c r="G57" s="233" t="str">
        <f>'pointage-etude'!$H$56</f>
        <v>35430</v>
      </c>
      <c r="H57" s="233" t="str">
        <f>'pointage-etude'!$I$56</f>
        <v>Rue</v>
      </c>
      <c r="I57" s="233" t="str">
        <f>'pointage-etude'!$J$56</f>
        <v>des Besnardais</v>
      </c>
      <c r="J57" s="233" t="str">
        <f>'pointage-etude'!$K$56</f>
        <v>47</v>
      </c>
      <c r="K57" s="233" t="str">
        <f>'pointage-etude'!$L$56</f>
        <v/>
      </c>
      <c r="L57" s="233" t="str">
        <f>'pointage-etude'!$M$56</f>
        <v/>
      </c>
      <c r="M57" s="233" t="str">
        <f>'pointage-etude'!$N$56</f>
        <v/>
      </c>
      <c r="N57" s="280">
        <f>'pointage-etude'!$S$56</f>
        <v>1</v>
      </c>
      <c r="O57" s="504"/>
      <c r="P57" s="213" t="str">
        <f>'pointage-etude'!$Y$56</f>
        <v>35306/GNR/PB/44513</v>
      </c>
      <c r="Q57" s="213" t="s">
        <v>984</v>
      </c>
      <c r="R57" s="510"/>
      <c r="S57" s="504"/>
      <c r="T57" s="504"/>
      <c r="U57" s="508"/>
      <c r="V57" s="508"/>
      <c r="W57" s="504"/>
      <c r="X57" s="504"/>
    </row>
    <row r="58" spans="1:24" ht="25.5" x14ac:dyDescent="0.2">
      <c r="A58" s="233" t="str">
        <f>'pointage-etude'!$A$57</f>
        <v>IMB/35306/X/00CK</v>
      </c>
      <c r="B58" s="233" t="str">
        <f>'pointage-etude'!$C$57</f>
        <v>FI-35306-0003</v>
      </c>
      <c r="C58" s="233" t="str">
        <f>'pointage-etude'!$D$57</f>
        <v>PA-35306-000C</v>
      </c>
      <c r="D58" s="233" t="str">
        <f>'pointage-etude'!$E$57</f>
        <v>GNR</v>
      </c>
      <c r="E58" s="213" t="str">
        <f>'pointage-etude'!$F$57</f>
        <v>0064</v>
      </c>
      <c r="F58" s="233" t="str">
        <f>'pointage-etude'!$G$57</f>
        <v>St-Père</v>
      </c>
      <c r="G58" s="233" t="str">
        <f>'pointage-etude'!$H$57</f>
        <v>35430</v>
      </c>
      <c r="H58" s="233" t="str">
        <f>'pointage-etude'!$I$57</f>
        <v>Rue</v>
      </c>
      <c r="I58" s="233" t="str">
        <f>'pointage-etude'!$J$57</f>
        <v>des Besnardais</v>
      </c>
      <c r="J58" s="233" t="str">
        <f>'pointage-etude'!$K$57</f>
        <v>51</v>
      </c>
      <c r="K58" s="233" t="str">
        <f>'pointage-etude'!$L$57</f>
        <v/>
      </c>
      <c r="L58" s="233" t="str">
        <f>'pointage-etude'!$M$57</f>
        <v/>
      </c>
      <c r="M58" s="233" t="str">
        <f>'pointage-etude'!$N$57</f>
        <v/>
      </c>
      <c r="N58" s="280">
        <f>'pointage-etude'!$S$57</f>
        <v>1</v>
      </c>
      <c r="O58" s="504"/>
      <c r="P58" s="213" t="str">
        <f>'pointage-etude'!$Y$57</f>
        <v>35306/GNR/PB/44513</v>
      </c>
      <c r="Q58" s="213" t="s">
        <v>984</v>
      </c>
      <c r="R58" s="510"/>
      <c r="S58" s="504"/>
      <c r="T58" s="504"/>
      <c r="U58" s="508"/>
      <c r="V58" s="508"/>
      <c r="W58" s="504"/>
      <c r="X58" s="504"/>
    </row>
    <row r="59" spans="1:24" ht="25.5" x14ac:dyDescent="0.2">
      <c r="A59" s="233" t="str">
        <f>'pointage-etude'!$A$58</f>
        <v>IMB/35306/X/00CJ</v>
      </c>
      <c r="B59" s="233" t="str">
        <f>'pointage-etude'!$C$58</f>
        <v>FI-35306-0003</v>
      </c>
      <c r="C59" s="233" t="str">
        <f>'pointage-etude'!$D$58</f>
        <v>PA-35306-000C</v>
      </c>
      <c r="D59" s="233" t="str">
        <f>'pointage-etude'!$E$58</f>
        <v>GNR</v>
      </c>
      <c r="E59" s="213" t="str">
        <f>'pointage-etude'!$F$58</f>
        <v>0064</v>
      </c>
      <c r="F59" s="233" t="str">
        <f>'pointage-etude'!$G$58</f>
        <v>St-Père</v>
      </c>
      <c r="G59" s="233" t="str">
        <f>'pointage-etude'!$H$58</f>
        <v>35430</v>
      </c>
      <c r="H59" s="233" t="str">
        <f>'pointage-etude'!$I$58</f>
        <v>Rue</v>
      </c>
      <c r="I59" s="233" t="str">
        <f>'pointage-etude'!$J$58</f>
        <v>des Besnardais</v>
      </c>
      <c r="J59" s="233" t="str">
        <f>'pointage-etude'!$K$58</f>
        <v>53</v>
      </c>
      <c r="K59" s="233" t="str">
        <f>'pointage-etude'!$L$58</f>
        <v/>
      </c>
      <c r="L59" s="233" t="str">
        <f>'pointage-etude'!$M$58</f>
        <v/>
      </c>
      <c r="M59" s="233" t="str">
        <f>'pointage-etude'!$N$58</f>
        <v/>
      </c>
      <c r="N59" s="280">
        <f>'pointage-etude'!$S$58</f>
        <v>1</v>
      </c>
      <c r="O59" s="505"/>
      <c r="P59" s="213" t="str">
        <f>'pointage-etude'!$Y$58</f>
        <v>35306/GNR/PB/44513</v>
      </c>
      <c r="Q59" s="213" t="s">
        <v>984</v>
      </c>
      <c r="R59" s="375"/>
      <c r="S59" s="505"/>
      <c r="T59" s="505"/>
      <c r="U59" s="509"/>
      <c r="V59" s="509"/>
      <c r="W59" s="505"/>
      <c r="X59" s="505"/>
    </row>
  </sheetData>
  <sheetProtection algorithmName="SHA-512" hashValue="5be90/Fu/UfbG0EqxBSeNCunSLdHtnwMxS7dpIxDjlBm4JCgO87DiTiSwicabv+dW3JdU/JAFtSu8m5vYBovnw==" saltValue="KYj9Xc1VgnHhRZtpfaUhtg==" spinCount="100000" sheet="1" objects="1" scenarios="1" formatCells="0"/>
  <sortState ref="A5:X59">
    <sortCondition ref="P5:P61"/>
    <sortCondition ref="I5:I61"/>
    <sortCondition ref="J5:J61"/>
  </sortState>
  <dataConsolidate/>
  <mergeCells count="85">
    <mergeCell ref="B1:O3"/>
    <mergeCell ref="S3:T3"/>
    <mergeCell ref="V3:W3"/>
    <mergeCell ref="R1:X1"/>
    <mergeCell ref="R2:X2"/>
    <mergeCell ref="W5:W7"/>
    <mergeCell ref="X5:X7"/>
    <mergeCell ref="O8:O11"/>
    <mergeCell ref="T8:T11"/>
    <mergeCell ref="U8:U11"/>
    <mergeCell ref="V8:V11"/>
    <mergeCell ref="R8:R11"/>
    <mergeCell ref="S8:S11"/>
    <mergeCell ref="W8:W11"/>
    <mergeCell ref="X8:X11"/>
    <mergeCell ref="O5:O7"/>
    <mergeCell ref="T5:T7"/>
    <mergeCell ref="U5:U7"/>
    <mergeCell ref="V5:V7"/>
    <mergeCell ref="R5:R7"/>
    <mergeCell ref="S5:S7"/>
    <mergeCell ref="W12:W17"/>
    <mergeCell ref="X12:X17"/>
    <mergeCell ref="O18:O23"/>
    <mergeCell ref="T18:T23"/>
    <mergeCell ref="U18:U23"/>
    <mergeCell ref="V18:V23"/>
    <mergeCell ref="R18:R23"/>
    <mergeCell ref="S18:S23"/>
    <mergeCell ref="W18:W23"/>
    <mergeCell ref="X18:X23"/>
    <mergeCell ref="O12:O17"/>
    <mergeCell ref="T12:T17"/>
    <mergeCell ref="U12:U17"/>
    <mergeCell ref="V12:V17"/>
    <mergeCell ref="R12:R17"/>
    <mergeCell ref="S12:S17"/>
    <mergeCell ref="W24:W27"/>
    <mergeCell ref="X24:X27"/>
    <mergeCell ref="O28:O33"/>
    <mergeCell ref="T28:T33"/>
    <mergeCell ref="U28:U33"/>
    <mergeCell ref="V28:V33"/>
    <mergeCell ref="R28:R33"/>
    <mergeCell ref="S28:S33"/>
    <mergeCell ref="W28:W33"/>
    <mergeCell ref="X28:X33"/>
    <mergeCell ref="O24:O27"/>
    <mergeCell ref="T24:T27"/>
    <mergeCell ref="U24:U27"/>
    <mergeCell ref="V24:V27"/>
    <mergeCell ref="R24:R27"/>
    <mergeCell ref="S24:S27"/>
    <mergeCell ref="W34:W43"/>
    <mergeCell ref="X34:X43"/>
    <mergeCell ref="O44:O47"/>
    <mergeCell ref="T44:T47"/>
    <mergeCell ref="U44:U47"/>
    <mergeCell ref="V44:V47"/>
    <mergeCell ref="R44:R47"/>
    <mergeCell ref="S44:S47"/>
    <mergeCell ref="W44:W47"/>
    <mergeCell ref="X44:X47"/>
    <mergeCell ref="O34:O43"/>
    <mergeCell ref="T34:T43"/>
    <mergeCell ref="U34:U43"/>
    <mergeCell ref="V34:V43"/>
    <mergeCell ref="R34:R43"/>
    <mergeCell ref="S34:S43"/>
    <mergeCell ref="W48:W53"/>
    <mergeCell ref="X48:X53"/>
    <mergeCell ref="O54:O59"/>
    <mergeCell ref="T54:T59"/>
    <mergeCell ref="U54:U59"/>
    <mergeCell ref="V54:V59"/>
    <mergeCell ref="R54:R59"/>
    <mergeCell ref="S54:S59"/>
    <mergeCell ref="W54:W59"/>
    <mergeCell ref="X54:X59"/>
    <mergeCell ref="O48:O53"/>
    <mergeCell ref="T48:T53"/>
    <mergeCell ref="U48:U53"/>
    <mergeCell ref="V48:V53"/>
    <mergeCell ref="R48:R53"/>
    <mergeCell ref="S48:S53"/>
  </mergeCells>
  <phoneticPr fontId="4" type="noConversion"/>
  <conditionalFormatting sqref="A1:A1048576">
    <cfRule type="expression" dxfId="8" priority="2">
      <formula>IFERROR(IF(OR(A1="",ROW(A1)=4),FALSE,NOT(AND(LEN(A1)=16,LEFT(A1,3)="IMB",MID(A1,4,1)="/",OR(AND(CODE(MID(A1,5,1))&gt;=48,CODE(MID(A1,5,1))&lt;=57),AND(CODE(MID(A1,5,1))&gt;=65,CODE(MID(A1,5,1))&lt;=90)),OR(AND(CODE(MID(A1,6,1))&gt;=48,CODE(MID(A1,6,1))&lt;=57),AND(CODE(MID(A1,6,1))&gt;=65,CODE(MID(A1,6,1))&lt;=90)),OR(AND(CODE(MID(A1,7,1))&gt;=48,CODE(MID(A1,7,1))&lt;=57),AND(CODE(MID(A1,7,1))&gt;=65,CODE(MID(A1,7,1))&lt;=90)),OR(AND(CODE(MID(A1,8,1))&gt;=48,CODE(MID(A1,8,1))&lt;=57),AND(CODE(MID(A1,8,1))&gt;=65,CODE(MID(A1,8,1))&lt;=90)),OR(AND(CODE(MID(A1,9,1))&gt;=48,CODE(MID(A1,9,1))&lt;=57),AND(CODE(MID(A1,9,1))&gt;=65,CODE(MID(A1,9,1))&lt;=90)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conditionalFormatting sqref="P5:P1048576">
    <cfRule type="expression" dxfId="7" priority="1">
      <formula>IF(P5&lt;&gt;Q5, TRUE,FALSE)</formula>
    </cfRule>
  </conditionalFormatting>
  <pageMargins left="0.78740157499999996" right="0.78740157499999996" top="0.984251969" bottom="0.984251969" header="0.4921259845" footer="0.4921259845"/>
  <pageSetup paperSize="9" scale="21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AF0F7D3-C425-4E99-A8BA-B86CE69B8D45}">
            <xm:f>page_de_garde!$N$36&lt;page_de_garde!$J$36</xm:f>
            <x14:dxf>
              <fill>
                <patternFill>
                  <fgColor indexed="64"/>
                  <bgColor rgb="FF008B00"/>
                </patternFill>
              </fill>
            </x14:dxf>
          </x14:cfRule>
          <x14:cfRule type="expression" priority="6" id="{B3C355D1-3E2F-4233-9B32-2D5C563F5DBC}">
            <xm:f>page_de_garde!$N$36&gt;page_de_garde!$J$36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V3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E5A4E5-2D65-4824-8821-5DB27F1E3442}">
          <x14:formula1>
            <xm:f>AutoConfig!$P$6:$P$11</xm:f>
          </x14:formula1>
          <xm:sqref>V5:V59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3">
    <pageSetUpPr fitToPage="1"/>
  </sheetPr>
  <dimension ref="A1:FL329"/>
  <sheetViews>
    <sheetView zoomScale="90" zoomScaleNormal="90" workbookViewId="0">
      <pane ySplit="4" topLeftCell="A5" activePane="bottomLeft" state="frozen"/>
      <selection pane="bottomLeft" activeCell="G27" sqref="G27"/>
    </sheetView>
  </sheetViews>
  <sheetFormatPr baseColWidth="10" defaultRowHeight="12.75" x14ac:dyDescent="0.2"/>
  <cols>
    <col min="1" max="5" width="18.5703125" style="220" bestFit="1" customWidth="1"/>
    <col min="6" max="6" width="18.5703125" style="220" customWidth="1"/>
    <col min="7" max="8" width="19.85546875" style="220" bestFit="1" customWidth="1"/>
    <col min="9" max="9" width="6.42578125" style="220" customWidth="1"/>
    <col min="10" max="10" width="8.85546875" style="220" bestFit="1" customWidth="1"/>
    <col min="11" max="11" width="8.28515625" style="220" bestFit="1" customWidth="1"/>
    <col min="12" max="12" width="12" style="220" bestFit="1" customWidth="1"/>
    <col min="13" max="13" width="12" style="220" customWidth="1"/>
    <col min="14" max="14" width="15.28515625" style="220" bestFit="1" customWidth="1"/>
    <col min="15" max="16" width="13.140625" style="220" bestFit="1" customWidth="1"/>
    <col min="17" max="17" width="11.5703125" style="220" bestFit="1" customWidth="1"/>
    <col min="18" max="18" width="11.5703125" style="220" customWidth="1"/>
    <col min="19" max="19" width="20" style="220" bestFit="1" customWidth="1"/>
    <col min="20" max="20" width="54.28515625" style="220" bestFit="1" customWidth="1"/>
    <col min="21" max="34" width="11.42578125" style="219" customWidth="1"/>
    <col min="35" max="16384" width="11.42578125" style="219"/>
  </cols>
  <sheetData>
    <row r="1" spans="1:168" s="93" customFormat="1" ht="12.75" customHeight="1" x14ac:dyDescent="0.2">
      <c r="A1" s="181"/>
      <c r="B1" s="488" t="s">
        <v>36</v>
      </c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538"/>
      <c r="O1" s="529" t="s">
        <v>53</v>
      </c>
      <c r="P1" s="530"/>
      <c r="Q1" s="530"/>
      <c r="R1" s="530"/>
      <c r="S1" s="531"/>
      <c r="T1" s="99"/>
      <c r="U1" s="92"/>
      <c r="W1" s="94"/>
      <c r="X1" s="94"/>
      <c r="Y1" s="94"/>
    </row>
    <row r="2" spans="1:168" s="93" customFormat="1" ht="27" customHeight="1" x14ac:dyDescent="0.2">
      <c r="A2" s="182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538"/>
      <c r="O2" s="532"/>
      <c r="P2" s="533"/>
      <c r="Q2" s="533"/>
      <c r="R2" s="533"/>
      <c r="S2" s="534"/>
      <c r="T2" s="99"/>
      <c r="U2" s="92"/>
      <c r="W2" s="95"/>
      <c r="X2" s="95"/>
      <c r="Y2" s="96"/>
    </row>
    <row r="3" spans="1:168" s="93" customFormat="1" ht="82.5" customHeight="1" x14ac:dyDescent="0.2">
      <c r="A3" s="183"/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539"/>
      <c r="O3" s="535" t="s">
        <v>54</v>
      </c>
      <c r="P3" s="536"/>
      <c r="Q3" s="536"/>
      <c r="R3" s="537"/>
      <c r="S3" s="168" t="s">
        <v>38</v>
      </c>
      <c r="T3" s="100" t="s">
        <v>39</v>
      </c>
      <c r="W3" s="95"/>
      <c r="X3" s="95"/>
      <c r="Y3" s="96"/>
    </row>
    <row r="4" spans="1:168" s="98" customFormat="1" ht="52.5" customHeight="1" thickBot="1" x14ac:dyDescent="0.25">
      <c r="A4" s="196" t="s">
        <v>21</v>
      </c>
      <c r="B4" s="196" t="s">
        <v>3</v>
      </c>
      <c r="C4" s="196" t="s">
        <v>5</v>
      </c>
      <c r="D4" s="196" t="s">
        <v>1</v>
      </c>
      <c r="E4" s="197" t="s">
        <v>22</v>
      </c>
      <c r="F4" s="198" t="s">
        <v>741</v>
      </c>
      <c r="G4" s="196" t="s">
        <v>23</v>
      </c>
      <c r="H4" s="196" t="s">
        <v>24</v>
      </c>
      <c r="I4" s="196" t="s">
        <v>25</v>
      </c>
      <c r="J4" s="196" t="s">
        <v>26</v>
      </c>
      <c r="K4" s="199" t="s">
        <v>52</v>
      </c>
      <c r="L4" s="200" t="s">
        <v>58</v>
      </c>
      <c r="M4" s="201" t="s">
        <v>750</v>
      </c>
      <c r="N4" s="201" t="s">
        <v>55</v>
      </c>
      <c r="O4" s="101" t="s">
        <v>57</v>
      </c>
      <c r="P4" s="101" t="s">
        <v>56</v>
      </c>
      <c r="Q4" s="101" t="s">
        <v>41</v>
      </c>
      <c r="R4" s="112" t="s">
        <v>640</v>
      </c>
      <c r="S4" s="101" t="s">
        <v>42</v>
      </c>
      <c r="T4" s="202" t="s">
        <v>43</v>
      </c>
      <c r="U4" s="92"/>
      <c r="V4" s="93"/>
      <c r="W4" s="95"/>
      <c r="X4" s="95"/>
      <c r="Y4" s="96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7"/>
      <c r="AK4" s="92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</row>
    <row r="5" spans="1:168" x14ac:dyDescent="0.2">
      <c r="A5" s="237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</row>
    <row r="6" spans="1:168" x14ac:dyDescent="0.2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</row>
    <row r="7" spans="1:168" x14ac:dyDescent="0.2">
      <c r="A7" s="237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</row>
    <row r="8" spans="1:168" x14ac:dyDescent="0.2">
      <c r="A8" s="237"/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</row>
    <row r="9" spans="1:168" x14ac:dyDescent="0.2">
      <c r="A9" s="237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</row>
    <row r="10" spans="1:168" x14ac:dyDescent="0.2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</row>
    <row r="11" spans="1:168" x14ac:dyDescent="0.2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</row>
    <row r="12" spans="1:168" x14ac:dyDescent="0.2">
      <c r="A12" s="237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</row>
    <row r="13" spans="1:168" x14ac:dyDescent="0.2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</row>
    <row r="14" spans="1:168" x14ac:dyDescent="0.2">
      <c r="A14" s="237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</row>
    <row r="15" spans="1:168" x14ac:dyDescent="0.2">
      <c r="A15" s="237"/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</row>
    <row r="16" spans="1:168" x14ac:dyDescent="0.2">
      <c r="A16" s="237"/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</row>
    <row r="17" spans="1:20" x14ac:dyDescent="0.2">
      <c r="A17" s="237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</row>
    <row r="18" spans="1:20" x14ac:dyDescent="0.2">
      <c r="A18" s="237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</row>
    <row r="19" spans="1:20" x14ac:dyDescent="0.2">
      <c r="A19" s="237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</row>
    <row r="20" spans="1:20" x14ac:dyDescent="0.2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</row>
    <row r="21" spans="1:20" x14ac:dyDescent="0.2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</row>
    <row r="22" spans="1:20" x14ac:dyDescent="0.2">
      <c r="A22" s="237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</row>
    <row r="23" spans="1:20" x14ac:dyDescent="0.2">
      <c r="A23" s="237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</row>
    <row r="24" spans="1:20" x14ac:dyDescent="0.2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</row>
    <row r="25" spans="1:20" x14ac:dyDescent="0.2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</row>
    <row r="26" spans="1:20" x14ac:dyDescent="0.2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</row>
    <row r="27" spans="1:20" x14ac:dyDescent="0.2">
      <c r="A27" s="237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</row>
    <row r="28" spans="1:20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</row>
    <row r="29" spans="1:20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</row>
    <row r="30" spans="1:20" x14ac:dyDescent="0.2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</row>
    <row r="31" spans="1:20" x14ac:dyDescent="0.2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</row>
    <row r="32" spans="1:20" x14ac:dyDescent="0.2">
      <c r="A32" s="237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</row>
    <row r="33" spans="1:20" x14ac:dyDescent="0.2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</row>
    <row r="34" spans="1:20" x14ac:dyDescent="0.2">
      <c r="A34" s="237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</row>
    <row r="35" spans="1:20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</row>
    <row r="36" spans="1:20" x14ac:dyDescent="0.2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</row>
    <row r="37" spans="1:20" x14ac:dyDescent="0.2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</row>
    <row r="38" spans="1:20" x14ac:dyDescent="0.2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x14ac:dyDescent="0.2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</row>
    <row r="40" spans="1:20" x14ac:dyDescent="0.2">
      <c r="A40" s="237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</row>
    <row r="41" spans="1:20" x14ac:dyDescent="0.2">
      <c r="A41" s="237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</row>
    <row r="42" spans="1:20" x14ac:dyDescent="0.2">
      <c r="A42" s="237"/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</row>
    <row r="43" spans="1:20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</row>
    <row r="44" spans="1:20" x14ac:dyDescent="0.2">
      <c r="A44" s="237"/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</row>
    <row r="45" spans="1:20" x14ac:dyDescent="0.2">
      <c r="A45" s="237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</row>
    <row r="46" spans="1:20" x14ac:dyDescent="0.2">
      <c r="A46" s="237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</row>
    <row r="47" spans="1:20" x14ac:dyDescent="0.2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</row>
    <row r="48" spans="1:20" x14ac:dyDescent="0.2">
      <c r="A48" s="237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</row>
    <row r="49" spans="1:20" x14ac:dyDescent="0.2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</row>
    <row r="50" spans="1:20" x14ac:dyDescent="0.2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</row>
    <row r="51" spans="1:20" x14ac:dyDescent="0.2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</row>
    <row r="52" spans="1:20" x14ac:dyDescent="0.2">
      <c r="A52" s="237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</row>
    <row r="53" spans="1:20" x14ac:dyDescent="0.2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</row>
    <row r="54" spans="1:20" x14ac:dyDescent="0.2">
      <c r="A54" s="237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</row>
    <row r="55" spans="1:20" x14ac:dyDescent="0.2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</row>
    <row r="56" spans="1:20" x14ac:dyDescent="0.2">
      <c r="A56" s="237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</row>
    <row r="57" spans="1:20" x14ac:dyDescent="0.2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</row>
    <row r="58" spans="1:20" x14ac:dyDescent="0.2">
      <c r="A58" s="237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</row>
    <row r="59" spans="1:20" x14ac:dyDescent="0.2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</row>
    <row r="60" spans="1:20" x14ac:dyDescent="0.2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</row>
    <row r="61" spans="1:20" x14ac:dyDescent="0.2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</row>
    <row r="62" spans="1:20" x14ac:dyDescent="0.2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</row>
    <row r="63" spans="1:20" x14ac:dyDescent="0.2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</row>
    <row r="64" spans="1:20" x14ac:dyDescent="0.2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</row>
    <row r="65" spans="1:20" x14ac:dyDescent="0.2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</row>
    <row r="66" spans="1:20" x14ac:dyDescent="0.2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</row>
    <row r="67" spans="1:20" x14ac:dyDescent="0.2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</row>
    <row r="68" spans="1:20" x14ac:dyDescent="0.2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</row>
    <row r="69" spans="1:20" x14ac:dyDescent="0.2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</row>
    <row r="70" spans="1:20" x14ac:dyDescent="0.2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</row>
    <row r="71" spans="1:20" x14ac:dyDescent="0.2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</row>
    <row r="72" spans="1:20" x14ac:dyDescent="0.2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</row>
    <row r="73" spans="1:20" x14ac:dyDescent="0.2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</row>
    <row r="74" spans="1:20" x14ac:dyDescent="0.2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</row>
    <row r="75" spans="1:20" x14ac:dyDescent="0.2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</row>
    <row r="76" spans="1:20" x14ac:dyDescent="0.2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</row>
    <row r="77" spans="1:20" x14ac:dyDescent="0.2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</row>
    <row r="78" spans="1:20" x14ac:dyDescent="0.2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</row>
    <row r="79" spans="1:20" x14ac:dyDescent="0.2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</row>
    <row r="80" spans="1:20" x14ac:dyDescent="0.2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</row>
    <row r="81" spans="1:20" x14ac:dyDescent="0.2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</row>
    <row r="82" spans="1:20" x14ac:dyDescent="0.2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</row>
    <row r="83" spans="1:20" x14ac:dyDescent="0.2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</row>
    <row r="84" spans="1:20" x14ac:dyDescent="0.2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</row>
    <row r="85" spans="1:20" x14ac:dyDescent="0.2">
      <c r="A85" s="237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</row>
    <row r="86" spans="1:20" x14ac:dyDescent="0.2">
      <c r="A86" s="237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</row>
    <row r="87" spans="1:20" x14ac:dyDescent="0.2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</row>
    <row r="88" spans="1:20" x14ac:dyDescent="0.2">
      <c r="A88" s="237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</row>
    <row r="89" spans="1:20" x14ac:dyDescent="0.2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</row>
    <row r="90" spans="1:20" x14ac:dyDescent="0.2">
      <c r="A90" s="237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</row>
    <row r="91" spans="1:20" x14ac:dyDescent="0.2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</row>
    <row r="92" spans="1:20" x14ac:dyDescent="0.2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</row>
    <row r="93" spans="1:20" x14ac:dyDescent="0.2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</row>
    <row r="94" spans="1:20" x14ac:dyDescent="0.2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</row>
    <row r="95" spans="1:20" x14ac:dyDescent="0.2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</row>
    <row r="96" spans="1:20" x14ac:dyDescent="0.2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</row>
    <row r="97" spans="1:20" x14ac:dyDescent="0.2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</row>
    <row r="98" spans="1:20" x14ac:dyDescent="0.2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</row>
    <row r="99" spans="1:20" x14ac:dyDescent="0.2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</row>
    <row r="100" spans="1:20" x14ac:dyDescent="0.2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</row>
    <row r="101" spans="1:20" x14ac:dyDescent="0.2">
      <c r="A101" s="237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</row>
    <row r="102" spans="1:20" x14ac:dyDescent="0.2">
      <c r="A102" s="237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</row>
    <row r="103" spans="1:20" x14ac:dyDescent="0.2">
      <c r="A103" s="237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</row>
    <row r="104" spans="1:20" x14ac:dyDescent="0.2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</row>
    <row r="105" spans="1:20" x14ac:dyDescent="0.2">
      <c r="A105" s="237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</row>
    <row r="106" spans="1:20" x14ac:dyDescent="0.2">
      <c r="A106" s="237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</row>
    <row r="107" spans="1:20" x14ac:dyDescent="0.2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</row>
    <row r="108" spans="1:20" x14ac:dyDescent="0.2">
      <c r="A108" s="237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</row>
    <row r="109" spans="1:20" x14ac:dyDescent="0.2">
      <c r="A109" s="237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</row>
    <row r="110" spans="1:20" x14ac:dyDescent="0.2">
      <c r="A110" s="237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</row>
    <row r="111" spans="1:20" x14ac:dyDescent="0.2">
      <c r="A111" s="237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</row>
    <row r="112" spans="1:20" x14ac:dyDescent="0.2">
      <c r="A112" s="237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</row>
    <row r="113" spans="1:20" x14ac:dyDescent="0.2">
      <c r="A113" s="237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</row>
    <row r="114" spans="1:20" x14ac:dyDescent="0.2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</row>
    <row r="115" spans="1:20" x14ac:dyDescent="0.2">
      <c r="A115" s="237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</row>
    <row r="116" spans="1:20" x14ac:dyDescent="0.2">
      <c r="A116" s="237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</row>
    <row r="117" spans="1:20" x14ac:dyDescent="0.2">
      <c r="A117" s="237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</row>
    <row r="118" spans="1:20" x14ac:dyDescent="0.2">
      <c r="A118" s="237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</row>
    <row r="119" spans="1:20" x14ac:dyDescent="0.2">
      <c r="A119" s="237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</row>
    <row r="120" spans="1:20" x14ac:dyDescent="0.2">
      <c r="A120" s="237"/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</row>
    <row r="121" spans="1:20" x14ac:dyDescent="0.2">
      <c r="A121" s="237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</row>
    <row r="122" spans="1:20" x14ac:dyDescent="0.2">
      <c r="A122" s="237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</row>
    <row r="123" spans="1:20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</row>
    <row r="124" spans="1:20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</row>
    <row r="125" spans="1:20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</row>
    <row r="126" spans="1:20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</row>
    <row r="127" spans="1:20" x14ac:dyDescent="0.2">
      <c r="A127" s="237"/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</row>
    <row r="128" spans="1:20" x14ac:dyDescent="0.2">
      <c r="A128" s="237"/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</row>
    <row r="129" spans="1:20" x14ac:dyDescent="0.2">
      <c r="A129" s="237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</row>
    <row r="130" spans="1:20" x14ac:dyDescent="0.2">
      <c r="A130" s="237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</row>
    <row r="131" spans="1:20" x14ac:dyDescent="0.2">
      <c r="A131" s="237"/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</row>
    <row r="132" spans="1:20" x14ac:dyDescent="0.2">
      <c r="A132" s="237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</row>
    <row r="133" spans="1:20" x14ac:dyDescent="0.2">
      <c r="A133" s="237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</row>
    <row r="134" spans="1:20" x14ac:dyDescent="0.2">
      <c r="A134" s="237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</row>
    <row r="135" spans="1:20" x14ac:dyDescent="0.2">
      <c r="A135" s="237"/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</row>
    <row r="136" spans="1:20" x14ac:dyDescent="0.2">
      <c r="A136" s="237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</row>
    <row r="137" spans="1:20" x14ac:dyDescent="0.2">
      <c r="A137" s="237"/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</row>
    <row r="138" spans="1:20" x14ac:dyDescent="0.2">
      <c r="A138" s="237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</row>
    <row r="139" spans="1:20" x14ac:dyDescent="0.2">
      <c r="A139" s="237"/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</row>
    <row r="140" spans="1:20" x14ac:dyDescent="0.2">
      <c r="A140" s="237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</row>
    <row r="141" spans="1:20" x14ac:dyDescent="0.2">
      <c r="A141" s="237"/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</row>
    <row r="142" spans="1:20" x14ac:dyDescent="0.2">
      <c r="A142" s="237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</row>
    <row r="143" spans="1:20" x14ac:dyDescent="0.2">
      <c r="A143" s="237"/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</row>
    <row r="144" spans="1:20" x14ac:dyDescent="0.2">
      <c r="A144" s="237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</row>
    <row r="145" spans="1:20" x14ac:dyDescent="0.2">
      <c r="A145" s="237"/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</row>
    <row r="146" spans="1:20" x14ac:dyDescent="0.2">
      <c r="A146" s="237"/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</row>
    <row r="147" spans="1:20" x14ac:dyDescent="0.2">
      <c r="A147" s="237"/>
      <c r="B147" s="237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</row>
    <row r="148" spans="1:20" x14ac:dyDescent="0.2">
      <c r="A148" s="237"/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</row>
    <row r="149" spans="1:20" x14ac:dyDescent="0.2">
      <c r="A149" s="237"/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</row>
    <row r="150" spans="1:20" x14ac:dyDescent="0.2">
      <c r="A150" s="237"/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</row>
    <row r="151" spans="1:20" x14ac:dyDescent="0.2">
      <c r="A151" s="237"/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</row>
    <row r="152" spans="1:20" x14ac:dyDescent="0.2">
      <c r="A152" s="237"/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</row>
    <row r="153" spans="1:20" x14ac:dyDescent="0.2">
      <c r="A153" s="237"/>
      <c r="B153" s="237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</row>
    <row r="154" spans="1:20" x14ac:dyDescent="0.2">
      <c r="A154" s="237"/>
      <c r="B154" s="237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</row>
    <row r="155" spans="1:20" x14ac:dyDescent="0.2">
      <c r="A155" s="237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</row>
    <row r="156" spans="1:20" x14ac:dyDescent="0.2">
      <c r="A156" s="237"/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</row>
    <row r="157" spans="1:20" x14ac:dyDescent="0.2">
      <c r="A157" s="237"/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</row>
    <row r="158" spans="1:20" x14ac:dyDescent="0.2">
      <c r="A158" s="237"/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</row>
    <row r="159" spans="1:20" x14ac:dyDescent="0.2">
      <c r="A159" s="237"/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</row>
    <row r="160" spans="1:20" x14ac:dyDescent="0.2">
      <c r="A160" s="237"/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</row>
    <row r="161" spans="1:20" x14ac:dyDescent="0.2">
      <c r="A161" s="237"/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</row>
    <row r="162" spans="1:20" x14ac:dyDescent="0.2">
      <c r="A162" s="237"/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</row>
    <row r="163" spans="1:20" x14ac:dyDescent="0.2">
      <c r="A163" s="237"/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</row>
    <row r="164" spans="1:20" x14ac:dyDescent="0.2">
      <c r="A164" s="237"/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</row>
    <row r="165" spans="1:20" x14ac:dyDescent="0.2">
      <c r="A165" s="237"/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</row>
    <row r="166" spans="1:20" x14ac:dyDescent="0.2">
      <c r="A166" s="237"/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</row>
    <row r="167" spans="1:20" x14ac:dyDescent="0.2">
      <c r="A167" s="237"/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</row>
    <row r="168" spans="1:20" x14ac:dyDescent="0.2">
      <c r="A168" s="237"/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</row>
    <row r="169" spans="1:20" x14ac:dyDescent="0.2">
      <c r="A169" s="237"/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</row>
    <row r="170" spans="1:20" x14ac:dyDescent="0.2">
      <c r="A170" s="237"/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</row>
    <row r="171" spans="1:20" x14ac:dyDescent="0.2">
      <c r="A171" s="237"/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</row>
    <row r="172" spans="1:20" x14ac:dyDescent="0.2">
      <c r="A172" s="237"/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7"/>
    </row>
    <row r="173" spans="1:20" x14ac:dyDescent="0.2">
      <c r="A173" s="237"/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</row>
    <row r="174" spans="1:20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</row>
    <row r="175" spans="1:20" x14ac:dyDescent="0.2">
      <c r="A175" s="237"/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</row>
    <row r="176" spans="1:20" x14ac:dyDescent="0.2">
      <c r="A176" s="237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</row>
    <row r="177" spans="1:20" x14ac:dyDescent="0.2">
      <c r="A177" s="237"/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</row>
    <row r="178" spans="1:20" x14ac:dyDescent="0.2">
      <c r="A178" s="237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</row>
    <row r="179" spans="1:20" x14ac:dyDescent="0.2">
      <c r="A179" s="237"/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</row>
    <row r="180" spans="1:20" x14ac:dyDescent="0.2">
      <c r="A180" s="237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</row>
    <row r="181" spans="1:20" x14ac:dyDescent="0.2">
      <c r="A181" s="237"/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</row>
    <row r="182" spans="1:20" x14ac:dyDescent="0.2">
      <c r="A182" s="237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</row>
    <row r="183" spans="1:20" x14ac:dyDescent="0.2">
      <c r="A183" s="237"/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</row>
    <row r="184" spans="1:20" x14ac:dyDescent="0.2">
      <c r="A184" s="237"/>
      <c r="B184" s="237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</row>
    <row r="185" spans="1:20" x14ac:dyDescent="0.2">
      <c r="A185" s="237"/>
      <c r="B185" s="237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</row>
    <row r="186" spans="1:20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</row>
    <row r="187" spans="1:20" x14ac:dyDescent="0.2">
      <c r="A187" s="237"/>
      <c r="B187" s="237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</row>
    <row r="188" spans="1:20" x14ac:dyDescent="0.2">
      <c r="A188" s="237"/>
      <c r="B188" s="237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</row>
    <row r="189" spans="1:20" x14ac:dyDescent="0.2">
      <c r="A189" s="237"/>
      <c r="B189" s="237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</row>
    <row r="190" spans="1:20" x14ac:dyDescent="0.2">
      <c r="A190" s="237"/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</row>
    <row r="191" spans="1:20" x14ac:dyDescent="0.2">
      <c r="A191" s="237"/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</row>
    <row r="192" spans="1:20" x14ac:dyDescent="0.2">
      <c r="A192" s="237"/>
      <c r="B192" s="237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</row>
    <row r="193" spans="1:20" x14ac:dyDescent="0.2">
      <c r="A193" s="237"/>
      <c r="B193" s="237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</row>
    <row r="194" spans="1:20" x14ac:dyDescent="0.2">
      <c r="A194" s="237"/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</row>
    <row r="195" spans="1:20" x14ac:dyDescent="0.2">
      <c r="A195" s="237"/>
      <c r="B195" s="237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</row>
    <row r="196" spans="1:20" x14ac:dyDescent="0.2">
      <c r="A196" s="237"/>
      <c r="B196" s="237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</row>
    <row r="197" spans="1:20" x14ac:dyDescent="0.2">
      <c r="A197" s="237"/>
      <c r="B197" s="237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</row>
    <row r="198" spans="1:20" x14ac:dyDescent="0.2">
      <c r="A198" s="237"/>
      <c r="B198" s="237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</row>
    <row r="199" spans="1:20" x14ac:dyDescent="0.2">
      <c r="A199" s="237"/>
      <c r="B199" s="237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</row>
    <row r="200" spans="1:20" x14ac:dyDescent="0.2">
      <c r="A200" s="237"/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</row>
    <row r="201" spans="1:20" x14ac:dyDescent="0.2">
      <c r="A201" s="237"/>
      <c r="B201" s="237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</row>
    <row r="202" spans="1:20" x14ac:dyDescent="0.2">
      <c r="A202" s="237"/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</row>
    <row r="203" spans="1:20" x14ac:dyDescent="0.2">
      <c r="A203" s="237"/>
      <c r="B203" s="237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</row>
    <row r="204" spans="1:20" x14ac:dyDescent="0.2">
      <c r="A204" s="237"/>
      <c r="B204" s="237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</row>
    <row r="205" spans="1:20" x14ac:dyDescent="0.2">
      <c r="A205" s="237"/>
      <c r="B205" s="237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</row>
    <row r="206" spans="1:20" x14ac:dyDescent="0.2">
      <c r="A206" s="237"/>
      <c r="B206" s="237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</row>
    <row r="207" spans="1:20" x14ac:dyDescent="0.2">
      <c r="A207" s="237"/>
      <c r="B207" s="237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</row>
    <row r="208" spans="1:20" x14ac:dyDescent="0.2">
      <c r="A208" s="237"/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</row>
    <row r="209" spans="1:20" x14ac:dyDescent="0.2">
      <c r="A209" s="237"/>
      <c r="B209" s="237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</row>
    <row r="210" spans="1:20" x14ac:dyDescent="0.2">
      <c r="A210" s="237"/>
      <c r="B210" s="237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</row>
    <row r="211" spans="1:20" x14ac:dyDescent="0.2">
      <c r="A211" s="237"/>
      <c r="B211" s="237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</row>
    <row r="212" spans="1:20" x14ac:dyDescent="0.2">
      <c r="A212" s="237"/>
      <c r="B212" s="237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</row>
    <row r="213" spans="1:20" x14ac:dyDescent="0.2">
      <c r="A213" s="237"/>
      <c r="B213" s="237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</row>
    <row r="214" spans="1:20" x14ac:dyDescent="0.2">
      <c r="A214" s="237"/>
      <c r="B214" s="237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</row>
    <row r="215" spans="1:20" x14ac:dyDescent="0.2">
      <c r="A215" s="237"/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</row>
    <row r="216" spans="1:20" x14ac:dyDescent="0.2">
      <c r="A216" s="237"/>
      <c r="B216" s="237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</row>
    <row r="217" spans="1:20" x14ac:dyDescent="0.2">
      <c r="A217" s="237"/>
      <c r="B217" s="237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</row>
    <row r="218" spans="1:20" x14ac:dyDescent="0.2">
      <c r="A218" s="237"/>
      <c r="B218" s="237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</row>
    <row r="219" spans="1:20" x14ac:dyDescent="0.2">
      <c r="A219" s="237"/>
      <c r="B219" s="237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</row>
    <row r="220" spans="1:20" x14ac:dyDescent="0.2">
      <c r="A220" s="237"/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</row>
    <row r="221" spans="1:20" x14ac:dyDescent="0.2">
      <c r="A221" s="237"/>
      <c r="B221" s="237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</row>
    <row r="222" spans="1:20" x14ac:dyDescent="0.2">
      <c r="A222" s="237"/>
      <c r="B222" s="237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</row>
    <row r="223" spans="1:20" x14ac:dyDescent="0.2">
      <c r="A223" s="237"/>
      <c r="B223" s="237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R223" s="237"/>
      <c r="S223" s="237"/>
      <c r="T223" s="237"/>
    </row>
    <row r="224" spans="1:20" x14ac:dyDescent="0.2">
      <c r="A224" s="237"/>
      <c r="B224" s="237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</row>
    <row r="225" spans="1:20" x14ac:dyDescent="0.2">
      <c r="A225" s="237"/>
      <c r="B225" s="237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P225" s="237"/>
      <c r="Q225" s="237"/>
      <c r="R225" s="237"/>
      <c r="S225" s="237"/>
      <c r="T225" s="237"/>
    </row>
    <row r="226" spans="1:20" x14ac:dyDescent="0.2">
      <c r="A226" s="237"/>
      <c r="B226" s="237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</row>
    <row r="227" spans="1:20" x14ac:dyDescent="0.2">
      <c r="A227" s="237"/>
      <c r="B227" s="237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</row>
    <row r="228" spans="1:20" x14ac:dyDescent="0.2">
      <c r="A228" s="237"/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</row>
    <row r="229" spans="1:20" x14ac:dyDescent="0.2">
      <c r="A229" s="237"/>
      <c r="B229" s="237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</row>
    <row r="230" spans="1:20" x14ac:dyDescent="0.2">
      <c r="A230" s="237"/>
      <c r="B230" s="237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</row>
    <row r="231" spans="1:20" x14ac:dyDescent="0.2">
      <c r="A231" s="237"/>
      <c r="B231" s="237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</row>
    <row r="232" spans="1:20" x14ac:dyDescent="0.2">
      <c r="A232" s="237"/>
      <c r="B232" s="237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</row>
    <row r="233" spans="1:20" x14ac:dyDescent="0.2">
      <c r="A233" s="237"/>
      <c r="B233" s="237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</row>
    <row r="234" spans="1:20" x14ac:dyDescent="0.2">
      <c r="A234" s="237"/>
      <c r="B234" s="237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</row>
    <row r="235" spans="1:20" x14ac:dyDescent="0.2">
      <c r="A235" s="237"/>
      <c r="B235" s="237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</row>
    <row r="236" spans="1:20" x14ac:dyDescent="0.2">
      <c r="A236" s="237"/>
      <c r="B236" s="237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</row>
    <row r="237" spans="1:20" x14ac:dyDescent="0.2">
      <c r="A237" s="237"/>
      <c r="B237" s="237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P237" s="237"/>
      <c r="Q237" s="237"/>
      <c r="R237" s="237"/>
      <c r="S237" s="237"/>
      <c r="T237" s="237"/>
    </row>
    <row r="238" spans="1:20" x14ac:dyDescent="0.2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</row>
    <row r="239" spans="1:20" x14ac:dyDescent="0.2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</row>
    <row r="240" spans="1:20" x14ac:dyDescent="0.2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</row>
    <row r="241" spans="1:20" x14ac:dyDescent="0.2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</row>
    <row r="242" spans="1:20" x14ac:dyDescent="0.2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</row>
    <row r="243" spans="1:20" x14ac:dyDescent="0.2">
      <c r="A243" s="237"/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</row>
    <row r="244" spans="1:20" x14ac:dyDescent="0.2">
      <c r="A244" s="237"/>
      <c r="B244" s="237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</row>
    <row r="245" spans="1:20" x14ac:dyDescent="0.2">
      <c r="A245" s="237"/>
      <c r="B245" s="237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</row>
    <row r="246" spans="1:20" x14ac:dyDescent="0.2">
      <c r="A246" s="237"/>
      <c r="B246" s="237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</row>
    <row r="247" spans="1:20" x14ac:dyDescent="0.2">
      <c r="A247" s="237"/>
      <c r="B247" s="237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</row>
    <row r="248" spans="1:20" x14ac:dyDescent="0.2">
      <c r="A248" s="237"/>
      <c r="B248" s="237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</row>
    <row r="249" spans="1:20" x14ac:dyDescent="0.2">
      <c r="A249" s="237"/>
      <c r="B249" s="237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</row>
    <row r="250" spans="1:20" x14ac:dyDescent="0.2">
      <c r="A250" s="237"/>
      <c r="B250" s="237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</row>
    <row r="251" spans="1:20" x14ac:dyDescent="0.2">
      <c r="A251" s="237"/>
      <c r="B251" s="237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</row>
    <row r="252" spans="1:20" x14ac:dyDescent="0.2">
      <c r="A252" s="237"/>
      <c r="B252" s="237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</row>
    <row r="253" spans="1:20" x14ac:dyDescent="0.2">
      <c r="A253" s="237"/>
      <c r="B253" s="237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</row>
    <row r="254" spans="1:20" x14ac:dyDescent="0.2">
      <c r="A254" s="237"/>
      <c r="B254" s="237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</row>
    <row r="255" spans="1:20" x14ac:dyDescent="0.2">
      <c r="A255" s="237"/>
      <c r="B255" s="237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</row>
    <row r="256" spans="1:20" x14ac:dyDescent="0.2">
      <c r="A256" s="237"/>
      <c r="B256" s="237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</row>
    <row r="257" spans="1:20" x14ac:dyDescent="0.2">
      <c r="A257" s="237"/>
      <c r="B257" s="237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</row>
    <row r="258" spans="1:20" x14ac:dyDescent="0.2">
      <c r="A258" s="237"/>
      <c r="B258" s="237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</row>
    <row r="259" spans="1:20" x14ac:dyDescent="0.2">
      <c r="A259" s="237"/>
      <c r="B259" s="237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</row>
    <row r="260" spans="1:20" x14ac:dyDescent="0.2">
      <c r="A260" s="237"/>
      <c r="B260" s="237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</row>
    <row r="261" spans="1:20" x14ac:dyDescent="0.2">
      <c r="A261" s="237"/>
      <c r="B261" s="237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</row>
    <row r="262" spans="1:20" x14ac:dyDescent="0.2">
      <c r="A262" s="237"/>
      <c r="B262" s="237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</row>
    <row r="263" spans="1:20" x14ac:dyDescent="0.2">
      <c r="A263" s="237"/>
      <c r="B263" s="237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</row>
    <row r="264" spans="1:20" x14ac:dyDescent="0.2">
      <c r="A264" s="237"/>
      <c r="B264" s="237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</row>
    <row r="265" spans="1:20" x14ac:dyDescent="0.2">
      <c r="A265" s="237"/>
      <c r="B265" s="237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</row>
    <row r="266" spans="1:20" x14ac:dyDescent="0.2">
      <c r="A266" s="237"/>
      <c r="B266" s="237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</row>
    <row r="267" spans="1:20" x14ac:dyDescent="0.2">
      <c r="A267" s="237"/>
      <c r="B267" s="237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</row>
    <row r="268" spans="1:20" x14ac:dyDescent="0.2">
      <c r="A268" s="237"/>
      <c r="B268" s="237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</row>
    <row r="269" spans="1:20" x14ac:dyDescent="0.2">
      <c r="A269" s="237"/>
      <c r="B269" s="237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</row>
    <row r="270" spans="1:20" x14ac:dyDescent="0.2">
      <c r="A270" s="237"/>
      <c r="B270" s="237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</row>
    <row r="271" spans="1:20" x14ac:dyDescent="0.2">
      <c r="A271" s="237"/>
      <c r="B271" s="237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</row>
    <row r="272" spans="1:20" x14ac:dyDescent="0.2">
      <c r="A272" s="237"/>
      <c r="B272" s="237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</row>
    <row r="273" spans="1:20" x14ac:dyDescent="0.2">
      <c r="A273" s="237"/>
      <c r="B273" s="237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</row>
    <row r="274" spans="1:20" x14ac:dyDescent="0.2">
      <c r="A274" s="237"/>
      <c r="B274" s="237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</row>
    <row r="275" spans="1:20" x14ac:dyDescent="0.2">
      <c r="A275" s="237"/>
      <c r="B275" s="237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</row>
    <row r="276" spans="1:20" x14ac:dyDescent="0.2">
      <c r="A276" s="237"/>
      <c r="B276" s="237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</row>
    <row r="277" spans="1:20" x14ac:dyDescent="0.2">
      <c r="A277" s="237"/>
      <c r="B277" s="237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</row>
    <row r="278" spans="1:20" x14ac:dyDescent="0.2">
      <c r="A278" s="237"/>
      <c r="B278" s="237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</row>
    <row r="279" spans="1:20" x14ac:dyDescent="0.2">
      <c r="A279" s="237"/>
      <c r="B279" s="237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</row>
    <row r="280" spans="1:20" x14ac:dyDescent="0.2">
      <c r="A280" s="237"/>
      <c r="B280" s="237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</row>
    <row r="281" spans="1:20" x14ac:dyDescent="0.2">
      <c r="A281" s="237"/>
      <c r="B281" s="237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</row>
    <row r="282" spans="1:20" x14ac:dyDescent="0.2">
      <c r="A282" s="237"/>
      <c r="B282" s="237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</row>
    <row r="283" spans="1:20" x14ac:dyDescent="0.2">
      <c r="A283" s="237"/>
      <c r="B283" s="237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</row>
    <row r="284" spans="1:20" x14ac:dyDescent="0.2">
      <c r="A284" s="237"/>
      <c r="B284" s="237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</row>
    <row r="285" spans="1:20" x14ac:dyDescent="0.2">
      <c r="A285" s="237"/>
      <c r="B285" s="237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</row>
    <row r="286" spans="1:20" x14ac:dyDescent="0.2">
      <c r="A286" s="237"/>
      <c r="B286" s="237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</row>
    <row r="287" spans="1:20" x14ac:dyDescent="0.2">
      <c r="A287" s="237"/>
      <c r="B287" s="237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</row>
    <row r="288" spans="1:20" x14ac:dyDescent="0.2">
      <c r="A288" s="237"/>
      <c r="B288" s="237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</row>
    <row r="289" spans="1:20" x14ac:dyDescent="0.2">
      <c r="A289" s="237"/>
      <c r="B289" s="237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</row>
    <row r="290" spans="1:20" x14ac:dyDescent="0.2">
      <c r="A290" s="237"/>
      <c r="B290" s="237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</row>
    <row r="291" spans="1:20" x14ac:dyDescent="0.2">
      <c r="A291" s="237"/>
      <c r="B291" s="237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</row>
    <row r="292" spans="1:20" x14ac:dyDescent="0.2">
      <c r="A292" s="237"/>
      <c r="B292" s="237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</row>
    <row r="293" spans="1:20" x14ac:dyDescent="0.2">
      <c r="A293" s="237"/>
      <c r="B293" s="237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</row>
    <row r="294" spans="1:20" x14ac:dyDescent="0.2">
      <c r="A294" s="237"/>
      <c r="B294" s="237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</row>
    <row r="295" spans="1:20" x14ac:dyDescent="0.2">
      <c r="A295" s="237"/>
      <c r="B295" s="237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</row>
    <row r="296" spans="1:20" x14ac:dyDescent="0.2">
      <c r="A296" s="237"/>
      <c r="B296" s="237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</row>
    <row r="297" spans="1:20" x14ac:dyDescent="0.2">
      <c r="A297" s="237"/>
      <c r="B297" s="237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</row>
    <row r="298" spans="1:20" x14ac:dyDescent="0.2">
      <c r="A298" s="237"/>
      <c r="B298" s="237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</row>
    <row r="299" spans="1:20" x14ac:dyDescent="0.2">
      <c r="A299" s="237"/>
      <c r="B299" s="237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</row>
    <row r="300" spans="1:20" x14ac:dyDescent="0.2">
      <c r="A300" s="237"/>
      <c r="B300" s="237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</row>
    <row r="301" spans="1:20" x14ac:dyDescent="0.2">
      <c r="A301" s="237"/>
      <c r="B301" s="237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</row>
    <row r="302" spans="1:20" x14ac:dyDescent="0.2">
      <c r="A302" s="237"/>
      <c r="B302" s="237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</row>
    <row r="303" spans="1:20" x14ac:dyDescent="0.2">
      <c r="A303" s="237"/>
      <c r="B303" s="237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</row>
    <row r="304" spans="1:20" x14ac:dyDescent="0.2">
      <c r="A304" s="237"/>
      <c r="B304" s="237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</row>
    <row r="305" spans="1:20" x14ac:dyDescent="0.2">
      <c r="A305" s="237"/>
      <c r="B305" s="237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</row>
    <row r="306" spans="1:20" x14ac:dyDescent="0.2">
      <c r="A306" s="237"/>
      <c r="B306" s="237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</row>
    <row r="307" spans="1:20" x14ac:dyDescent="0.2">
      <c r="A307" s="237"/>
      <c r="B307" s="237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</row>
    <row r="308" spans="1:20" x14ac:dyDescent="0.2">
      <c r="A308" s="237"/>
      <c r="B308" s="237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</row>
    <row r="309" spans="1:20" x14ac:dyDescent="0.2">
      <c r="A309" s="237"/>
      <c r="B309" s="237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</row>
    <row r="310" spans="1:20" x14ac:dyDescent="0.2">
      <c r="A310" s="237"/>
      <c r="B310" s="237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</row>
    <row r="311" spans="1:20" x14ac:dyDescent="0.2">
      <c r="A311" s="237"/>
      <c r="B311" s="237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</row>
    <row r="312" spans="1:20" x14ac:dyDescent="0.2">
      <c r="A312" s="237"/>
      <c r="B312" s="237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</row>
    <row r="313" spans="1:20" x14ac:dyDescent="0.2">
      <c r="A313" s="237"/>
      <c r="B313" s="237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</row>
    <row r="314" spans="1:20" x14ac:dyDescent="0.2">
      <c r="A314" s="237"/>
      <c r="B314" s="237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</row>
    <row r="315" spans="1:20" x14ac:dyDescent="0.2">
      <c r="A315" s="237"/>
      <c r="B315" s="237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</row>
    <row r="316" spans="1:20" x14ac:dyDescent="0.2">
      <c r="A316" s="237"/>
      <c r="B316" s="237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</row>
    <row r="317" spans="1:20" x14ac:dyDescent="0.2">
      <c r="A317" s="237"/>
      <c r="B317" s="237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</row>
    <row r="318" spans="1:20" x14ac:dyDescent="0.2">
      <c r="A318" s="237"/>
      <c r="B318" s="237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</row>
    <row r="319" spans="1:20" x14ac:dyDescent="0.2">
      <c r="A319" s="237"/>
      <c r="B319" s="237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</row>
    <row r="320" spans="1:20" x14ac:dyDescent="0.2">
      <c r="A320" s="237"/>
      <c r="B320" s="237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</row>
    <row r="321" spans="1:20" x14ac:dyDescent="0.2">
      <c r="A321" s="237"/>
      <c r="B321" s="237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</row>
    <row r="322" spans="1:20" x14ac:dyDescent="0.2">
      <c r="A322" s="237"/>
      <c r="B322" s="237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</row>
    <row r="323" spans="1:20" x14ac:dyDescent="0.2">
      <c r="A323" s="237"/>
      <c r="B323" s="237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</row>
    <row r="324" spans="1:20" x14ac:dyDescent="0.2">
      <c r="A324" s="237"/>
      <c r="B324" s="237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</row>
    <row r="325" spans="1:20" x14ac:dyDescent="0.2">
      <c r="A325" s="237"/>
      <c r="B325" s="237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</row>
    <row r="326" spans="1:20" x14ac:dyDescent="0.2">
      <c r="A326" s="237"/>
      <c r="B326" s="237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</row>
    <row r="327" spans="1:20" x14ac:dyDescent="0.2">
      <c r="A327" s="237"/>
      <c r="B327" s="237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</row>
    <row r="328" spans="1:20" x14ac:dyDescent="0.2">
      <c r="A328" s="237"/>
      <c r="B328" s="237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</row>
    <row r="329" spans="1:20" x14ac:dyDescent="0.2">
      <c r="A329" s="237"/>
      <c r="B329" s="237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</row>
  </sheetData>
  <sheetProtection algorithmName="SHA-512" hashValue="lzxN/KCJaUR1JcPxyGtXeHx2DqnBYNI8hG5iaNROZC7vwGkG21XGfgsLJrxiI+Avg/ZqPHqC0vQf6jM5d3pbgQ==" saltValue="h6AHV0y6Gyf0rn0J2a7ruw==" spinCount="100000" sheet="1" objects="1" scenarios="1" formatCells="0"/>
  <sortState ref="A5:V110">
    <sortCondition ref="N4"/>
  </sortState>
  <mergeCells count="3">
    <mergeCell ref="O1:S2"/>
    <mergeCell ref="O3:R3"/>
    <mergeCell ref="B1:N3"/>
  </mergeCells>
  <conditionalFormatting sqref="A1:A1048576">
    <cfRule type="expression" dxfId="4" priority="1">
      <formula>IFERROR(IF(OR(A1="",ROW(A1)=4),FALSE,NOT(AND(LEN(A1)=16,LEFT(A1,3)="IMB",MID(A1,4,1)="/",ISNUMBER(VALUE(MID(A1,5,5))),MID(A1,10,1)="/",65&lt;=CODE(MID(A1,11,1)),CODE(MID(A1,11,1))&lt;=90,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pageMargins left="0.78740157499999996" right="0.78740157499999996" top="0.984251969" bottom="0.984251969" header="0.4921259845" footer="0.4921259845"/>
  <pageSetup paperSize="9" scale="2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">
    <tabColor rgb="FFFFFF00"/>
    <pageSetUpPr fitToPage="1"/>
  </sheetPr>
  <dimension ref="A1:P58"/>
  <sheetViews>
    <sheetView showZeros="0" showRuler="0" zoomScale="90" zoomScaleNormal="90" zoomScaleSheetLayoutView="85" zoomScalePageLayoutView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2.75" x14ac:dyDescent="0.2"/>
  <cols>
    <col min="1" max="1" width="22" style="163" customWidth="1"/>
    <col min="2" max="2" width="82" style="234" customWidth="1"/>
    <col min="3" max="3" width="22.42578125" style="163" customWidth="1"/>
    <col min="4" max="4" width="22.42578125" style="234" hidden="1" customWidth="1"/>
    <col min="5" max="5" width="22.5703125" style="163" customWidth="1"/>
    <col min="6" max="6" width="20" style="262" customWidth="1"/>
    <col min="7" max="7" width="39.28515625" style="162" customWidth="1"/>
    <col min="8" max="8" width="45" style="163" customWidth="1"/>
    <col min="9" max="9" width="22.140625" style="164" customWidth="1"/>
    <col min="10" max="10" width="21.42578125" style="164" customWidth="1"/>
    <col min="11" max="11" width="28.85546875" style="164" customWidth="1"/>
    <col min="12" max="12" width="45.140625" style="164" customWidth="1"/>
    <col min="13" max="13" width="30.42578125" style="162" customWidth="1"/>
    <col min="14" max="14" width="28" style="162" customWidth="1"/>
    <col min="15" max="15" width="16.140625" style="162" customWidth="1"/>
    <col min="16" max="16" width="70.85546875" style="162" customWidth="1"/>
    <col min="17" max="16384" width="11.42578125" style="162"/>
  </cols>
  <sheetData>
    <row r="1" spans="1:16" s="158" customFormat="1" ht="15" customHeight="1" thickBot="1" x14ac:dyDescent="0.25">
      <c r="A1" s="252"/>
      <c r="B1" s="252"/>
      <c r="C1" s="252"/>
      <c r="D1" s="252"/>
      <c r="E1" s="547" t="s">
        <v>727</v>
      </c>
      <c r="F1" s="547"/>
      <c r="G1" s="548"/>
      <c r="H1" s="547"/>
      <c r="I1" s="547"/>
      <c r="J1" s="547"/>
      <c r="K1" s="547"/>
      <c r="L1" s="547"/>
      <c r="M1" s="547"/>
      <c r="N1" s="547"/>
      <c r="O1" s="549"/>
      <c r="P1" s="113" t="s">
        <v>517</v>
      </c>
    </row>
    <row r="2" spans="1:16" s="161" customFormat="1" x14ac:dyDescent="0.2">
      <c r="A2" s="91" t="s">
        <v>388</v>
      </c>
      <c r="B2" s="91" t="s">
        <v>787</v>
      </c>
      <c r="C2" s="91" t="s">
        <v>512</v>
      </c>
      <c r="D2" s="91" t="s">
        <v>785</v>
      </c>
      <c r="E2" s="91" t="s">
        <v>389</v>
      </c>
      <c r="F2" s="261" t="s">
        <v>733</v>
      </c>
      <c r="G2" s="159" t="s">
        <v>226</v>
      </c>
      <c r="H2" s="159" t="s">
        <v>751</v>
      </c>
      <c r="I2" s="159" t="s">
        <v>218</v>
      </c>
      <c r="J2" s="159" t="s">
        <v>553</v>
      </c>
      <c r="K2" s="159" t="s">
        <v>544</v>
      </c>
      <c r="L2" s="159" t="s">
        <v>554</v>
      </c>
      <c r="M2" s="159" t="s">
        <v>555</v>
      </c>
      <c r="N2" s="159" t="s">
        <v>556</v>
      </c>
      <c r="O2" s="160" t="s">
        <v>392</v>
      </c>
      <c r="P2" s="113" t="s">
        <v>658</v>
      </c>
    </row>
    <row r="3" spans="1:16" s="161" customFormat="1" x14ac:dyDescent="0.2">
      <c r="A3" s="287" t="str">
        <f>'pointage-etude'!$A$23</f>
        <v>IMB/35306/X/00A8</v>
      </c>
      <c r="B3" s="288" t="str">
        <f>'pointage-etude'!$K$23&amp;" "&amp;'pointage-etude'!$L$23&amp;" "&amp;'pointage-etude'!$M$23&amp;" "&amp;'pointage-etude'!$N$23&amp;" "&amp;'pointage-etude'!$I$23&amp;" "&amp;'pointage-etude'!$J$23&amp;", "&amp;'pointage-etude'!$G$23&amp;", "&amp;'pointage-etude'!$H$23</f>
        <v>4    Rue de la Désirée, St-Père, 35430</v>
      </c>
      <c r="C3" s="287" t="str">
        <f>'pointage-etude'!$Y$23</f>
        <v>35306/GNR/PB/44500</v>
      </c>
      <c r="D3" s="287" t="s">
        <v>989</v>
      </c>
      <c r="E3" s="540" t="str">
        <f>VLOOKUP(D3,'positionnement-etude'!Q:S,3,FALSE)</f>
        <v>Appui FTTH</v>
      </c>
      <c r="F3" s="289" t="s">
        <v>1007</v>
      </c>
      <c r="G3" s="541" t="s">
        <v>564</v>
      </c>
      <c r="H3" s="543"/>
      <c r="I3" s="290" t="s">
        <v>232</v>
      </c>
      <c r="J3" s="290" t="s">
        <v>228</v>
      </c>
      <c r="K3" s="290"/>
      <c r="L3" s="290" t="s">
        <v>538</v>
      </c>
      <c r="M3" s="290" t="s">
        <v>754</v>
      </c>
      <c r="N3" s="290" t="s">
        <v>654</v>
      </c>
      <c r="O3" s="290" t="s">
        <v>225</v>
      </c>
      <c r="P3" s="290" t="s">
        <v>1008</v>
      </c>
    </row>
    <row r="4" spans="1:16" s="161" customFormat="1" x14ac:dyDescent="0.2">
      <c r="A4" s="287" t="str">
        <f>'pointage-etude'!$A$26</f>
        <v>IMB/35306/X/00PB</v>
      </c>
      <c r="B4" s="288" t="str">
        <f>'pointage-etude'!$K$26&amp;" "&amp;'pointage-etude'!$L$26&amp;" "&amp;'pointage-etude'!$M$26&amp;" "&amp;'pointage-etude'!$N$26&amp;" "&amp;'pointage-etude'!$I$26&amp;" "&amp;'pointage-etude'!$J$26&amp;", "&amp;'pointage-etude'!$G$26&amp;", "&amp;'pointage-etude'!$H$26</f>
        <v>8    Rue de la Désirée, St-Père, 35430</v>
      </c>
      <c r="C4" s="287" t="str">
        <f>'pointage-etude'!$Y$26</f>
        <v>35306/GNR/PB/44500</v>
      </c>
      <c r="D4" s="287" t="s">
        <v>989</v>
      </c>
      <c r="E4" s="510"/>
      <c r="F4" s="289" t="s">
        <v>1007</v>
      </c>
      <c r="G4" s="542"/>
      <c r="H4" s="544"/>
      <c r="I4" s="290" t="s">
        <v>232</v>
      </c>
      <c r="J4" s="290" t="s">
        <v>228</v>
      </c>
      <c r="K4" s="290"/>
      <c r="L4" s="290" t="s">
        <v>538</v>
      </c>
      <c r="M4" s="290" t="s">
        <v>754</v>
      </c>
      <c r="N4" s="290" t="s">
        <v>654</v>
      </c>
      <c r="O4" s="290" t="s">
        <v>225</v>
      </c>
      <c r="P4" s="290" t="s">
        <v>1008</v>
      </c>
    </row>
    <row r="5" spans="1:16" s="161" customFormat="1" x14ac:dyDescent="0.2">
      <c r="A5" s="287" t="str">
        <f>'pointage-etude'!$A$27</f>
        <v>IMB/35306/X/00AB</v>
      </c>
      <c r="B5" s="288" t="str">
        <f>'pointage-etude'!$K$27&amp;" "&amp;'pointage-etude'!$L$27&amp;" "&amp;'pointage-etude'!$M$27&amp;" "&amp;'pointage-etude'!$N$27&amp;" "&amp;'pointage-etude'!$I$27&amp;" "&amp;'pointage-etude'!$J$27&amp;", "&amp;'pointage-etude'!$G$27&amp;", "&amp;'pointage-etude'!$H$27</f>
        <v>10    Rue de la Désirée, St-Père, 35430</v>
      </c>
      <c r="C5" s="287" t="str">
        <f>'pointage-etude'!$Y$27</f>
        <v>35306/GNR/PB/44500</v>
      </c>
      <c r="D5" s="287" t="s">
        <v>989</v>
      </c>
      <c r="E5" s="375"/>
      <c r="F5" s="289" t="s">
        <v>1007</v>
      </c>
      <c r="G5" s="542"/>
      <c r="H5" s="544"/>
      <c r="I5" s="290" t="s">
        <v>232</v>
      </c>
      <c r="J5" s="290" t="s">
        <v>228</v>
      </c>
      <c r="K5" s="290"/>
      <c r="L5" s="290" t="s">
        <v>538</v>
      </c>
      <c r="M5" s="290" t="s">
        <v>754</v>
      </c>
      <c r="N5" s="290" t="s">
        <v>654</v>
      </c>
      <c r="O5" s="290" t="s">
        <v>225</v>
      </c>
      <c r="P5" s="290" t="s">
        <v>1008</v>
      </c>
    </row>
    <row r="6" spans="1:16" s="161" customFormat="1" x14ac:dyDescent="0.2">
      <c r="A6" s="291" t="str">
        <f>'pointage-etude'!$A$21</f>
        <v>IMB/35306/X/00AC</v>
      </c>
      <c r="B6" s="292" t="str">
        <f>'pointage-etude'!$K$21&amp;" "&amp;'pointage-etude'!$L$21&amp;" "&amp;'pointage-etude'!$M$21&amp;" "&amp;'pointage-etude'!$N$21&amp;" "&amp;'pointage-etude'!$I$21&amp;" "&amp;'pointage-etude'!$J$21&amp;", "&amp;'pointage-etude'!$G$21&amp;", "&amp;'pointage-etude'!$H$21</f>
        <v>1    Rue de la Désirée, St-Père, 35430</v>
      </c>
      <c r="C6" s="291" t="str">
        <f>'pointage-etude'!$Y$21</f>
        <v>35306/GNR/PB/44504</v>
      </c>
      <c r="D6" s="291" t="s">
        <v>988</v>
      </c>
      <c r="E6" s="545" t="str">
        <f>VLOOKUP(D6,'positionnement-etude'!Q:S,3,FALSE)</f>
        <v>Appui FTTH</v>
      </c>
      <c r="F6" s="293" t="s">
        <v>1007</v>
      </c>
      <c r="G6" s="546" t="s">
        <v>564</v>
      </c>
      <c r="H6" s="543"/>
      <c r="I6" s="294" t="s">
        <v>232</v>
      </c>
      <c r="J6" s="294" t="s">
        <v>228</v>
      </c>
      <c r="K6" s="294"/>
      <c r="L6" s="294" t="s">
        <v>538</v>
      </c>
      <c r="M6" s="294" t="s">
        <v>754</v>
      </c>
      <c r="N6" s="294" t="s">
        <v>654</v>
      </c>
      <c r="O6" s="294" t="s">
        <v>225</v>
      </c>
      <c r="P6" s="294" t="s">
        <v>1008</v>
      </c>
    </row>
    <row r="7" spans="1:16" s="161" customFormat="1" x14ac:dyDescent="0.2">
      <c r="A7" s="291" t="str">
        <f>'pointage-etude'!$A$22</f>
        <v>IMB/35306/X/00A9</v>
      </c>
      <c r="B7" s="292" t="str">
        <f>'pointage-etude'!$K$22&amp;" "&amp;'pointage-etude'!$L$22&amp;" "&amp;'pointage-etude'!$M$22&amp;" "&amp;'pointage-etude'!$N$22&amp;" "&amp;'pointage-etude'!$I$22&amp;" "&amp;'pointage-etude'!$J$22&amp;", "&amp;'pointage-etude'!$G$22&amp;", "&amp;'pointage-etude'!$H$22</f>
        <v>3    Rue de la Désirée, St-Père, 35430</v>
      </c>
      <c r="C7" s="291" t="str">
        <f>'pointage-etude'!$Y$22</f>
        <v>35306/GNR/PB/44504</v>
      </c>
      <c r="D7" s="291" t="s">
        <v>988</v>
      </c>
      <c r="E7" s="510"/>
      <c r="F7" s="293" t="s">
        <v>1007</v>
      </c>
      <c r="G7" s="542"/>
      <c r="H7" s="544"/>
      <c r="I7" s="294" t="s">
        <v>232</v>
      </c>
      <c r="J7" s="294" t="s">
        <v>228</v>
      </c>
      <c r="K7" s="294"/>
      <c r="L7" s="294" t="s">
        <v>538</v>
      </c>
      <c r="M7" s="294" t="s">
        <v>754</v>
      </c>
      <c r="N7" s="294" t="s">
        <v>654</v>
      </c>
      <c r="O7" s="294" t="s">
        <v>225</v>
      </c>
      <c r="P7" s="294" t="s">
        <v>1008</v>
      </c>
    </row>
    <row r="8" spans="1:16" s="161" customFormat="1" x14ac:dyDescent="0.2">
      <c r="A8" s="291" t="str">
        <f>'pointage-etude'!$A$24</f>
        <v>IMB/35306/X/00A7</v>
      </c>
      <c r="B8" s="292" t="str">
        <f>'pointage-etude'!$K$24&amp;" "&amp;'pointage-etude'!$L$24&amp;" "&amp;'pointage-etude'!$M$24&amp;" "&amp;'pointage-etude'!$N$24&amp;" "&amp;'pointage-etude'!$I$24&amp;" "&amp;'pointage-etude'!$J$24&amp;", "&amp;'pointage-etude'!$G$24&amp;", "&amp;'pointage-etude'!$H$24</f>
        <v>5    Rue de la Désirée, St-Père, 35430</v>
      </c>
      <c r="C8" s="291" t="str">
        <f>'pointage-etude'!$Y$24</f>
        <v>35306/GNR/PB/44504</v>
      </c>
      <c r="D8" s="291" t="s">
        <v>988</v>
      </c>
      <c r="E8" s="510"/>
      <c r="F8" s="293" t="s">
        <v>1007</v>
      </c>
      <c r="G8" s="542"/>
      <c r="H8" s="544"/>
      <c r="I8" s="294" t="s">
        <v>232</v>
      </c>
      <c r="J8" s="294" t="s">
        <v>228</v>
      </c>
      <c r="K8" s="294"/>
      <c r="L8" s="294" t="s">
        <v>538</v>
      </c>
      <c r="M8" s="294" t="s">
        <v>754</v>
      </c>
      <c r="N8" s="294" t="s">
        <v>654</v>
      </c>
      <c r="O8" s="294" t="s">
        <v>225</v>
      </c>
      <c r="P8" s="294" t="s">
        <v>1008</v>
      </c>
    </row>
    <row r="9" spans="1:16" s="161" customFormat="1" x14ac:dyDescent="0.2">
      <c r="A9" s="291" t="str">
        <f>'pointage-etude'!$A$25</f>
        <v>IMB/35306/X/00A6</v>
      </c>
      <c r="B9" s="292" t="str">
        <f>'pointage-etude'!$K$25&amp;" "&amp;'pointage-etude'!$L$25&amp;" "&amp;'pointage-etude'!$M$25&amp;" "&amp;'pointage-etude'!$N$25&amp;" "&amp;'pointage-etude'!$I$25&amp;" "&amp;'pointage-etude'!$J$25&amp;", "&amp;'pointage-etude'!$G$25&amp;", "&amp;'pointage-etude'!$H$25</f>
        <v>7    Rue de la Désirée, St-Père, 35430</v>
      </c>
      <c r="C9" s="291" t="str">
        <f>'pointage-etude'!$Y$25</f>
        <v>35306/GNR/PB/44504</v>
      </c>
      <c r="D9" s="291" t="s">
        <v>988</v>
      </c>
      <c r="E9" s="375"/>
      <c r="F9" s="293" t="s">
        <v>1007</v>
      </c>
      <c r="G9" s="542"/>
      <c r="H9" s="544"/>
      <c r="I9" s="294" t="s">
        <v>232</v>
      </c>
      <c r="J9" s="294" t="s">
        <v>228</v>
      </c>
      <c r="K9" s="294"/>
      <c r="L9" s="294" t="s">
        <v>539</v>
      </c>
      <c r="M9" s="294" t="s">
        <v>754</v>
      </c>
      <c r="N9" s="294" t="s">
        <v>654</v>
      </c>
      <c r="O9" s="294" t="s">
        <v>225</v>
      </c>
      <c r="P9" s="294" t="s">
        <v>1009</v>
      </c>
    </row>
    <row r="10" spans="1:16" s="161" customFormat="1" ht="25.5" x14ac:dyDescent="0.2">
      <c r="A10" s="287" t="str">
        <f>'pointage-etude'!$A$16</f>
        <v>IMB/35306/X/0031</v>
      </c>
      <c r="B10" s="288" t="str">
        <f>'pointage-etude'!$K$16&amp;" "&amp;'pointage-etude'!$L$16&amp;" "&amp;'pointage-etude'!$M$16&amp;" "&amp;'pointage-etude'!$N$16&amp;" "&amp;'pointage-etude'!$I$16&amp;" "&amp;'pointage-etude'!$J$16&amp;", "&amp;'pointage-etude'!$G$16&amp;", "&amp;'pointage-etude'!$H$16</f>
        <v>1    Rue de Beauchet, St-Père, 35430</v>
      </c>
      <c r="C10" s="287" t="str">
        <f>'pointage-etude'!$Y$16</f>
        <v>35306/GNR/PB/44505</v>
      </c>
      <c r="D10" s="287" t="s">
        <v>985</v>
      </c>
      <c r="E10" s="540" t="str">
        <f>VLOOKUP(D10,'positionnement-etude'!Q:S,3,FALSE)</f>
        <v>Appui ERDF</v>
      </c>
      <c r="F10" s="289" t="s">
        <v>1007</v>
      </c>
      <c r="G10" s="541" t="s">
        <v>564</v>
      </c>
      <c r="H10" s="543"/>
      <c r="I10" s="290" t="s">
        <v>232</v>
      </c>
      <c r="J10" s="290" t="s">
        <v>229</v>
      </c>
      <c r="K10" s="290" t="s">
        <v>851</v>
      </c>
      <c r="L10" s="290" t="s">
        <v>539</v>
      </c>
      <c r="M10" s="290" t="s">
        <v>754</v>
      </c>
      <c r="N10" s="290" t="s">
        <v>654</v>
      </c>
      <c r="O10" s="290" t="s">
        <v>225</v>
      </c>
      <c r="P10" s="290" t="s">
        <v>1010</v>
      </c>
    </row>
    <row r="11" spans="1:16" s="161" customFormat="1" x14ac:dyDescent="0.2">
      <c r="A11" s="287" t="str">
        <f>'pointage-etude'!$A$17</f>
        <v>IMB/35306/X/0033</v>
      </c>
      <c r="B11" s="288" t="str">
        <f>'pointage-etude'!$K$17&amp;" "&amp;'pointage-etude'!$L$17&amp;" "&amp;'pointage-etude'!$M$17&amp;" "&amp;'pointage-etude'!$N$17&amp;" "&amp;'pointage-etude'!$I$17&amp;" "&amp;'pointage-etude'!$J$17&amp;", "&amp;'pointage-etude'!$G$17&amp;", "&amp;'pointage-etude'!$H$17</f>
        <v>2    Rue de Beauchet, St-Père, 35430</v>
      </c>
      <c r="C11" s="287" t="str">
        <f>'pointage-etude'!$Y$17</f>
        <v>35306/GNR/PB/44505</v>
      </c>
      <c r="D11" s="287" t="s">
        <v>985</v>
      </c>
      <c r="E11" s="510"/>
      <c r="F11" s="289" t="s">
        <v>1007</v>
      </c>
      <c r="G11" s="542"/>
      <c r="H11" s="544"/>
      <c r="I11" s="290" t="s">
        <v>235</v>
      </c>
      <c r="J11" s="295"/>
      <c r="K11" s="295"/>
      <c r="L11" s="290" t="s">
        <v>539</v>
      </c>
      <c r="M11" s="290" t="s">
        <v>754</v>
      </c>
      <c r="N11" s="290" t="s">
        <v>654</v>
      </c>
      <c r="O11" s="290" t="s">
        <v>225</v>
      </c>
      <c r="P11" s="290" t="s">
        <v>1012</v>
      </c>
    </row>
    <row r="12" spans="1:16" s="161" customFormat="1" ht="25.5" x14ac:dyDescent="0.2">
      <c r="A12" s="287" t="str">
        <f>'pointage-etude'!$A$18</f>
        <v>IMB/35306/X/0034</v>
      </c>
      <c r="B12" s="288" t="str">
        <f>'pointage-etude'!$K$18&amp;" "&amp;'pointage-etude'!$L$18&amp;" "&amp;'pointage-etude'!$M$18&amp;" "&amp;'pointage-etude'!$N$18&amp;" "&amp;'pointage-etude'!$I$18&amp;" "&amp;'pointage-etude'!$J$18&amp;", "&amp;'pointage-etude'!$G$18&amp;", "&amp;'pointage-etude'!$H$18</f>
        <v>3    Rue de Beauchet, St-Père, 35430</v>
      </c>
      <c r="C12" s="287" t="str">
        <f>'pointage-etude'!$Y$18</f>
        <v>35306/GNR/PB/44505</v>
      </c>
      <c r="D12" s="287" t="s">
        <v>985</v>
      </c>
      <c r="E12" s="510"/>
      <c r="F12" s="289" t="s">
        <v>1007</v>
      </c>
      <c r="G12" s="542"/>
      <c r="H12" s="544"/>
      <c r="I12" s="290" t="s">
        <v>232</v>
      </c>
      <c r="J12" s="290" t="s">
        <v>229</v>
      </c>
      <c r="K12" s="290" t="s">
        <v>851</v>
      </c>
      <c r="L12" s="290" t="s">
        <v>539</v>
      </c>
      <c r="M12" s="290" t="s">
        <v>754</v>
      </c>
      <c r="N12" s="290" t="s">
        <v>654</v>
      </c>
      <c r="O12" s="290" t="s">
        <v>225</v>
      </c>
      <c r="P12" s="290" t="s">
        <v>1010</v>
      </c>
    </row>
    <row r="13" spans="1:16" s="161" customFormat="1" ht="25.5" x14ac:dyDescent="0.2">
      <c r="A13" s="287" t="str">
        <f>'pointage-etude'!$A$20</f>
        <v>IMB/35306/X/0036</v>
      </c>
      <c r="B13" s="288" t="str">
        <f>'pointage-etude'!$K$20&amp;" "&amp;'pointage-etude'!$L$20&amp;" "&amp;'pointage-etude'!$M$20&amp;" "&amp;'pointage-etude'!$N$20&amp;" "&amp;'pointage-etude'!$I$20&amp;" "&amp;'pointage-etude'!$J$20&amp;", "&amp;'pointage-etude'!$G$20&amp;", "&amp;'pointage-etude'!$H$20</f>
        <v>5    Rue de Beauchet, St-Père, 35430</v>
      </c>
      <c r="C13" s="287" t="str">
        <f>'pointage-etude'!$Y$20</f>
        <v>35306/GNR/PB/44505</v>
      </c>
      <c r="D13" s="287" t="s">
        <v>985</v>
      </c>
      <c r="E13" s="510"/>
      <c r="F13" s="289" t="s">
        <v>1007</v>
      </c>
      <c r="G13" s="542"/>
      <c r="H13" s="544"/>
      <c r="I13" s="290" t="s">
        <v>232</v>
      </c>
      <c r="J13" s="290" t="s">
        <v>229</v>
      </c>
      <c r="K13" s="290" t="s">
        <v>851</v>
      </c>
      <c r="L13" s="290" t="s">
        <v>539</v>
      </c>
      <c r="M13" s="290" t="s">
        <v>754</v>
      </c>
      <c r="N13" s="290" t="s">
        <v>654</v>
      </c>
      <c r="O13" s="290" t="s">
        <v>225</v>
      </c>
      <c r="P13" s="290" t="s">
        <v>1010</v>
      </c>
    </row>
    <row r="14" spans="1:16" s="161" customFormat="1" ht="25.5" x14ac:dyDescent="0.2">
      <c r="A14" s="287" t="str">
        <f>'pointage-etude'!$A$59</f>
        <v>IMB/35306/X/00TJ</v>
      </c>
      <c r="B14" s="288" t="str">
        <f>'pointage-etude'!$K$59&amp;" "&amp;'pointage-etude'!$L$59&amp;" "&amp;'pointage-etude'!$M$59&amp;" "&amp;'pointage-etude'!$N$59&amp;" "&amp;'pointage-etude'!$I$59&amp;" "&amp;'pointage-etude'!$J$59&amp;", "&amp;'pointage-etude'!$G$59&amp;", "&amp;'pointage-etude'!$H$59</f>
        <v>13    Rue Saint-Georges, St-Père Marc en Poulet, 35430</v>
      </c>
      <c r="C14" s="287" t="str">
        <f>'pointage-etude'!$Y$59</f>
        <v>35306/GNR/PB/44505</v>
      </c>
      <c r="D14" s="287" t="s">
        <v>985</v>
      </c>
      <c r="E14" s="510"/>
      <c r="F14" s="289" t="s">
        <v>1007</v>
      </c>
      <c r="G14" s="542"/>
      <c r="H14" s="544"/>
      <c r="I14" s="290" t="s">
        <v>234</v>
      </c>
      <c r="J14" s="290" t="s">
        <v>229</v>
      </c>
      <c r="K14" s="290" t="s">
        <v>851</v>
      </c>
      <c r="L14" s="290" t="s">
        <v>539</v>
      </c>
      <c r="M14" s="290" t="s">
        <v>754</v>
      </c>
      <c r="N14" s="290" t="s">
        <v>654</v>
      </c>
      <c r="O14" s="290" t="s">
        <v>225</v>
      </c>
      <c r="P14" s="290" t="s">
        <v>1011</v>
      </c>
    </row>
    <row r="15" spans="1:16" s="161" customFormat="1" ht="25.5" x14ac:dyDescent="0.2">
      <c r="A15" s="287" t="str">
        <f>'pointage-etude'!$A$60</f>
        <v>IMB/35306/X/005X</v>
      </c>
      <c r="B15" s="288" t="str">
        <f>'pointage-etude'!$K$60&amp;" "&amp;'pointage-etude'!$L$60&amp;" "&amp;'pointage-etude'!$M$60&amp;" "&amp;'pointage-etude'!$N$60&amp;" "&amp;'pointage-etude'!$I$60&amp;" "&amp;'pointage-etude'!$J$60&amp;", "&amp;'pointage-etude'!$G$60&amp;", "&amp;'pointage-etude'!$H$60</f>
        <v>15    Rue Saint-Georges, St-Père, 35430</v>
      </c>
      <c r="C15" s="287" t="str">
        <f>'pointage-etude'!$Y$60</f>
        <v>35306/GNR/PB/44505</v>
      </c>
      <c r="D15" s="287" t="s">
        <v>985</v>
      </c>
      <c r="E15" s="375"/>
      <c r="F15" s="289" t="s">
        <v>1007</v>
      </c>
      <c r="G15" s="542"/>
      <c r="H15" s="544"/>
      <c r="I15" s="290" t="s">
        <v>234</v>
      </c>
      <c r="J15" s="290" t="s">
        <v>229</v>
      </c>
      <c r="K15" s="290" t="s">
        <v>851</v>
      </c>
      <c r="L15" s="290" t="s">
        <v>539</v>
      </c>
      <c r="M15" s="290" t="s">
        <v>754</v>
      </c>
      <c r="N15" s="290" t="s">
        <v>654</v>
      </c>
      <c r="O15" s="290" t="s">
        <v>225</v>
      </c>
      <c r="P15" s="290" t="s">
        <v>1011</v>
      </c>
    </row>
    <row r="16" spans="1:16" s="161" customFormat="1" x14ac:dyDescent="0.2">
      <c r="A16" s="291" t="str">
        <f>'pointage-etude'!$A$29</f>
        <v>IMB/35306/X/00D6</v>
      </c>
      <c r="B16" s="292" t="str">
        <f>'pointage-etude'!$K$29&amp;" "&amp;'pointage-etude'!$L$29&amp;" "&amp;'pointage-etude'!$M$29&amp;" "&amp;'pointage-etude'!$N$29&amp;" "&amp;'pointage-etude'!$I$29&amp;" "&amp;'pointage-etude'!$J$29&amp;", "&amp;'pointage-etude'!$G$29&amp;", "&amp;'pointage-etude'!$H$29</f>
        <v>1    Rue des Besnardais, St-Père, 35430</v>
      </c>
      <c r="C16" s="291" t="str">
        <f>'pointage-etude'!$Y$29</f>
        <v>35306/GNR/PB/44507</v>
      </c>
      <c r="D16" s="291" t="s">
        <v>987</v>
      </c>
      <c r="E16" s="545" t="str">
        <f>VLOOKUP(D16,'positionnement-etude'!Q:S,3,FALSE)</f>
        <v>Appui ERDF</v>
      </c>
      <c r="F16" s="293" t="s">
        <v>1007</v>
      </c>
      <c r="G16" s="546" t="s">
        <v>564</v>
      </c>
      <c r="H16" s="543"/>
      <c r="I16" s="294" t="s">
        <v>235</v>
      </c>
      <c r="J16" s="295"/>
      <c r="K16" s="295"/>
      <c r="L16" s="294" t="s">
        <v>538</v>
      </c>
      <c r="M16" s="294" t="s">
        <v>754</v>
      </c>
      <c r="N16" s="294" t="s">
        <v>654</v>
      </c>
      <c r="O16" s="294" t="s">
        <v>225</v>
      </c>
      <c r="P16" s="294" t="s">
        <v>1013</v>
      </c>
    </row>
    <row r="17" spans="1:16" s="161" customFormat="1" x14ac:dyDescent="0.2">
      <c r="A17" s="291" t="str">
        <f>'pointage-etude'!$A$31</f>
        <v>IMB/35306/X/00CU</v>
      </c>
      <c r="B17" s="292" t="str">
        <f>'pointage-etude'!$K$31&amp;" "&amp;'pointage-etude'!$L$31&amp;" "&amp;'pointage-etude'!$M$31&amp;" "&amp;'pointage-etude'!$N$31&amp;" "&amp;'pointage-etude'!$I$31&amp;" "&amp;'pointage-etude'!$J$31&amp;", "&amp;'pointage-etude'!$G$31&amp;", "&amp;'pointage-etude'!$H$31</f>
        <v>3    Rue des Besnardais, St-Père, 35430</v>
      </c>
      <c r="C17" s="291" t="str">
        <f>'pointage-etude'!$Y$31</f>
        <v>35306/GNR/PB/44507</v>
      </c>
      <c r="D17" s="291" t="s">
        <v>987</v>
      </c>
      <c r="E17" s="510"/>
      <c r="F17" s="293" t="s">
        <v>1007</v>
      </c>
      <c r="G17" s="542"/>
      <c r="H17" s="544"/>
      <c r="I17" s="294" t="s">
        <v>232</v>
      </c>
      <c r="J17" s="294" t="s">
        <v>229</v>
      </c>
      <c r="K17" s="294" t="s">
        <v>851</v>
      </c>
      <c r="L17" s="294" t="s">
        <v>538</v>
      </c>
      <c r="M17" s="294" t="s">
        <v>754</v>
      </c>
      <c r="N17" s="294" t="s">
        <v>654</v>
      </c>
      <c r="O17" s="294" t="s">
        <v>225</v>
      </c>
      <c r="P17" s="294" t="s">
        <v>1014</v>
      </c>
    </row>
    <row r="18" spans="1:16" s="161" customFormat="1" x14ac:dyDescent="0.2">
      <c r="A18" s="291" t="str">
        <f>'pointage-etude'!$A$12</f>
        <v>IMB/35306/X/003E</v>
      </c>
      <c r="B18" s="292" t="str">
        <f>'pointage-etude'!$K$12&amp;" "&amp;'pointage-etude'!$L$12&amp;" "&amp;'pointage-etude'!$M$12&amp;" "&amp;'pointage-etude'!$N$12&amp;" "&amp;'pointage-etude'!$I$12&amp;" "&amp;'pointage-etude'!$J$12&amp;", "&amp;'pointage-etude'!$G$12&amp;", "&amp;'pointage-etude'!$H$12</f>
        <v>2    Cour Suliac, St-Père, 35430</v>
      </c>
      <c r="C18" s="291" t="str">
        <f>'pointage-etude'!$Y$12</f>
        <v>35306/GNR/PB/44507</v>
      </c>
      <c r="D18" s="291" t="s">
        <v>987</v>
      </c>
      <c r="E18" s="510"/>
      <c r="F18" s="293" t="s">
        <v>1007</v>
      </c>
      <c r="G18" s="542"/>
      <c r="H18" s="544"/>
      <c r="I18" s="294" t="s">
        <v>232</v>
      </c>
      <c r="J18" s="294" t="s">
        <v>229</v>
      </c>
      <c r="K18" s="294" t="s">
        <v>851</v>
      </c>
      <c r="L18" s="294" t="s">
        <v>538</v>
      </c>
      <c r="M18" s="294" t="s">
        <v>754</v>
      </c>
      <c r="N18" s="294" t="s">
        <v>654</v>
      </c>
      <c r="O18" s="294" t="s">
        <v>225</v>
      </c>
      <c r="P18" s="294" t="s">
        <v>1014</v>
      </c>
    </row>
    <row r="19" spans="1:16" s="161" customFormat="1" x14ac:dyDescent="0.2">
      <c r="A19" s="291" t="str">
        <f>'pointage-etude'!$A$13</f>
        <v>IMB/35306/X/003D</v>
      </c>
      <c r="B19" s="292" t="str">
        <f>'pointage-etude'!$K$13&amp;" "&amp;'pointage-etude'!$L$13&amp;" "&amp;'pointage-etude'!$M$13&amp;" "&amp;'pointage-etude'!$N$13&amp;" "&amp;'pointage-etude'!$I$13&amp;" "&amp;'pointage-etude'!$J$13&amp;", "&amp;'pointage-etude'!$G$13&amp;", "&amp;'pointage-etude'!$H$13</f>
        <v>4    Cour Suliac, St-Père, 35430</v>
      </c>
      <c r="C19" s="291" t="str">
        <f>'pointage-etude'!$Y$13</f>
        <v>35306/GNR/PB/44507</v>
      </c>
      <c r="D19" s="291" t="s">
        <v>987</v>
      </c>
      <c r="E19" s="510"/>
      <c r="F19" s="293" t="s">
        <v>1007</v>
      </c>
      <c r="G19" s="542"/>
      <c r="H19" s="544"/>
      <c r="I19" s="294" t="s">
        <v>232</v>
      </c>
      <c r="J19" s="294" t="s">
        <v>229</v>
      </c>
      <c r="K19" s="294" t="s">
        <v>851</v>
      </c>
      <c r="L19" s="294" t="s">
        <v>538</v>
      </c>
      <c r="M19" s="294" t="s">
        <v>754</v>
      </c>
      <c r="N19" s="294" t="s">
        <v>654</v>
      </c>
      <c r="O19" s="294" t="s">
        <v>225</v>
      </c>
      <c r="P19" s="294" t="s">
        <v>1014</v>
      </c>
    </row>
    <row r="20" spans="1:16" s="161" customFormat="1" x14ac:dyDescent="0.2">
      <c r="A20" s="291" t="str">
        <f>'pointage-etude'!$A$14</f>
        <v>IMB/35306/X/003C</v>
      </c>
      <c r="B20" s="292" t="str">
        <f>'pointage-etude'!$K$14&amp;" "&amp;'pointage-etude'!$L$14&amp;" "&amp;'pointage-etude'!$M$14&amp;" "&amp;'pointage-etude'!$N$14&amp;" "&amp;'pointage-etude'!$I$14&amp;" "&amp;'pointage-etude'!$J$14&amp;", "&amp;'pointage-etude'!$G$14&amp;", "&amp;'pointage-etude'!$H$14</f>
        <v>6    Cour Suliac, St-Père, 35430</v>
      </c>
      <c r="C20" s="291" t="str">
        <f>'pointage-etude'!$Y$14</f>
        <v>35306/GNR/PB/44507</v>
      </c>
      <c r="D20" s="291" t="s">
        <v>987</v>
      </c>
      <c r="E20" s="510"/>
      <c r="F20" s="293" t="s">
        <v>1007</v>
      </c>
      <c r="G20" s="542"/>
      <c r="H20" s="544"/>
      <c r="I20" s="294" t="s">
        <v>234</v>
      </c>
      <c r="J20" s="294" t="s">
        <v>229</v>
      </c>
      <c r="K20" s="294" t="s">
        <v>851</v>
      </c>
      <c r="L20" s="294" t="s">
        <v>538</v>
      </c>
      <c r="M20" s="294" t="s">
        <v>754</v>
      </c>
      <c r="N20" s="294" t="s">
        <v>654</v>
      </c>
      <c r="O20" s="294" t="s">
        <v>225</v>
      </c>
      <c r="P20" s="294" t="s">
        <v>1014</v>
      </c>
    </row>
    <row r="21" spans="1:16" s="161" customFormat="1" x14ac:dyDescent="0.2">
      <c r="A21" s="291" t="str">
        <f>'pointage-etude'!$A$15</f>
        <v>IMB/35306/X/003B</v>
      </c>
      <c r="B21" s="292" t="str">
        <f>'pointage-etude'!$K$15&amp;" "&amp;'pointage-etude'!$L$15&amp;" "&amp;'pointage-etude'!$M$15&amp;" "&amp;'pointage-etude'!$N$15&amp;" "&amp;'pointage-etude'!$I$15&amp;" "&amp;'pointage-etude'!$J$15&amp;", "&amp;'pointage-etude'!$G$15&amp;", "&amp;'pointage-etude'!$H$15</f>
        <v>8    Cour Suliac, St-Père, 35430</v>
      </c>
      <c r="C21" s="291" t="str">
        <f>'pointage-etude'!$Y$15</f>
        <v>35306/GNR/PB/44507</v>
      </c>
      <c r="D21" s="291" t="s">
        <v>987</v>
      </c>
      <c r="E21" s="375"/>
      <c r="F21" s="293" t="s">
        <v>1007</v>
      </c>
      <c r="G21" s="542"/>
      <c r="H21" s="544"/>
      <c r="I21" s="294" t="s">
        <v>232</v>
      </c>
      <c r="J21" s="294" t="s">
        <v>229</v>
      </c>
      <c r="K21" s="294" t="s">
        <v>851</v>
      </c>
      <c r="L21" s="294" t="s">
        <v>538</v>
      </c>
      <c r="M21" s="294" t="s">
        <v>754</v>
      </c>
      <c r="N21" s="294" t="s">
        <v>654</v>
      </c>
      <c r="O21" s="294" t="s">
        <v>225</v>
      </c>
      <c r="P21" s="294" t="s">
        <v>1014</v>
      </c>
    </row>
    <row r="22" spans="1:16" s="161" customFormat="1" x14ac:dyDescent="0.2">
      <c r="A22" s="287" t="str">
        <f>'pointage-etude'!$A$30</f>
        <v>IMB/35306/X/00CY</v>
      </c>
      <c r="B22" s="288" t="str">
        <f>'pointage-etude'!$K$30&amp;" "&amp;'pointage-etude'!$L$30&amp;" "&amp;'pointage-etude'!$M$30&amp;" "&amp;'pointage-etude'!$N$30&amp;" "&amp;'pointage-etude'!$I$30&amp;" "&amp;'pointage-etude'!$J$30&amp;", "&amp;'pointage-etude'!$G$30&amp;", "&amp;'pointage-etude'!$H$30</f>
        <v>2    Rue des Besnardais, St-Père, 35430</v>
      </c>
      <c r="C22" s="287" t="str">
        <f>'pointage-etude'!$Y$30</f>
        <v>35306/GNR/PB/44508</v>
      </c>
      <c r="D22" s="287" t="s">
        <v>986</v>
      </c>
      <c r="E22" s="540" t="str">
        <f>VLOOKUP(D22,'positionnement-etude'!Q:S,3,FALSE)</f>
        <v>Appui ERDF</v>
      </c>
      <c r="F22" s="289" t="s">
        <v>1007</v>
      </c>
      <c r="G22" s="541" t="s">
        <v>564</v>
      </c>
      <c r="H22" s="543"/>
      <c r="I22" s="290" t="s">
        <v>232</v>
      </c>
      <c r="J22" s="290" t="s">
        <v>229</v>
      </c>
      <c r="K22" s="290" t="s">
        <v>851</v>
      </c>
      <c r="L22" s="290" t="s">
        <v>538</v>
      </c>
      <c r="M22" s="290" t="s">
        <v>754</v>
      </c>
      <c r="N22" s="290" t="s">
        <v>654</v>
      </c>
      <c r="O22" s="290" t="s">
        <v>225</v>
      </c>
      <c r="P22" s="290" t="s">
        <v>1015</v>
      </c>
    </row>
    <row r="23" spans="1:16" s="161" customFormat="1" x14ac:dyDescent="0.2">
      <c r="A23" s="287" t="str">
        <f>'pointage-etude'!$A$32</f>
        <v>IMB/35306/X/00CP</v>
      </c>
      <c r="B23" s="288" t="str">
        <f>'pointage-etude'!$K$32&amp;" "&amp;'pointage-etude'!$L$32&amp;" "&amp;'pointage-etude'!$M$32&amp;" "&amp;'pointage-etude'!$N$32&amp;" "&amp;'pointage-etude'!$I$32&amp;" "&amp;'pointage-etude'!$J$32&amp;", "&amp;'pointage-etude'!$G$32&amp;", "&amp;'pointage-etude'!$H$32</f>
        <v>4    Rue des Besnardais, St-Père, 35430</v>
      </c>
      <c r="C23" s="287" t="str">
        <f>'pointage-etude'!$Y$32</f>
        <v>35306/GNR/PB/44508</v>
      </c>
      <c r="D23" s="287" t="s">
        <v>986</v>
      </c>
      <c r="E23" s="510"/>
      <c r="F23" s="289" t="s">
        <v>1007</v>
      </c>
      <c r="G23" s="542"/>
      <c r="H23" s="544"/>
      <c r="I23" s="290" t="s">
        <v>234</v>
      </c>
      <c r="J23" s="290" t="s">
        <v>229</v>
      </c>
      <c r="K23" s="290" t="s">
        <v>851</v>
      </c>
      <c r="L23" s="290" t="s">
        <v>538</v>
      </c>
      <c r="M23" s="290" t="s">
        <v>754</v>
      </c>
      <c r="N23" s="290" t="s">
        <v>654</v>
      </c>
      <c r="O23" s="290" t="s">
        <v>225</v>
      </c>
      <c r="P23" s="290" t="s">
        <v>1016</v>
      </c>
    </row>
    <row r="24" spans="1:16" s="161" customFormat="1" x14ac:dyDescent="0.2">
      <c r="A24" s="287" t="str">
        <f>'pointage-etude'!$A$33</f>
        <v>IMB/35306/X/00CI</v>
      </c>
      <c r="B24" s="288" t="str">
        <f>'pointage-etude'!$K$33&amp;" "&amp;'pointage-etude'!$L$33&amp;" "&amp;'pointage-etude'!$M$33&amp;" "&amp;'pointage-etude'!$N$33&amp;" "&amp;'pointage-etude'!$I$33&amp;" "&amp;'pointage-etude'!$J$33&amp;", "&amp;'pointage-etude'!$G$33&amp;", "&amp;'pointage-etude'!$H$33</f>
        <v>7    Rue des Besnardais, St-Père, 35430</v>
      </c>
      <c r="C24" s="287" t="str">
        <f>'pointage-etude'!$Y$33</f>
        <v>35306/GNR/PB/44508</v>
      </c>
      <c r="D24" s="287" t="s">
        <v>986</v>
      </c>
      <c r="E24" s="510"/>
      <c r="F24" s="289" t="s">
        <v>1007</v>
      </c>
      <c r="G24" s="542"/>
      <c r="H24" s="544"/>
      <c r="I24" s="290" t="s">
        <v>234</v>
      </c>
      <c r="J24" s="290" t="s">
        <v>229</v>
      </c>
      <c r="K24" s="290" t="s">
        <v>851</v>
      </c>
      <c r="L24" s="290" t="s">
        <v>538</v>
      </c>
      <c r="M24" s="290" t="s">
        <v>754</v>
      </c>
      <c r="N24" s="290" t="s">
        <v>654</v>
      </c>
      <c r="O24" s="290" t="s">
        <v>225</v>
      </c>
      <c r="P24" s="290" t="s">
        <v>1016</v>
      </c>
    </row>
    <row r="25" spans="1:16" s="161" customFormat="1" x14ac:dyDescent="0.2">
      <c r="A25" s="287" t="str">
        <f>'pointage-etude'!$A$11</f>
        <v>IMB/35306/X/003F</v>
      </c>
      <c r="B25" s="288" t="str">
        <f>'pointage-etude'!$K$11&amp;" "&amp;'pointage-etude'!$L$11&amp;" "&amp;'pointage-etude'!$M$11&amp;" "&amp;'pointage-etude'!$N$11&amp;" "&amp;'pointage-etude'!$I$11&amp;" "&amp;'pointage-etude'!$J$11&amp;", "&amp;'pointage-etude'!$G$11&amp;", "&amp;'pointage-etude'!$H$11</f>
        <v>1    Cour Suliac, St-Père, 35430</v>
      </c>
      <c r="C25" s="287" t="str">
        <f>'pointage-etude'!$Y$11</f>
        <v>35306/GNR/PB/44508</v>
      </c>
      <c r="D25" s="287" t="s">
        <v>986</v>
      </c>
      <c r="E25" s="375"/>
      <c r="F25" s="289" t="s">
        <v>1007</v>
      </c>
      <c r="G25" s="542"/>
      <c r="H25" s="544"/>
      <c r="I25" s="290" t="s">
        <v>232</v>
      </c>
      <c r="J25" s="290" t="s">
        <v>229</v>
      </c>
      <c r="K25" s="290" t="s">
        <v>851</v>
      </c>
      <c r="L25" s="290" t="s">
        <v>538</v>
      </c>
      <c r="M25" s="290" t="s">
        <v>754</v>
      </c>
      <c r="N25" s="290" t="s">
        <v>654</v>
      </c>
      <c r="O25" s="290" t="s">
        <v>225</v>
      </c>
      <c r="P25" s="290" t="s">
        <v>1015</v>
      </c>
    </row>
    <row r="26" spans="1:16" s="161" customFormat="1" x14ac:dyDescent="0.2">
      <c r="A26" s="291" t="str">
        <f>'pointage-etude'!$A$34</f>
        <v>IMB/35306/X/00TI</v>
      </c>
      <c r="B26" s="292" t="str">
        <f>'pointage-etude'!$K$34&amp;" "&amp;'pointage-etude'!$L$34&amp;" "&amp;'pointage-etude'!$M$34&amp;" "&amp;'pointage-etude'!$N$34&amp;" "&amp;'pointage-etude'!$I$34&amp;" "&amp;'pointage-etude'!$J$34&amp;", "&amp;'pointage-etude'!$G$34&amp;", "&amp;'pointage-etude'!$H$34</f>
        <v>7 BIS   Rue des Besnardais, St-Père Marc en Poulet, 35430</v>
      </c>
      <c r="C26" s="291" t="str">
        <f>'pointage-etude'!$Y$34</f>
        <v>35306/GNR/PB/44509</v>
      </c>
      <c r="D26" s="291" t="s">
        <v>980</v>
      </c>
      <c r="E26" s="545" t="str">
        <f>VLOOKUP(D26,'positionnement-etude'!Q:S,3,FALSE)</f>
        <v>Appui ERDF</v>
      </c>
      <c r="F26" s="293" t="s">
        <v>1007</v>
      </c>
      <c r="G26" s="546" t="s">
        <v>564</v>
      </c>
      <c r="H26" s="543"/>
      <c r="I26" s="294" t="s">
        <v>232</v>
      </c>
      <c r="J26" s="294" t="s">
        <v>229</v>
      </c>
      <c r="K26" s="294" t="s">
        <v>851</v>
      </c>
      <c r="L26" s="294" t="s">
        <v>538</v>
      </c>
      <c r="M26" s="294" t="s">
        <v>754</v>
      </c>
      <c r="N26" s="294" t="s">
        <v>654</v>
      </c>
      <c r="O26" s="294" t="s">
        <v>225</v>
      </c>
      <c r="P26" s="294" t="s">
        <v>1017</v>
      </c>
    </row>
    <row r="27" spans="1:16" s="161" customFormat="1" x14ac:dyDescent="0.2">
      <c r="A27" s="291" t="str">
        <f>'pointage-etude'!$A$35</f>
        <v>IMB/35306/X/00QI</v>
      </c>
      <c r="B27" s="292" t="str">
        <f>'pointage-etude'!$K$35&amp;" "&amp;'pointage-etude'!$L$35&amp;" "&amp;'pointage-etude'!$M$35&amp;" "&amp;'pointage-etude'!$N$35&amp;" "&amp;'pointage-etude'!$I$35&amp;" "&amp;'pointage-etude'!$J$35&amp;", "&amp;'pointage-etude'!$G$35&amp;", "&amp;'pointage-etude'!$H$35</f>
        <v>8    Rue des Besnardais, St-Père, 35430</v>
      </c>
      <c r="C27" s="291" t="str">
        <f>'pointage-etude'!$Y$35</f>
        <v>35306/GNR/PB/44509</v>
      </c>
      <c r="D27" s="291" t="s">
        <v>980</v>
      </c>
      <c r="E27" s="510"/>
      <c r="F27" s="293" t="s">
        <v>1007</v>
      </c>
      <c r="G27" s="542"/>
      <c r="H27" s="544"/>
      <c r="I27" s="294" t="s">
        <v>232</v>
      </c>
      <c r="J27" s="294" t="s">
        <v>229</v>
      </c>
      <c r="K27" s="294" t="s">
        <v>851</v>
      </c>
      <c r="L27" s="294" t="s">
        <v>538</v>
      </c>
      <c r="M27" s="294" t="s">
        <v>754</v>
      </c>
      <c r="N27" s="294" t="s">
        <v>654</v>
      </c>
      <c r="O27" s="294" t="s">
        <v>225</v>
      </c>
      <c r="P27" s="294" t="s">
        <v>1015</v>
      </c>
    </row>
    <row r="28" spans="1:16" s="161" customFormat="1" x14ac:dyDescent="0.2">
      <c r="A28" s="291" t="str">
        <f>'pointage-etude'!$A$36</f>
        <v>IMB/35306/X/00QH</v>
      </c>
      <c r="B28" s="292" t="str">
        <f>'pointage-etude'!$K$36&amp;" "&amp;'pointage-etude'!$L$36&amp;" "&amp;'pointage-etude'!$M$36&amp;" "&amp;'pointage-etude'!$N$36&amp;" "&amp;'pointage-etude'!$I$36&amp;" "&amp;'pointage-etude'!$J$36&amp;", "&amp;'pointage-etude'!$G$36&amp;", "&amp;'pointage-etude'!$H$36</f>
        <v>9    Rue des Besnardais, St-Père, 35430</v>
      </c>
      <c r="C28" s="291" t="str">
        <f>'pointage-etude'!$Y$36</f>
        <v>35306/GNR/PB/44509</v>
      </c>
      <c r="D28" s="291" t="s">
        <v>980</v>
      </c>
      <c r="E28" s="510"/>
      <c r="F28" s="293" t="s">
        <v>1007</v>
      </c>
      <c r="G28" s="542"/>
      <c r="H28" s="544"/>
      <c r="I28" s="294" t="s">
        <v>232</v>
      </c>
      <c r="J28" s="294" t="s">
        <v>229</v>
      </c>
      <c r="K28" s="294" t="s">
        <v>851</v>
      </c>
      <c r="L28" s="294" t="s">
        <v>538</v>
      </c>
      <c r="M28" s="294" t="s">
        <v>754</v>
      </c>
      <c r="N28" s="294" t="s">
        <v>654</v>
      </c>
      <c r="O28" s="294" t="s">
        <v>225</v>
      </c>
      <c r="P28" s="294" t="s">
        <v>1017</v>
      </c>
    </row>
    <row r="29" spans="1:16" s="161" customFormat="1" x14ac:dyDescent="0.2">
      <c r="A29" s="291" t="str">
        <f>'pointage-etude'!$A$37</f>
        <v>IMB/35306/X/00CT</v>
      </c>
      <c r="B29" s="292" t="str">
        <f>'pointage-etude'!$K$37&amp;" "&amp;'pointage-etude'!$L$37&amp;" "&amp;'pointage-etude'!$M$37&amp;" "&amp;'pointage-etude'!$N$37&amp;" "&amp;'pointage-etude'!$I$37&amp;" "&amp;'pointage-etude'!$J$37&amp;", "&amp;'pointage-etude'!$G$37&amp;", "&amp;'pointage-etude'!$H$37</f>
        <v>10    Rue des Besnardais, St-Père Marc en Poulet, 35430</v>
      </c>
      <c r="C29" s="291" t="str">
        <f>'pointage-etude'!$Y$37</f>
        <v>35306/GNR/PB/44509</v>
      </c>
      <c r="D29" s="291" t="s">
        <v>980</v>
      </c>
      <c r="E29" s="510"/>
      <c r="F29" s="293" t="s">
        <v>1007</v>
      </c>
      <c r="G29" s="542"/>
      <c r="H29" s="544"/>
      <c r="I29" s="294" t="s">
        <v>234</v>
      </c>
      <c r="J29" s="294" t="s">
        <v>229</v>
      </c>
      <c r="K29" s="294" t="s">
        <v>851</v>
      </c>
      <c r="L29" s="294" t="s">
        <v>538</v>
      </c>
      <c r="M29" s="294" t="s">
        <v>754</v>
      </c>
      <c r="N29" s="294" t="s">
        <v>654</v>
      </c>
      <c r="O29" s="294" t="s">
        <v>225</v>
      </c>
      <c r="P29" s="294" t="s">
        <v>1017</v>
      </c>
    </row>
    <row r="30" spans="1:16" s="161" customFormat="1" x14ac:dyDescent="0.2">
      <c r="A30" s="291" t="str">
        <f>'pointage-etude'!$A$38</f>
        <v>IMB/35306/X/00D5</v>
      </c>
      <c r="B30" s="292" t="str">
        <f>'pointage-etude'!$K$38&amp;" "&amp;'pointage-etude'!$L$38&amp;" "&amp;'pointage-etude'!$M$38&amp;" "&amp;'pointage-etude'!$N$38&amp;" "&amp;'pointage-etude'!$I$38&amp;" "&amp;'pointage-etude'!$J$38&amp;", "&amp;'pointage-etude'!$G$38&amp;", "&amp;'pointage-etude'!$H$38</f>
        <v>11    Rue des Besnardais, St-Père, 35430</v>
      </c>
      <c r="C30" s="291" t="str">
        <f>'pointage-etude'!$Y$38</f>
        <v>35306/GNR/PB/44509</v>
      </c>
      <c r="D30" s="291" t="s">
        <v>980</v>
      </c>
      <c r="E30" s="510"/>
      <c r="F30" s="293" t="s">
        <v>1007</v>
      </c>
      <c r="G30" s="542"/>
      <c r="H30" s="544"/>
      <c r="I30" s="294" t="s">
        <v>235</v>
      </c>
      <c r="J30" s="295"/>
      <c r="K30" s="295"/>
      <c r="L30" s="294" t="s">
        <v>538</v>
      </c>
      <c r="M30" s="294" t="s">
        <v>754</v>
      </c>
      <c r="N30" s="294" t="s">
        <v>654</v>
      </c>
      <c r="O30" s="294" t="s">
        <v>225</v>
      </c>
      <c r="P30" s="294" t="s">
        <v>1016</v>
      </c>
    </row>
    <row r="31" spans="1:16" s="161" customFormat="1" x14ac:dyDescent="0.2">
      <c r="A31" s="291" t="str">
        <f>'pointage-etude'!$A$39</f>
        <v>IMB/35306/X/00TH</v>
      </c>
      <c r="B31" s="292" t="str">
        <f>'pointage-etude'!$K$39&amp;" "&amp;'pointage-etude'!$L$39&amp;" "&amp;'pointage-etude'!$M$39&amp;" "&amp;'pointage-etude'!$N$39&amp;" "&amp;'pointage-etude'!$I$39&amp;" "&amp;'pointage-etude'!$J$39&amp;", "&amp;'pointage-etude'!$G$39&amp;", "&amp;'pointage-etude'!$H$39</f>
        <v>12    Rue des Besnardais, St-Père Marc en Poulet, 35430</v>
      </c>
      <c r="C31" s="291" t="str">
        <f>'pointage-etude'!$Y$39</f>
        <v>35306/GNR/PB/44509</v>
      </c>
      <c r="D31" s="291" t="s">
        <v>980</v>
      </c>
      <c r="E31" s="375"/>
      <c r="F31" s="293" t="s">
        <v>1007</v>
      </c>
      <c r="G31" s="542"/>
      <c r="H31" s="544"/>
      <c r="I31" s="294" t="s">
        <v>234</v>
      </c>
      <c r="J31" s="294" t="s">
        <v>229</v>
      </c>
      <c r="K31" s="294" t="s">
        <v>851</v>
      </c>
      <c r="L31" s="294" t="s">
        <v>538</v>
      </c>
      <c r="M31" s="294" t="s">
        <v>754</v>
      </c>
      <c r="N31" s="294" t="s">
        <v>654</v>
      </c>
      <c r="O31" s="294" t="s">
        <v>225</v>
      </c>
      <c r="P31" s="294" t="s">
        <v>1015</v>
      </c>
    </row>
    <row r="32" spans="1:16" s="161" customFormat="1" x14ac:dyDescent="0.2">
      <c r="A32" s="287" t="str">
        <f>'pointage-etude'!$A$40</f>
        <v>IMB/35306/X/00D4</v>
      </c>
      <c r="B32" s="288" t="str">
        <f>'pointage-etude'!$K$40&amp;" "&amp;'pointage-etude'!$L$40&amp;" "&amp;'pointage-etude'!$M$40&amp;" "&amp;'pointage-etude'!$N$40&amp;" "&amp;'pointage-etude'!$I$40&amp;" "&amp;'pointage-etude'!$J$40&amp;", "&amp;'pointage-etude'!$G$40&amp;", "&amp;'pointage-etude'!$H$40</f>
        <v>13    Rue des Besnardais, St-Père, 35430</v>
      </c>
      <c r="C32" s="287" t="str">
        <f>'pointage-etude'!$Y$40</f>
        <v>35306/GNR/PB/44510</v>
      </c>
      <c r="D32" s="287" t="s">
        <v>981</v>
      </c>
      <c r="E32" s="540" t="str">
        <f>VLOOKUP(D32,'positionnement-etude'!Q:S,3,FALSE)</f>
        <v>Chambre FTTH</v>
      </c>
      <c r="F32" s="289" t="s">
        <v>1007</v>
      </c>
      <c r="G32" s="541" t="s">
        <v>564</v>
      </c>
      <c r="H32" s="543"/>
      <c r="I32" s="290" t="s">
        <v>233</v>
      </c>
      <c r="J32" s="295"/>
      <c r="K32" s="295"/>
      <c r="L32" s="290" t="s">
        <v>538</v>
      </c>
      <c r="M32" s="290" t="s">
        <v>752</v>
      </c>
      <c r="N32" s="290" t="s">
        <v>654</v>
      </c>
      <c r="O32" s="290" t="s">
        <v>224</v>
      </c>
      <c r="P32" s="290" t="s">
        <v>1015</v>
      </c>
    </row>
    <row r="33" spans="1:16" s="161" customFormat="1" x14ac:dyDescent="0.2">
      <c r="A33" s="287" t="str">
        <f>'pointage-etude'!$A$41</f>
        <v>IMB/35306/X/00D3</v>
      </c>
      <c r="B33" s="288" t="str">
        <f>'pointage-etude'!$K$41&amp;" "&amp;'pointage-etude'!$L$41&amp;" "&amp;'pointage-etude'!$M$41&amp;" "&amp;'pointage-etude'!$N$41&amp;" "&amp;'pointage-etude'!$I$41&amp;" "&amp;'pointage-etude'!$J$41&amp;", "&amp;'pointage-etude'!$G$41&amp;", "&amp;'pointage-etude'!$H$41</f>
        <v>14    Rue des Besnardais, St-Père, 35430</v>
      </c>
      <c r="C33" s="287" t="str">
        <f>'pointage-etude'!$Y$41</f>
        <v>35306/GNR/PB/44510</v>
      </c>
      <c r="D33" s="287" t="s">
        <v>981</v>
      </c>
      <c r="E33" s="510"/>
      <c r="F33" s="289" t="s">
        <v>1007</v>
      </c>
      <c r="G33" s="542"/>
      <c r="H33" s="544"/>
      <c r="I33" s="290" t="s">
        <v>233</v>
      </c>
      <c r="J33" s="295"/>
      <c r="K33" s="295"/>
      <c r="L33" s="290" t="s">
        <v>538</v>
      </c>
      <c r="M33" s="290" t="s">
        <v>752</v>
      </c>
      <c r="N33" s="290" t="s">
        <v>654</v>
      </c>
      <c r="O33" s="290" t="s">
        <v>224</v>
      </c>
      <c r="P33" s="290" t="s">
        <v>1015</v>
      </c>
    </row>
    <row r="34" spans="1:16" s="161" customFormat="1" x14ac:dyDescent="0.2">
      <c r="A34" s="287" t="str">
        <f>'pointage-etude'!$A$42</f>
        <v>IMB/35306/X/00D2</v>
      </c>
      <c r="B34" s="288" t="str">
        <f>'pointage-etude'!$K$42&amp;" "&amp;'pointage-etude'!$L$42&amp;" "&amp;'pointage-etude'!$M$42&amp;" "&amp;'pointage-etude'!$N$42&amp;" "&amp;'pointage-etude'!$I$42&amp;" "&amp;'pointage-etude'!$J$42&amp;", "&amp;'pointage-etude'!$G$42&amp;", "&amp;'pointage-etude'!$H$42</f>
        <v>15    Rue des Besnardais, St-Père, 35430</v>
      </c>
      <c r="C34" s="287" t="str">
        <f>'pointage-etude'!$Y$42</f>
        <v>35306/GNR/PB/44510</v>
      </c>
      <c r="D34" s="287" t="s">
        <v>981</v>
      </c>
      <c r="E34" s="510"/>
      <c r="F34" s="289" t="s">
        <v>1007</v>
      </c>
      <c r="G34" s="542"/>
      <c r="H34" s="544"/>
      <c r="I34" s="290" t="s">
        <v>233</v>
      </c>
      <c r="J34" s="295"/>
      <c r="K34" s="295"/>
      <c r="L34" s="290" t="s">
        <v>538</v>
      </c>
      <c r="M34" s="290" t="s">
        <v>752</v>
      </c>
      <c r="N34" s="290" t="s">
        <v>654</v>
      </c>
      <c r="O34" s="290" t="s">
        <v>224</v>
      </c>
      <c r="P34" s="290" t="s">
        <v>1015</v>
      </c>
    </row>
    <row r="35" spans="1:16" s="161" customFormat="1" x14ac:dyDescent="0.2">
      <c r="A35" s="287" t="str">
        <f>'pointage-etude'!$A$43</f>
        <v>IMB/35306/X/00D1</v>
      </c>
      <c r="B35" s="288" t="str">
        <f>'pointage-etude'!$K$43&amp;" "&amp;'pointage-etude'!$L$43&amp;" "&amp;'pointage-etude'!$M$43&amp;" "&amp;'pointage-etude'!$N$43&amp;" "&amp;'pointage-etude'!$I$43&amp;" "&amp;'pointage-etude'!$J$43&amp;", "&amp;'pointage-etude'!$G$43&amp;", "&amp;'pointage-etude'!$H$43</f>
        <v>16    Rue des Besnardais, St-Père, 35430</v>
      </c>
      <c r="C35" s="287" t="str">
        <f>'pointage-etude'!$Y$43</f>
        <v>35306/GNR/PB/44510</v>
      </c>
      <c r="D35" s="287" t="s">
        <v>981</v>
      </c>
      <c r="E35" s="510"/>
      <c r="F35" s="289" t="s">
        <v>1007</v>
      </c>
      <c r="G35" s="542"/>
      <c r="H35" s="544"/>
      <c r="I35" s="290" t="s">
        <v>233</v>
      </c>
      <c r="J35" s="295"/>
      <c r="K35" s="295"/>
      <c r="L35" s="290" t="s">
        <v>538</v>
      </c>
      <c r="M35" s="290" t="s">
        <v>752</v>
      </c>
      <c r="N35" s="290" t="s">
        <v>654</v>
      </c>
      <c r="O35" s="290" t="s">
        <v>224</v>
      </c>
      <c r="P35" s="290" t="s">
        <v>1015</v>
      </c>
    </row>
    <row r="36" spans="1:16" s="161" customFormat="1" x14ac:dyDescent="0.2">
      <c r="A36" s="287" t="str">
        <f>'pointage-etude'!$A$5</f>
        <v>IMB/35306/X/003L</v>
      </c>
      <c r="B36" s="288" t="str">
        <f>'pointage-etude'!$K$5&amp;" "&amp;'pointage-etude'!$L$5&amp;" "&amp;'pointage-etude'!$M$5&amp;" "&amp;'pointage-etude'!$N$5&amp;" "&amp;'pointage-etude'!$I$5&amp;" "&amp;'pointage-etude'!$J$5&amp;", "&amp;'pointage-etude'!$G$5&amp;", "&amp;'pointage-etude'!$H$5</f>
        <v>1    Cour des Quesblais, St-Père, 35430</v>
      </c>
      <c r="C36" s="287" t="str">
        <f>'pointage-etude'!$Y$5</f>
        <v>35306/GNR/PB/44510</v>
      </c>
      <c r="D36" s="287" t="s">
        <v>981</v>
      </c>
      <c r="E36" s="510"/>
      <c r="F36" s="289" t="s">
        <v>1007</v>
      </c>
      <c r="G36" s="542"/>
      <c r="H36" s="544"/>
      <c r="I36" s="290" t="s">
        <v>233</v>
      </c>
      <c r="J36" s="295"/>
      <c r="K36" s="295"/>
      <c r="L36" s="290" t="s">
        <v>538</v>
      </c>
      <c r="M36" s="290" t="s">
        <v>752</v>
      </c>
      <c r="N36" s="290" t="s">
        <v>654</v>
      </c>
      <c r="O36" s="290" t="s">
        <v>224</v>
      </c>
      <c r="P36" s="290" t="s">
        <v>1015</v>
      </c>
    </row>
    <row r="37" spans="1:16" s="161" customFormat="1" x14ac:dyDescent="0.2">
      <c r="A37" s="287" t="str">
        <f>'pointage-etude'!$A$6</f>
        <v>IMB/35306/X/003K</v>
      </c>
      <c r="B37" s="288" t="str">
        <f>'pointage-etude'!$K$6&amp;" "&amp;'pointage-etude'!$L$6&amp;" "&amp;'pointage-etude'!$M$6&amp;" "&amp;'pointage-etude'!$N$6&amp;" "&amp;'pointage-etude'!$I$6&amp;" "&amp;'pointage-etude'!$J$6&amp;", "&amp;'pointage-etude'!$G$6&amp;", "&amp;'pointage-etude'!$H$6</f>
        <v>2    Cour des Quesblais, St-Père, 35430</v>
      </c>
      <c r="C37" s="287" t="str">
        <f>'pointage-etude'!$Y$6</f>
        <v>35306/GNR/PB/44510</v>
      </c>
      <c r="D37" s="287" t="s">
        <v>981</v>
      </c>
      <c r="E37" s="510"/>
      <c r="F37" s="289" t="s">
        <v>1007</v>
      </c>
      <c r="G37" s="542"/>
      <c r="H37" s="544"/>
      <c r="I37" s="290" t="s">
        <v>233</v>
      </c>
      <c r="J37" s="295"/>
      <c r="K37" s="295"/>
      <c r="L37" s="290" t="s">
        <v>538</v>
      </c>
      <c r="M37" s="290" t="s">
        <v>752</v>
      </c>
      <c r="N37" s="290" t="s">
        <v>654</v>
      </c>
      <c r="O37" s="290" t="s">
        <v>224</v>
      </c>
      <c r="P37" s="290" t="s">
        <v>1015</v>
      </c>
    </row>
    <row r="38" spans="1:16" s="161" customFormat="1" x14ac:dyDescent="0.2">
      <c r="A38" s="287" t="str">
        <f>'pointage-etude'!$A$7</f>
        <v>IMB/35306/X/003J</v>
      </c>
      <c r="B38" s="288" t="str">
        <f>'pointage-etude'!$K$7&amp;" "&amp;'pointage-etude'!$L$7&amp;" "&amp;'pointage-etude'!$M$7&amp;" "&amp;'pointage-etude'!$N$7&amp;" "&amp;'pointage-etude'!$I$7&amp;" "&amp;'pointage-etude'!$J$7&amp;", "&amp;'pointage-etude'!$G$7&amp;", "&amp;'pointage-etude'!$H$7</f>
        <v>3    Cour des Quesblais, St-Père, 35430</v>
      </c>
      <c r="C38" s="287" t="str">
        <f>'pointage-etude'!$Y$7</f>
        <v>35306/GNR/PB/44510</v>
      </c>
      <c r="D38" s="287" t="s">
        <v>981</v>
      </c>
      <c r="E38" s="510"/>
      <c r="F38" s="289" t="s">
        <v>1007</v>
      </c>
      <c r="G38" s="542"/>
      <c r="H38" s="544"/>
      <c r="I38" s="290" t="s">
        <v>233</v>
      </c>
      <c r="J38" s="295"/>
      <c r="K38" s="295"/>
      <c r="L38" s="290" t="s">
        <v>538</v>
      </c>
      <c r="M38" s="290" t="s">
        <v>752</v>
      </c>
      <c r="N38" s="290" t="s">
        <v>654</v>
      </c>
      <c r="O38" s="290" t="s">
        <v>224</v>
      </c>
      <c r="P38" s="290" t="s">
        <v>1015</v>
      </c>
    </row>
    <row r="39" spans="1:16" s="161" customFormat="1" ht="25.5" x14ac:dyDescent="0.2">
      <c r="A39" s="287" t="str">
        <f>'pointage-etude'!$A$8</f>
        <v>IMB/35306/X/003I</v>
      </c>
      <c r="B39" s="288" t="str">
        <f>'pointage-etude'!$K$8&amp;" "&amp;'pointage-etude'!$L$8&amp;" "&amp;'pointage-etude'!$M$8&amp;" "&amp;'pointage-etude'!$N$8&amp;" "&amp;'pointage-etude'!$I$8&amp;" "&amp;'pointage-etude'!$J$8&amp;", "&amp;'pointage-etude'!$G$8&amp;", "&amp;'pointage-etude'!$H$8</f>
        <v>4    Cour des Quesblais, St-Père, 35430</v>
      </c>
      <c r="C39" s="287" t="str">
        <f>'pointage-etude'!$Y$8</f>
        <v>35306/GNR/PB/44510</v>
      </c>
      <c r="D39" s="287" t="s">
        <v>981</v>
      </c>
      <c r="E39" s="510"/>
      <c r="F39" s="289" t="s">
        <v>1007</v>
      </c>
      <c r="G39" s="542"/>
      <c r="H39" s="544"/>
      <c r="I39" s="290" t="s">
        <v>234</v>
      </c>
      <c r="J39" s="290" t="s">
        <v>228</v>
      </c>
      <c r="K39" s="290"/>
      <c r="L39" s="290" t="s">
        <v>539</v>
      </c>
      <c r="M39" s="290" t="s">
        <v>752</v>
      </c>
      <c r="N39" s="290" t="s">
        <v>654</v>
      </c>
      <c r="O39" s="290" t="s">
        <v>224</v>
      </c>
      <c r="P39" s="290" t="s">
        <v>1018</v>
      </c>
    </row>
    <row r="40" spans="1:16" s="161" customFormat="1" x14ac:dyDescent="0.2">
      <c r="A40" s="287" t="str">
        <f>'pointage-etude'!$A$9</f>
        <v>IMB/35306/X/003H</v>
      </c>
      <c r="B40" s="288" t="str">
        <f>'pointage-etude'!$K$9&amp;" "&amp;'pointage-etude'!$L$9&amp;" "&amp;'pointage-etude'!$M$9&amp;" "&amp;'pointage-etude'!$N$9&amp;" "&amp;'pointage-etude'!$I$9&amp;" "&amp;'pointage-etude'!$J$9&amp;", "&amp;'pointage-etude'!$G$9&amp;", "&amp;'pointage-etude'!$H$9</f>
        <v>5    Cour des Quesblais, St-Père, 35430</v>
      </c>
      <c r="C40" s="287" t="str">
        <f>'pointage-etude'!$Y$9</f>
        <v>35306/GNR/PB/44510</v>
      </c>
      <c r="D40" s="287" t="s">
        <v>981</v>
      </c>
      <c r="E40" s="510"/>
      <c r="F40" s="289" t="s">
        <v>1007</v>
      </c>
      <c r="G40" s="542"/>
      <c r="H40" s="544"/>
      <c r="I40" s="290" t="s">
        <v>233</v>
      </c>
      <c r="J40" s="295"/>
      <c r="K40" s="295"/>
      <c r="L40" s="290" t="s">
        <v>538</v>
      </c>
      <c r="M40" s="290" t="s">
        <v>752</v>
      </c>
      <c r="N40" s="290" t="s">
        <v>654</v>
      </c>
      <c r="O40" s="290" t="s">
        <v>224</v>
      </c>
      <c r="P40" s="290" t="s">
        <v>1015</v>
      </c>
    </row>
    <row r="41" spans="1:16" s="161" customFormat="1" ht="25.5" x14ac:dyDescent="0.2">
      <c r="A41" s="287" t="str">
        <f>'pointage-etude'!$A$10</f>
        <v>IMB/35306/X/003G</v>
      </c>
      <c r="B41" s="288" t="str">
        <f>'pointage-etude'!$K$10&amp;" "&amp;'pointage-etude'!$L$10&amp;" "&amp;'pointage-etude'!$M$10&amp;" "&amp;'pointage-etude'!$N$10&amp;" "&amp;'pointage-etude'!$I$10&amp;" "&amp;'pointage-etude'!$J$10&amp;", "&amp;'pointage-etude'!$G$10&amp;", "&amp;'pointage-etude'!$H$10</f>
        <v>7    Cour des Quesblais, St-Père, 35430</v>
      </c>
      <c r="C41" s="287" t="str">
        <f>'pointage-etude'!$Y$10</f>
        <v>35306/GNR/PB/44510</v>
      </c>
      <c r="D41" s="287" t="s">
        <v>981</v>
      </c>
      <c r="E41" s="375"/>
      <c r="F41" s="289" t="s">
        <v>1007</v>
      </c>
      <c r="G41" s="542"/>
      <c r="H41" s="544"/>
      <c r="I41" s="290" t="s">
        <v>234</v>
      </c>
      <c r="J41" s="290" t="s">
        <v>228</v>
      </c>
      <c r="K41" s="290"/>
      <c r="L41" s="290" t="s">
        <v>539</v>
      </c>
      <c r="M41" s="290" t="s">
        <v>752</v>
      </c>
      <c r="N41" s="290" t="s">
        <v>654</v>
      </c>
      <c r="O41" s="290" t="s">
        <v>224</v>
      </c>
      <c r="P41" s="290" t="s">
        <v>1018</v>
      </c>
    </row>
    <row r="42" spans="1:16" s="161" customFormat="1" x14ac:dyDescent="0.2">
      <c r="A42" s="291" t="str">
        <f>'pointage-etude'!$A$44</f>
        <v>IMB/35306/X/00D0</v>
      </c>
      <c r="B42" s="292" t="str">
        <f>'pointage-etude'!$K$44&amp;" "&amp;'pointage-etude'!$L$44&amp;" "&amp;'pointage-etude'!$M$44&amp;" "&amp;'pointage-etude'!$N$44&amp;" "&amp;'pointage-etude'!$I$44&amp;" "&amp;'pointage-etude'!$J$44&amp;", "&amp;'pointage-etude'!$G$44&amp;", "&amp;'pointage-etude'!$H$44</f>
        <v>17    Rue des Besnardais, St-Père, 35430</v>
      </c>
      <c r="C42" s="291" t="str">
        <f>'pointage-etude'!$Y$44</f>
        <v>35306/GNR/PB/44511</v>
      </c>
      <c r="D42" s="291" t="s">
        <v>982</v>
      </c>
      <c r="E42" s="545" t="str">
        <f>VLOOKUP(D42,'positionnement-etude'!Q:S,3,FALSE)</f>
        <v>Chambre FTTH</v>
      </c>
      <c r="F42" s="293" t="s">
        <v>1007</v>
      </c>
      <c r="G42" s="546" t="s">
        <v>564</v>
      </c>
      <c r="H42" s="543"/>
      <c r="I42" s="294" t="s">
        <v>233</v>
      </c>
      <c r="J42" s="295"/>
      <c r="K42" s="295"/>
      <c r="L42" s="294" t="s">
        <v>538</v>
      </c>
      <c r="M42" s="294" t="s">
        <v>752</v>
      </c>
      <c r="N42" s="294" t="s">
        <v>654</v>
      </c>
      <c r="O42" s="294" t="s">
        <v>224</v>
      </c>
      <c r="P42" s="294" t="s">
        <v>1015</v>
      </c>
    </row>
    <row r="43" spans="1:16" s="161" customFormat="1" x14ac:dyDescent="0.2">
      <c r="A43" s="291" t="str">
        <f>'pointage-etude'!$A$45</f>
        <v>IMB/35306/X/00CZ</v>
      </c>
      <c r="B43" s="292" t="str">
        <f>'pointage-etude'!$K$45&amp;" "&amp;'pointage-etude'!$L$45&amp;" "&amp;'pointage-etude'!$M$45&amp;" "&amp;'pointage-etude'!$N$45&amp;" "&amp;'pointage-etude'!$I$45&amp;" "&amp;'pointage-etude'!$J$45&amp;", "&amp;'pointage-etude'!$G$45&amp;", "&amp;'pointage-etude'!$H$45</f>
        <v>19    Rue des Besnardais, St-Père, 35430</v>
      </c>
      <c r="C43" s="291" t="str">
        <f>'pointage-etude'!$Y$45</f>
        <v>35306/GNR/PB/44511</v>
      </c>
      <c r="D43" s="291" t="s">
        <v>982</v>
      </c>
      <c r="E43" s="510"/>
      <c r="F43" s="293" t="s">
        <v>1007</v>
      </c>
      <c r="G43" s="542"/>
      <c r="H43" s="544"/>
      <c r="I43" s="294" t="s">
        <v>233</v>
      </c>
      <c r="J43" s="295"/>
      <c r="K43" s="295"/>
      <c r="L43" s="294" t="s">
        <v>538</v>
      </c>
      <c r="M43" s="294" t="s">
        <v>752</v>
      </c>
      <c r="N43" s="294" t="s">
        <v>654</v>
      </c>
      <c r="O43" s="294" t="s">
        <v>224</v>
      </c>
      <c r="P43" s="294" t="s">
        <v>1015</v>
      </c>
    </row>
    <row r="44" spans="1:16" s="161" customFormat="1" x14ac:dyDescent="0.2">
      <c r="A44" s="291" t="str">
        <f>'pointage-etude'!$A$46</f>
        <v>IMB/35306/X/00CX</v>
      </c>
      <c r="B44" s="292" t="str">
        <f>'pointage-etude'!$K$46&amp;" "&amp;'pointage-etude'!$L$46&amp;" "&amp;'pointage-etude'!$M$46&amp;" "&amp;'pointage-etude'!$N$46&amp;" "&amp;'pointage-etude'!$I$46&amp;" "&amp;'pointage-etude'!$J$46&amp;", "&amp;'pointage-etude'!$G$46&amp;", "&amp;'pointage-etude'!$H$46</f>
        <v>21    Rue des Besnardais, St-Père, 35430</v>
      </c>
      <c r="C44" s="291" t="str">
        <f>'pointage-etude'!$Y$46</f>
        <v>35306/GNR/PB/44511</v>
      </c>
      <c r="D44" s="291" t="s">
        <v>982</v>
      </c>
      <c r="E44" s="510"/>
      <c r="F44" s="293" t="s">
        <v>1007</v>
      </c>
      <c r="G44" s="542"/>
      <c r="H44" s="544"/>
      <c r="I44" s="294" t="s">
        <v>233</v>
      </c>
      <c r="J44" s="295"/>
      <c r="K44" s="295"/>
      <c r="L44" s="294" t="s">
        <v>538</v>
      </c>
      <c r="M44" s="294" t="s">
        <v>752</v>
      </c>
      <c r="N44" s="294" t="s">
        <v>654</v>
      </c>
      <c r="O44" s="294" t="s">
        <v>224</v>
      </c>
      <c r="P44" s="294" t="s">
        <v>1015</v>
      </c>
    </row>
    <row r="45" spans="1:16" s="161" customFormat="1" x14ac:dyDescent="0.2">
      <c r="A45" s="291" t="str">
        <f>'pointage-etude'!$A$47</f>
        <v>IMB/35306/X/00CW</v>
      </c>
      <c r="B45" s="292" t="str">
        <f>'pointage-etude'!$K$47&amp;" "&amp;'pointage-etude'!$L$47&amp;" "&amp;'pointage-etude'!$M$47&amp;" "&amp;'pointage-etude'!$N$47&amp;" "&amp;'pointage-etude'!$I$47&amp;" "&amp;'pointage-etude'!$J$47&amp;", "&amp;'pointage-etude'!$G$47&amp;", "&amp;'pointage-etude'!$H$47</f>
        <v>23    Rue des Besnardais, St-Père, 35430</v>
      </c>
      <c r="C45" s="291" t="str">
        <f>'pointage-etude'!$Y$47</f>
        <v>35306/GNR/PB/44511</v>
      </c>
      <c r="D45" s="291" t="s">
        <v>982</v>
      </c>
      <c r="E45" s="375"/>
      <c r="F45" s="293" t="s">
        <v>1007</v>
      </c>
      <c r="G45" s="542"/>
      <c r="H45" s="544"/>
      <c r="I45" s="294" t="s">
        <v>233</v>
      </c>
      <c r="J45" s="295"/>
      <c r="K45" s="295"/>
      <c r="L45" s="294" t="s">
        <v>538</v>
      </c>
      <c r="M45" s="294" t="s">
        <v>752</v>
      </c>
      <c r="N45" s="294" t="s">
        <v>654</v>
      </c>
      <c r="O45" s="294" t="s">
        <v>224</v>
      </c>
      <c r="P45" s="294" t="s">
        <v>1015</v>
      </c>
    </row>
    <row r="46" spans="1:16" s="161" customFormat="1" ht="25.5" x14ac:dyDescent="0.2">
      <c r="A46" s="287" t="str">
        <f>'pointage-etude'!$A$28</f>
        <v>IMB/35306/X/000N</v>
      </c>
      <c r="B46" s="288" t="str">
        <f>'pointage-etude'!$K$28&amp;" "&amp;'pointage-etude'!$L$28&amp;" "&amp;'pointage-etude'!$M$28&amp;" "&amp;'pointage-etude'!$N$28&amp;" "&amp;'pointage-etude'!$I$28&amp;" "&amp;'pointage-etude'!$J$28&amp;", "&amp;'pointage-etude'!$G$28&amp;", "&amp;'pointage-etude'!$H$28</f>
        <v>49    Rue de Rougent, St-Père Marc en Poulet, 35430</v>
      </c>
      <c r="C46" s="287" t="str">
        <f>'pointage-etude'!$Y$28</f>
        <v>35306/GNR/PB/44512</v>
      </c>
      <c r="D46" s="287" t="s">
        <v>983</v>
      </c>
      <c r="E46" s="540" t="str">
        <f>VLOOKUP(D46,'positionnement-etude'!Q:S,3,FALSE)</f>
        <v>Appui FTTH</v>
      </c>
      <c r="F46" s="289" t="s">
        <v>1007</v>
      </c>
      <c r="G46" s="541" t="s">
        <v>564</v>
      </c>
      <c r="H46" s="543"/>
      <c r="I46" s="290" t="s">
        <v>234</v>
      </c>
      <c r="J46" s="290" t="s">
        <v>228</v>
      </c>
      <c r="K46" s="290"/>
      <c r="L46" s="290" t="s">
        <v>539</v>
      </c>
      <c r="M46" s="290" t="s">
        <v>754</v>
      </c>
      <c r="N46" s="290" t="s">
        <v>654</v>
      </c>
      <c r="O46" s="290" t="s">
        <v>225</v>
      </c>
      <c r="P46" s="290" t="s">
        <v>1019</v>
      </c>
    </row>
    <row r="47" spans="1:16" s="161" customFormat="1" ht="25.5" x14ac:dyDescent="0.2">
      <c r="A47" s="287" t="str">
        <f>'pointage-etude'!$A$48</f>
        <v>IMB/35306/X/00CV</v>
      </c>
      <c r="B47" s="288" t="str">
        <f>'pointage-etude'!$K$48&amp;" "&amp;'pointage-etude'!$L$48&amp;" "&amp;'pointage-etude'!$M$48&amp;" "&amp;'pointage-etude'!$N$48&amp;" "&amp;'pointage-etude'!$I$48&amp;" "&amp;'pointage-etude'!$J$48&amp;", "&amp;'pointage-etude'!$G$48&amp;", "&amp;'pointage-etude'!$H$48</f>
        <v>25    Rue des Besnardais, St-Père, 35430</v>
      </c>
      <c r="C47" s="287" t="str">
        <f>'pointage-etude'!$Y$48</f>
        <v>35306/GNR/PB/44512</v>
      </c>
      <c r="D47" s="287" t="s">
        <v>983</v>
      </c>
      <c r="E47" s="510"/>
      <c r="F47" s="289" t="s">
        <v>1007</v>
      </c>
      <c r="G47" s="542"/>
      <c r="H47" s="544"/>
      <c r="I47" s="290" t="s">
        <v>234</v>
      </c>
      <c r="J47" s="290" t="s">
        <v>228</v>
      </c>
      <c r="K47" s="290"/>
      <c r="L47" s="290" t="s">
        <v>539</v>
      </c>
      <c r="M47" s="290" t="s">
        <v>754</v>
      </c>
      <c r="N47" s="290" t="s">
        <v>654</v>
      </c>
      <c r="O47" s="290" t="s">
        <v>225</v>
      </c>
      <c r="P47" s="290" t="s">
        <v>1019</v>
      </c>
    </row>
    <row r="48" spans="1:16" s="161" customFormat="1" ht="25.5" x14ac:dyDescent="0.2">
      <c r="A48" s="287" t="str">
        <f>'pointage-etude'!$A$49</f>
        <v>IMB/35306/X/001K</v>
      </c>
      <c r="B48" s="288" t="str">
        <f>'pointage-etude'!$K$49&amp;" "&amp;'pointage-etude'!$L$49&amp;" "&amp;'pointage-etude'!$M$49&amp;" "&amp;'pointage-etude'!$N$49&amp;" "&amp;'pointage-etude'!$I$49&amp;" "&amp;'pointage-etude'!$J$49&amp;", "&amp;'pointage-etude'!$G$49&amp;", "&amp;'pointage-etude'!$H$49</f>
        <v>27    Rue des Besnardais, St-Père Marc en Poulet, 35430</v>
      </c>
      <c r="C48" s="287" t="str">
        <f>'pointage-etude'!$Y$49</f>
        <v>35306/GNR/PB/44512</v>
      </c>
      <c r="D48" s="287" t="s">
        <v>983</v>
      </c>
      <c r="E48" s="510"/>
      <c r="F48" s="289" t="s">
        <v>1007</v>
      </c>
      <c r="G48" s="542"/>
      <c r="H48" s="544"/>
      <c r="I48" s="290" t="s">
        <v>234</v>
      </c>
      <c r="J48" s="290" t="s">
        <v>228</v>
      </c>
      <c r="K48" s="290"/>
      <c r="L48" s="290" t="s">
        <v>539</v>
      </c>
      <c r="M48" s="290" t="s">
        <v>754</v>
      </c>
      <c r="N48" s="290" t="s">
        <v>654</v>
      </c>
      <c r="O48" s="290" t="s">
        <v>225</v>
      </c>
      <c r="P48" s="290" t="s">
        <v>1019</v>
      </c>
    </row>
    <row r="49" spans="1:16" s="161" customFormat="1" x14ac:dyDescent="0.2">
      <c r="A49" s="287" t="str">
        <f>'pointage-etude'!$A$50</f>
        <v>IMB/35306/X/00CS</v>
      </c>
      <c r="B49" s="288" t="str">
        <f>'pointage-etude'!$K$50&amp;" "&amp;'pointage-etude'!$L$50&amp;" "&amp;'pointage-etude'!$M$50&amp;" "&amp;'pointage-etude'!$N$50&amp;" "&amp;'pointage-etude'!$I$50&amp;" "&amp;'pointage-etude'!$J$50&amp;", "&amp;'pointage-etude'!$G$50&amp;", "&amp;'pointage-etude'!$H$50</f>
        <v>35    Rue des Besnardais, St-Père, 35430</v>
      </c>
      <c r="C49" s="287" t="str">
        <f>'pointage-etude'!$Y$50</f>
        <v>35306/GNR/PB/44512</v>
      </c>
      <c r="D49" s="287" t="s">
        <v>983</v>
      </c>
      <c r="E49" s="510"/>
      <c r="F49" s="289" t="s">
        <v>1007</v>
      </c>
      <c r="G49" s="542"/>
      <c r="H49" s="544"/>
      <c r="I49" s="290" t="s">
        <v>232</v>
      </c>
      <c r="J49" s="290" t="s">
        <v>228</v>
      </c>
      <c r="K49" s="290"/>
      <c r="L49" s="290" t="s">
        <v>539</v>
      </c>
      <c r="M49" s="290" t="s">
        <v>754</v>
      </c>
      <c r="N49" s="290" t="s">
        <v>654</v>
      </c>
      <c r="O49" s="290" t="s">
        <v>225</v>
      </c>
      <c r="P49" s="290" t="s">
        <v>1020</v>
      </c>
    </row>
    <row r="50" spans="1:16" s="161" customFormat="1" x14ac:dyDescent="0.2">
      <c r="A50" s="287" t="str">
        <f>'pointage-etude'!$A$51</f>
        <v>IMB/35306/X/00CR</v>
      </c>
      <c r="B50" s="288" t="str">
        <f>'pointage-etude'!$K$51&amp;" "&amp;'pointage-etude'!$L$51&amp;" "&amp;'pointage-etude'!$M$51&amp;" "&amp;'pointage-etude'!$N$51&amp;" "&amp;'pointage-etude'!$I$51&amp;" "&amp;'pointage-etude'!$J$51&amp;", "&amp;'pointage-etude'!$G$51&amp;", "&amp;'pointage-etude'!$H$51</f>
        <v>37    Rue des Besnardais, St-Père, 35430</v>
      </c>
      <c r="C50" s="287" t="str">
        <f>'pointage-etude'!$Y$51</f>
        <v>35306/GNR/PB/44512</v>
      </c>
      <c r="D50" s="287" t="s">
        <v>983</v>
      </c>
      <c r="E50" s="510"/>
      <c r="F50" s="289" t="s">
        <v>1007</v>
      </c>
      <c r="G50" s="542"/>
      <c r="H50" s="544"/>
      <c r="I50" s="290" t="s">
        <v>232</v>
      </c>
      <c r="J50" s="290" t="s">
        <v>228</v>
      </c>
      <c r="K50" s="290"/>
      <c r="L50" s="290" t="s">
        <v>539</v>
      </c>
      <c r="M50" s="290" t="s">
        <v>754</v>
      </c>
      <c r="N50" s="290" t="s">
        <v>654</v>
      </c>
      <c r="O50" s="290" t="s">
        <v>225</v>
      </c>
      <c r="P50" s="290" t="s">
        <v>1021</v>
      </c>
    </row>
    <row r="51" spans="1:16" s="161" customFormat="1" x14ac:dyDescent="0.2">
      <c r="A51" s="287" t="str">
        <f>'pointage-etude'!$A$52</f>
        <v>IMB/35306/X/00CQ</v>
      </c>
      <c r="B51" s="288" t="str">
        <f>'pointage-etude'!$K$52&amp;" "&amp;'pointage-etude'!$L$52&amp;" "&amp;'pointage-etude'!$M$52&amp;" "&amp;'pointage-etude'!$N$52&amp;" "&amp;'pointage-etude'!$I$52&amp;" "&amp;'pointage-etude'!$J$52&amp;", "&amp;'pointage-etude'!$G$52&amp;", "&amp;'pointage-etude'!$H$52</f>
        <v>39    Rue des Besnardais, St-Père, 35430</v>
      </c>
      <c r="C51" s="287" t="str">
        <f>'pointage-etude'!$Y$52</f>
        <v>35306/GNR/PB/44512</v>
      </c>
      <c r="D51" s="287" t="s">
        <v>983</v>
      </c>
      <c r="E51" s="375"/>
      <c r="F51" s="289" t="s">
        <v>1007</v>
      </c>
      <c r="G51" s="542"/>
      <c r="H51" s="544"/>
      <c r="I51" s="290" t="s">
        <v>232</v>
      </c>
      <c r="J51" s="290" t="s">
        <v>228</v>
      </c>
      <c r="K51" s="290"/>
      <c r="L51" s="290" t="s">
        <v>539</v>
      </c>
      <c r="M51" s="290" t="s">
        <v>754</v>
      </c>
      <c r="N51" s="290" t="s">
        <v>654</v>
      </c>
      <c r="O51" s="290" t="s">
        <v>225</v>
      </c>
      <c r="P51" s="290" t="s">
        <v>1020</v>
      </c>
    </row>
    <row r="52" spans="1:16" s="161" customFormat="1" x14ac:dyDescent="0.2">
      <c r="A52" s="291" t="str">
        <f>'pointage-etude'!$A$53</f>
        <v>IMB/35306/X/00CO</v>
      </c>
      <c r="B52" s="292" t="str">
        <f>'pointage-etude'!$K$53&amp;" "&amp;'pointage-etude'!$L$53&amp;" "&amp;'pointage-etude'!$M$53&amp;" "&amp;'pointage-etude'!$N$53&amp;" "&amp;'pointage-etude'!$I$53&amp;" "&amp;'pointage-etude'!$J$53&amp;", "&amp;'pointage-etude'!$G$53&amp;", "&amp;'pointage-etude'!$H$53</f>
        <v>41    Rue des Besnardais, St-Père, 35430</v>
      </c>
      <c r="C52" s="291" t="str">
        <f>'pointage-etude'!$Y$53</f>
        <v>35306/GNR/PB/44513</v>
      </c>
      <c r="D52" s="291" t="s">
        <v>984</v>
      </c>
      <c r="E52" s="545" t="str">
        <f>VLOOKUP(D52,'positionnement-etude'!Q:S,3,FALSE)</f>
        <v>Appui FTTH</v>
      </c>
      <c r="F52" s="293" t="s">
        <v>1007</v>
      </c>
      <c r="G52" s="546" t="s">
        <v>564</v>
      </c>
      <c r="H52" s="543"/>
      <c r="I52" s="294" t="s">
        <v>234</v>
      </c>
      <c r="J52" s="294" t="s">
        <v>228</v>
      </c>
      <c r="K52" s="294"/>
      <c r="L52" s="294" t="s">
        <v>539</v>
      </c>
      <c r="M52" s="294" t="s">
        <v>754</v>
      </c>
      <c r="N52" s="294" t="s">
        <v>654</v>
      </c>
      <c r="O52" s="294" t="s">
        <v>225</v>
      </c>
      <c r="P52" s="294" t="s">
        <v>1022</v>
      </c>
    </row>
    <row r="53" spans="1:16" s="161" customFormat="1" x14ac:dyDescent="0.2">
      <c r="A53" s="291" t="str">
        <f>'pointage-etude'!$A$54</f>
        <v>IMB/35306/X/00CN</v>
      </c>
      <c r="B53" s="292" t="str">
        <f>'pointage-etude'!$K$54&amp;" "&amp;'pointage-etude'!$L$54&amp;" "&amp;'pointage-etude'!$M$54&amp;" "&amp;'pointage-etude'!$N$54&amp;" "&amp;'pointage-etude'!$I$54&amp;" "&amp;'pointage-etude'!$J$54&amp;", "&amp;'pointage-etude'!$G$54&amp;", "&amp;'pointage-etude'!$H$54</f>
        <v>43    Rue des Besnardais, St-Père, 35430</v>
      </c>
      <c r="C53" s="291" t="str">
        <f>'pointage-etude'!$Y$54</f>
        <v>35306/GNR/PB/44513</v>
      </c>
      <c r="D53" s="291" t="s">
        <v>984</v>
      </c>
      <c r="E53" s="510"/>
      <c r="F53" s="293" t="s">
        <v>1007</v>
      </c>
      <c r="G53" s="542"/>
      <c r="H53" s="544"/>
      <c r="I53" s="294" t="s">
        <v>234</v>
      </c>
      <c r="J53" s="294" t="s">
        <v>230</v>
      </c>
      <c r="K53" s="294" t="s">
        <v>851</v>
      </c>
      <c r="L53" s="294" t="s">
        <v>539</v>
      </c>
      <c r="M53" s="294" t="s">
        <v>754</v>
      </c>
      <c r="N53" s="294" t="s">
        <v>654</v>
      </c>
      <c r="O53" s="294" t="s">
        <v>225</v>
      </c>
      <c r="P53" s="294" t="s">
        <v>1023</v>
      </c>
    </row>
    <row r="54" spans="1:16" s="161" customFormat="1" x14ac:dyDescent="0.2">
      <c r="A54" s="291" t="str">
        <f>'pointage-etude'!$A$55</f>
        <v>IMB/35306/X/00CM</v>
      </c>
      <c r="B54" s="292" t="str">
        <f>'pointage-etude'!$K$55&amp;" "&amp;'pointage-etude'!$L$55&amp;" "&amp;'pointage-etude'!$M$55&amp;" "&amp;'pointage-etude'!$N$55&amp;" "&amp;'pointage-etude'!$I$55&amp;" "&amp;'pointage-etude'!$J$55&amp;", "&amp;'pointage-etude'!$G$55&amp;", "&amp;'pointage-etude'!$H$55</f>
        <v>45    Rue des Besnardais, St-Père, 35430</v>
      </c>
      <c r="C54" s="291" t="str">
        <f>'pointage-etude'!$Y$55</f>
        <v>35306/GNR/PB/44513</v>
      </c>
      <c r="D54" s="291" t="s">
        <v>984</v>
      </c>
      <c r="E54" s="510"/>
      <c r="F54" s="293" t="s">
        <v>1007</v>
      </c>
      <c r="G54" s="542"/>
      <c r="H54" s="544"/>
      <c r="I54" s="294" t="s">
        <v>232</v>
      </c>
      <c r="J54" s="294" t="s">
        <v>230</v>
      </c>
      <c r="K54" s="294" t="s">
        <v>851</v>
      </c>
      <c r="L54" s="294" t="s">
        <v>539</v>
      </c>
      <c r="M54" s="294" t="s">
        <v>754</v>
      </c>
      <c r="N54" s="294" t="s">
        <v>654</v>
      </c>
      <c r="O54" s="294" t="s">
        <v>225</v>
      </c>
      <c r="P54" s="294" t="s">
        <v>1023</v>
      </c>
    </row>
    <row r="55" spans="1:16" s="161" customFormat="1" x14ac:dyDescent="0.2">
      <c r="A55" s="291" t="str">
        <f>'pointage-etude'!$A$56</f>
        <v>IMB/35306/X/00CL</v>
      </c>
      <c r="B55" s="292" t="str">
        <f>'pointage-etude'!$K$56&amp;" "&amp;'pointage-etude'!$L$56&amp;" "&amp;'pointage-etude'!$M$56&amp;" "&amp;'pointage-etude'!$N$56&amp;" "&amp;'pointage-etude'!$I$56&amp;" "&amp;'pointage-etude'!$J$56&amp;", "&amp;'pointage-etude'!$G$56&amp;", "&amp;'pointage-etude'!$H$56</f>
        <v>47    Rue des Besnardais, St-Père, 35430</v>
      </c>
      <c r="C55" s="291" t="str">
        <f>'pointage-etude'!$Y$56</f>
        <v>35306/GNR/PB/44513</v>
      </c>
      <c r="D55" s="291" t="s">
        <v>984</v>
      </c>
      <c r="E55" s="510"/>
      <c r="F55" s="293" t="s">
        <v>1007</v>
      </c>
      <c r="G55" s="542"/>
      <c r="H55" s="544"/>
      <c r="I55" s="294" t="s">
        <v>234</v>
      </c>
      <c r="J55" s="294" t="s">
        <v>230</v>
      </c>
      <c r="K55" s="294" t="s">
        <v>851</v>
      </c>
      <c r="L55" s="294" t="s">
        <v>539</v>
      </c>
      <c r="M55" s="294" t="s">
        <v>754</v>
      </c>
      <c r="N55" s="294" t="s">
        <v>654</v>
      </c>
      <c r="O55" s="294" t="s">
        <v>225</v>
      </c>
      <c r="P55" s="294" t="s">
        <v>1023</v>
      </c>
    </row>
    <row r="56" spans="1:16" s="161" customFormat="1" x14ac:dyDescent="0.2">
      <c r="A56" s="291" t="str">
        <f>'pointage-etude'!$A$57</f>
        <v>IMB/35306/X/00CK</v>
      </c>
      <c r="B56" s="292" t="str">
        <f>'pointage-etude'!$K$57&amp;" "&amp;'pointage-etude'!$L$57&amp;" "&amp;'pointage-etude'!$M$57&amp;" "&amp;'pointage-etude'!$N$57&amp;" "&amp;'pointage-etude'!$I$57&amp;" "&amp;'pointage-etude'!$J$57&amp;", "&amp;'pointage-etude'!$G$57&amp;", "&amp;'pointage-etude'!$H$57</f>
        <v>51    Rue des Besnardais, St-Père, 35430</v>
      </c>
      <c r="C56" s="291" t="str">
        <f>'pointage-etude'!$Y$57</f>
        <v>35306/GNR/PB/44513</v>
      </c>
      <c r="D56" s="291" t="s">
        <v>984</v>
      </c>
      <c r="E56" s="510"/>
      <c r="F56" s="293" t="s">
        <v>1007</v>
      </c>
      <c r="G56" s="542"/>
      <c r="H56" s="544"/>
      <c r="I56" s="294" t="s">
        <v>232</v>
      </c>
      <c r="J56" s="294" t="s">
        <v>228</v>
      </c>
      <c r="K56" s="294"/>
      <c r="L56" s="294" t="s">
        <v>539</v>
      </c>
      <c r="M56" s="294" t="s">
        <v>754</v>
      </c>
      <c r="N56" s="294" t="s">
        <v>654</v>
      </c>
      <c r="O56" s="294" t="s">
        <v>225</v>
      </c>
      <c r="P56" s="294" t="s">
        <v>1024</v>
      </c>
    </row>
    <row r="57" spans="1:16" s="161" customFormat="1" ht="25.5" x14ac:dyDescent="0.2">
      <c r="A57" s="291" t="str">
        <f>'pointage-etude'!$A$58</f>
        <v>IMB/35306/X/00CJ</v>
      </c>
      <c r="B57" s="292" t="str">
        <f>'pointage-etude'!$K$58&amp;" "&amp;'pointage-etude'!$L$58&amp;" "&amp;'pointage-etude'!$M$58&amp;" "&amp;'pointage-etude'!$N$58&amp;" "&amp;'pointage-etude'!$I$58&amp;" "&amp;'pointage-etude'!$J$58&amp;", "&amp;'pointage-etude'!$G$58&amp;", "&amp;'pointage-etude'!$H$58</f>
        <v>53    Rue des Besnardais, St-Père, 35430</v>
      </c>
      <c r="C57" s="291" t="str">
        <f>'pointage-etude'!$Y$58</f>
        <v>35306/GNR/PB/44513</v>
      </c>
      <c r="D57" s="291" t="s">
        <v>984</v>
      </c>
      <c r="E57" s="375"/>
      <c r="F57" s="293" t="s">
        <v>1007</v>
      </c>
      <c r="G57" s="542"/>
      <c r="H57" s="544"/>
      <c r="I57" s="294" t="s">
        <v>232</v>
      </c>
      <c r="J57" s="294" t="s">
        <v>230</v>
      </c>
      <c r="K57" s="294" t="s">
        <v>851</v>
      </c>
      <c r="L57" s="294" t="s">
        <v>539</v>
      </c>
      <c r="M57" s="294" t="s">
        <v>754</v>
      </c>
      <c r="N57" s="294" t="s">
        <v>654</v>
      </c>
      <c r="O57" s="294" t="s">
        <v>225</v>
      </c>
      <c r="P57" s="294" t="s">
        <v>1025</v>
      </c>
    </row>
    <row r="58" spans="1:16" x14ac:dyDescent="0.2">
      <c r="A58" s="284"/>
      <c r="B58" s="285"/>
      <c r="C58" s="284"/>
      <c r="D58" s="285"/>
      <c r="E58" s="284"/>
      <c r="F58" s="286"/>
      <c r="G58" s="164"/>
      <c r="H58" s="284"/>
      <c r="M58" s="164"/>
      <c r="N58" s="164"/>
      <c r="O58" s="164"/>
      <c r="P58" s="164"/>
    </row>
  </sheetData>
  <sheetProtection algorithmName="SHA-512" hashValue="IqpphKUIFrTUptuG1Va7aEdI4vg5+oM2JdNTzrZl37cOp9Ech0DDrCNHQJ4B1g5y1D6i072z07w0tvSC4EesjQ==" saltValue="he4mQy4VHra1k6G/TxDgYg==" spinCount="100000" sheet="1" objects="1" scenarios="1" formatCells="0"/>
  <dataConsolidate/>
  <mergeCells count="31">
    <mergeCell ref="E1:O1"/>
    <mergeCell ref="E3:E5"/>
    <mergeCell ref="G3:G5"/>
    <mergeCell ref="H3:H5"/>
    <mergeCell ref="E6:E9"/>
    <mergeCell ref="G6:G9"/>
    <mergeCell ref="H6:H9"/>
    <mergeCell ref="E10:E15"/>
    <mergeCell ref="G10:G15"/>
    <mergeCell ref="H10:H15"/>
    <mergeCell ref="E16:E21"/>
    <mergeCell ref="G16:G21"/>
    <mergeCell ref="H16:H21"/>
    <mergeCell ref="E22:E25"/>
    <mergeCell ref="G22:G25"/>
    <mergeCell ref="H22:H25"/>
    <mergeCell ref="E26:E31"/>
    <mergeCell ref="G26:G31"/>
    <mergeCell ref="H26:H31"/>
    <mergeCell ref="E32:E41"/>
    <mergeCell ref="G32:G41"/>
    <mergeCell ref="H32:H41"/>
    <mergeCell ref="E42:E45"/>
    <mergeCell ref="G42:G45"/>
    <mergeCell ref="H42:H45"/>
    <mergeCell ref="E46:E51"/>
    <mergeCell ref="G46:G51"/>
    <mergeCell ref="H46:H51"/>
    <mergeCell ref="E52:E57"/>
    <mergeCell ref="G52:G57"/>
    <mergeCell ref="H52:H57"/>
  </mergeCells>
  <conditionalFormatting sqref="C3:C1048576">
    <cfRule type="expression" dxfId="0" priority="1">
      <formula>IF(C3&lt;&gt;D3, TRUE,FALSE)</formula>
    </cfRule>
  </conditionalFormatting>
  <printOptions horizontalCentered="1" verticalCentered="1"/>
  <pageMargins left="0.19685039370078741" right="0.19685039370078741" top="0.47244094488188981" bottom="0.47244094488188981" header="0.35433070866141736" footer="0.51181102362204722"/>
  <pageSetup paperSize="9" scale="2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32" r:id="rId4" name="Button 24">
              <controlPr defaultSize="0" autoFill="0" autoPict="0" macro="[0]!copycsv">
                <anchor>
                  <from>
                    <xdr:col>0</xdr:col>
                    <xdr:colOff>0</xdr:colOff>
                    <xdr:row>0</xdr:row>
                    <xdr:rowOff>28575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A66664D-AEEB-4A32-99D7-CF995F82C327}">
          <x14:formula1>
            <xm:f>AutoConfig!$R$6:$R$12</xm:f>
          </x14:formula1>
          <xm:sqref>G3:G57</xm:sqref>
        </x14:dataValidation>
        <x14:dataValidation type="list" allowBlank="1" showInputMessage="1" showErrorMessage="1" xr:uid="{FEB06F89-0D5E-4521-8947-C6622BD9DAF4}">
          <x14:formula1>
            <xm:f>AutoConfig!$S$6:$S$10</xm:f>
          </x14:formula1>
          <xm:sqref>J3:J57</xm:sqref>
        </x14:dataValidation>
        <x14:dataValidation type="list" allowBlank="1" showInputMessage="1" showErrorMessage="1" xr:uid="{A1818A1B-58FE-47DE-9270-EFD6A04DD7DE}">
          <x14:formula1>
            <xm:f>AutoConfig!$T$6:$T$8</xm:f>
          </x14:formula1>
          <xm:sqref>K3:K57</xm:sqref>
        </x14:dataValidation>
        <x14:dataValidation type="list" allowBlank="1" showInputMessage="1" showErrorMessage="1" xr:uid="{5FB626F8-9C8D-4733-B9D9-D0ADE9E20300}">
          <x14:formula1>
            <xm:f>AutoConfig!$U$6:$U$11</xm:f>
          </x14:formula1>
          <xm:sqref>I3:I57</xm:sqref>
        </x14:dataValidation>
        <x14:dataValidation type="list" allowBlank="1" showInputMessage="1" showErrorMessage="1" xr:uid="{65FF9444-050B-4DE0-9D3B-549A1880E0C3}">
          <x14:formula1>
            <xm:f>AutoConfig!$V$6:$V$12</xm:f>
          </x14:formula1>
          <xm:sqref>L3:L57</xm:sqref>
        </x14:dataValidation>
        <x14:dataValidation type="list" allowBlank="1" showInputMessage="1" showErrorMessage="1" xr:uid="{37B34E5C-36A2-4D9B-B497-BB92FB4906A9}">
          <x14:formula1>
            <xm:f>AutoConfig!$W$6:$W$8</xm:f>
          </x14:formula1>
          <xm:sqref>M3:M57</xm:sqref>
        </x14:dataValidation>
        <x14:dataValidation type="list" allowBlank="1" showInputMessage="1" showErrorMessage="1" xr:uid="{0A3AF744-FF47-47AC-9F8D-49D1C1ECDCC3}">
          <x14:formula1>
            <xm:f>AutoConfig!$X$6:$X$7</xm:f>
          </x14:formula1>
          <xm:sqref>N3:N57</xm:sqref>
        </x14:dataValidation>
        <x14:dataValidation type="list" allowBlank="1" showInputMessage="1" showErrorMessage="1" xr:uid="{791A3E8E-374A-4C97-9E33-8E53070A7915}">
          <x14:formula1>
            <xm:f>AutoConfig!$Y$6:$Y$7</xm:f>
          </x14:formula1>
          <xm:sqref>O3:O57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>
    <tabColor rgb="FF7030A0"/>
  </sheetPr>
  <dimension ref="A1:Y69"/>
  <sheetViews>
    <sheetView zoomScaleNormal="100" workbookViewId="0"/>
  </sheetViews>
  <sheetFormatPr baseColWidth="10" defaultRowHeight="12.75" x14ac:dyDescent="0.2"/>
  <cols>
    <col min="1" max="1" width="3" style="136" customWidth="1"/>
    <col min="2" max="6" width="11.42578125" style="136"/>
    <col min="7" max="7" width="12.42578125" style="136" customWidth="1"/>
    <col min="8" max="15" width="11.42578125" style="136"/>
    <col min="16" max="17" width="17.7109375" style="136" customWidth="1"/>
    <col min="18" max="256" width="11.42578125" style="136"/>
    <col min="257" max="257" width="3" style="136" customWidth="1"/>
    <col min="258" max="512" width="11.42578125" style="136"/>
    <col min="513" max="513" width="3" style="136" customWidth="1"/>
    <col min="514" max="768" width="11.42578125" style="136"/>
    <col min="769" max="769" width="3" style="136" customWidth="1"/>
    <col min="770" max="1024" width="11.42578125" style="136"/>
    <col min="1025" max="1025" width="3" style="136" customWidth="1"/>
    <col min="1026" max="1280" width="11.42578125" style="136"/>
    <col min="1281" max="1281" width="3" style="136" customWidth="1"/>
    <col min="1282" max="1536" width="11.42578125" style="136"/>
    <col min="1537" max="1537" width="3" style="136" customWidth="1"/>
    <col min="1538" max="1792" width="11.42578125" style="136"/>
    <col min="1793" max="1793" width="3" style="136" customWidth="1"/>
    <col min="1794" max="2048" width="11.42578125" style="136"/>
    <col min="2049" max="2049" width="3" style="136" customWidth="1"/>
    <col min="2050" max="2304" width="11.42578125" style="136"/>
    <col min="2305" max="2305" width="3" style="136" customWidth="1"/>
    <col min="2306" max="2560" width="11.42578125" style="136"/>
    <col min="2561" max="2561" width="3" style="136" customWidth="1"/>
    <col min="2562" max="2816" width="11.42578125" style="136"/>
    <col min="2817" max="2817" width="3" style="136" customWidth="1"/>
    <col min="2818" max="3072" width="11.42578125" style="136"/>
    <col min="3073" max="3073" width="3" style="136" customWidth="1"/>
    <col min="3074" max="3328" width="11.42578125" style="136"/>
    <col min="3329" max="3329" width="3" style="136" customWidth="1"/>
    <col min="3330" max="3584" width="11.42578125" style="136"/>
    <col min="3585" max="3585" width="3" style="136" customWidth="1"/>
    <col min="3586" max="3840" width="11.42578125" style="136"/>
    <col min="3841" max="3841" width="3" style="136" customWidth="1"/>
    <col min="3842" max="4096" width="11.42578125" style="136"/>
    <col min="4097" max="4097" width="3" style="136" customWidth="1"/>
    <col min="4098" max="4352" width="11.42578125" style="136"/>
    <col min="4353" max="4353" width="3" style="136" customWidth="1"/>
    <col min="4354" max="4608" width="11.42578125" style="136"/>
    <col min="4609" max="4609" width="3" style="136" customWidth="1"/>
    <col min="4610" max="4864" width="11.42578125" style="136"/>
    <col min="4865" max="4865" width="3" style="136" customWidth="1"/>
    <col min="4866" max="5120" width="11.42578125" style="136"/>
    <col min="5121" max="5121" width="3" style="136" customWidth="1"/>
    <col min="5122" max="5376" width="11.42578125" style="136"/>
    <col min="5377" max="5377" width="3" style="136" customWidth="1"/>
    <col min="5378" max="5632" width="11.42578125" style="136"/>
    <col min="5633" max="5633" width="3" style="136" customWidth="1"/>
    <col min="5634" max="5888" width="11.42578125" style="136"/>
    <col min="5889" max="5889" width="3" style="136" customWidth="1"/>
    <col min="5890" max="6144" width="11.42578125" style="136"/>
    <col min="6145" max="6145" width="3" style="136" customWidth="1"/>
    <col min="6146" max="6400" width="11.42578125" style="136"/>
    <col min="6401" max="6401" width="3" style="136" customWidth="1"/>
    <col min="6402" max="6656" width="11.42578125" style="136"/>
    <col min="6657" max="6657" width="3" style="136" customWidth="1"/>
    <col min="6658" max="6912" width="11.42578125" style="136"/>
    <col min="6913" max="6913" width="3" style="136" customWidth="1"/>
    <col min="6914" max="7168" width="11.42578125" style="136"/>
    <col min="7169" max="7169" width="3" style="136" customWidth="1"/>
    <col min="7170" max="7424" width="11.42578125" style="136"/>
    <col min="7425" max="7425" width="3" style="136" customWidth="1"/>
    <col min="7426" max="7680" width="11.42578125" style="136"/>
    <col min="7681" max="7681" width="3" style="136" customWidth="1"/>
    <col min="7682" max="7936" width="11.42578125" style="136"/>
    <col min="7937" max="7937" width="3" style="136" customWidth="1"/>
    <col min="7938" max="8192" width="11.42578125" style="136"/>
    <col min="8193" max="8193" width="3" style="136" customWidth="1"/>
    <col min="8194" max="8448" width="11.42578125" style="136"/>
    <col min="8449" max="8449" width="3" style="136" customWidth="1"/>
    <col min="8450" max="8704" width="11.42578125" style="136"/>
    <col min="8705" max="8705" width="3" style="136" customWidth="1"/>
    <col min="8706" max="8960" width="11.42578125" style="136"/>
    <col min="8961" max="8961" width="3" style="136" customWidth="1"/>
    <col min="8962" max="9216" width="11.42578125" style="136"/>
    <col min="9217" max="9217" width="3" style="136" customWidth="1"/>
    <col min="9218" max="9472" width="11.42578125" style="136"/>
    <col min="9473" max="9473" width="3" style="136" customWidth="1"/>
    <col min="9474" max="9728" width="11.42578125" style="136"/>
    <col min="9729" max="9729" width="3" style="136" customWidth="1"/>
    <col min="9730" max="9984" width="11.42578125" style="136"/>
    <col min="9985" max="9985" width="3" style="136" customWidth="1"/>
    <col min="9986" max="10240" width="11.42578125" style="136"/>
    <col min="10241" max="10241" width="3" style="136" customWidth="1"/>
    <col min="10242" max="10496" width="11.42578125" style="136"/>
    <col min="10497" max="10497" width="3" style="136" customWidth="1"/>
    <col min="10498" max="10752" width="11.42578125" style="136"/>
    <col min="10753" max="10753" width="3" style="136" customWidth="1"/>
    <col min="10754" max="11008" width="11.42578125" style="136"/>
    <col min="11009" max="11009" width="3" style="136" customWidth="1"/>
    <col min="11010" max="11264" width="11.42578125" style="136"/>
    <col min="11265" max="11265" width="3" style="136" customWidth="1"/>
    <col min="11266" max="11520" width="11.42578125" style="136"/>
    <col min="11521" max="11521" width="3" style="136" customWidth="1"/>
    <col min="11522" max="11776" width="11.42578125" style="136"/>
    <col min="11777" max="11777" width="3" style="136" customWidth="1"/>
    <col min="11778" max="12032" width="11.42578125" style="136"/>
    <col min="12033" max="12033" width="3" style="136" customWidth="1"/>
    <col min="12034" max="12288" width="11.42578125" style="136"/>
    <col min="12289" max="12289" width="3" style="136" customWidth="1"/>
    <col min="12290" max="12544" width="11.42578125" style="136"/>
    <col min="12545" max="12545" width="3" style="136" customWidth="1"/>
    <col min="12546" max="12800" width="11.42578125" style="136"/>
    <col min="12801" max="12801" width="3" style="136" customWidth="1"/>
    <col min="12802" max="13056" width="11.42578125" style="136"/>
    <col min="13057" max="13057" width="3" style="136" customWidth="1"/>
    <col min="13058" max="13312" width="11.42578125" style="136"/>
    <col min="13313" max="13313" width="3" style="136" customWidth="1"/>
    <col min="13314" max="13568" width="11.42578125" style="136"/>
    <col min="13569" max="13569" width="3" style="136" customWidth="1"/>
    <col min="13570" max="13824" width="11.42578125" style="136"/>
    <col min="13825" max="13825" width="3" style="136" customWidth="1"/>
    <col min="13826" max="14080" width="11.42578125" style="136"/>
    <col min="14081" max="14081" width="3" style="136" customWidth="1"/>
    <col min="14082" max="14336" width="11.42578125" style="136"/>
    <col min="14337" max="14337" width="3" style="136" customWidth="1"/>
    <col min="14338" max="14592" width="11.42578125" style="136"/>
    <col min="14593" max="14593" width="3" style="136" customWidth="1"/>
    <col min="14594" max="14848" width="11.42578125" style="136"/>
    <col min="14849" max="14849" width="3" style="136" customWidth="1"/>
    <col min="14850" max="15104" width="11.42578125" style="136"/>
    <col min="15105" max="15105" width="3" style="136" customWidth="1"/>
    <col min="15106" max="15360" width="11.42578125" style="136"/>
    <col min="15361" max="15361" width="3" style="136" customWidth="1"/>
    <col min="15362" max="15616" width="11.42578125" style="136"/>
    <col min="15617" max="15617" width="3" style="136" customWidth="1"/>
    <col min="15618" max="15872" width="11.42578125" style="136"/>
    <col min="15873" max="15873" width="3" style="136" customWidth="1"/>
    <col min="15874" max="16128" width="11.42578125" style="136"/>
    <col min="16129" max="16129" width="3" style="136" customWidth="1"/>
    <col min="16130" max="16384" width="11.42578125" style="136"/>
  </cols>
  <sheetData>
    <row r="1" spans="1:17" ht="7.5" customHeight="1" thickBot="1" x14ac:dyDescent="0.25">
      <c r="B1" s="137"/>
      <c r="C1" s="137"/>
      <c r="D1" s="137"/>
      <c r="E1" s="137"/>
      <c r="F1" s="137"/>
      <c r="G1" s="137"/>
      <c r="H1" s="138"/>
    </row>
    <row r="2" spans="1:17" ht="15.75" x14ac:dyDescent="0.25">
      <c r="B2" s="575" t="s">
        <v>693</v>
      </c>
      <c r="C2" s="576"/>
      <c r="D2" s="576"/>
      <c r="E2" s="576"/>
      <c r="F2" s="576"/>
      <c r="G2" s="577"/>
    </row>
    <row r="3" spans="1:17" x14ac:dyDescent="0.2">
      <c r="A3" s="139"/>
      <c r="B3" s="578" t="s">
        <v>44</v>
      </c>
      <c r="C3" s="579"/>
      <c r="D3" s="579"/>
      <c r="E3" s="579"/>
      <c r="F3" s="579"/>
      <c r="G3" s="150">
        <f xml:space="preserve"> page_de_garde!$J$36</f>
        <v>11</v>
      </c>
    </row>
    <row r="4" spans="1:17" ht="13.5" thickBot="1" x14ac:dyDescent="0.25">
      <c r="A4" s="139"/>
      <c r="B4" s="580" t="s">
        <v>45</v>
      </c>
      <c r="C4" s="581"/>
      <c r="D4" s="581"/>
      <c r="E4" s="581"/>
      <c r="F4" s="581"/>
      <c r="G4" s="166">
        <f>IF(COUNTIF('positionnement-etude'!$U:$U, "*")&gt;2,"Non renseigné", SUM('positionnement-etude'!$U:$U))</f>
        <v>11</v>
      </c>
    </row>
    <row r="5" spans="1:17" ht="9" customHeight="1" x14ac:dyDescent="0.2"/>
    <row r="6" spans="1:17" ht="13.5" thickBot="1" x14ac:dyDescent="0.25">
      <c r="B6" s="140"/>
      <c r="C6" s="140"/>
      <c r="D6" s="140"/>
      <c r="E6" s="140"/>
      <c r="F6" s="140"/>
      <c r="G6" s="140"/>
    </row>
    <row r="7" spans="1:17" ht="15.75" customHeight="1" x14ac:dyDescent="0.2">
      <c r="B7" s="558" t="s">
        <v>695</v>
      </c>
      <c r="C7" s="559"/>
      <c r="D7" s="559"/>
      <c r="E7" s="559"/>
      <c r="F7" s="559"/>
      <c r="G7" s="559"/>
      <c r="H7" s="559"/>
      <c r="I7" s="559"/>
      <c r="J7" s="559"/>
      <c r="K7" s="559"/>
      <c r="L7" s="560"/>
      <c r="N7" s="582" t="s">
        <v>694</v>
      </c>
      <c r="O7" s="583"/>
      <c r="P7" s="583"/>
      <c r="Q7" s="584"/>
    </row>
    <row r="8" spans="1:17" ht="12.75" customHeight="1" x14ac:dyDescent="0.2">
      <c r="B8" s="561"/>
      <c r="C8" s="562"/>
      <c r="D8" s="562"/>
      <c r="E8" s="562"/>
      <c r="F8" s="562"/>
      <c r="G8" s="562"/>
      <c r="H8" s="562"/>
      <c r="I8" s="562"/>
      <c r="J8" s="562"/>
      <c r="K8" s="562"/>
      <c r="L8" s="563"/>
      <c r="N8" s="585"/>
      <c r="O8" s="586"/>
      <c r="P8" s="586"/>
      <c r="Q8" s="587"/>
    </row>
    <row r="9" spans="1:17" ht="12.75" customHeight="1" x14ac:dyDescent="0.2">
      <c r="B9" s="141"/>
      <c r="C9" s="142"/>
      <c r="D9" s="142"/>
      <c r="E9" s="142"/>
      <c r="F9" s="142"/>
      <c r="G9" s="142"/>
      <c r="H9" s="142"/>
      <c r="I9" s="142"/>
      <c r="J9" s="142"/>
      <c r="K9" s="143"/>
      <c r="L9" s="144"/>
      <c r="N9" s="585"/>
      <c r="O9" s="586"/>
      <c r="P9" s="586"/>
      <c r="Q9" s="587"/>
    </row>
    <row r="10" spans="1:17" ht="12.75" customHeight="1" x14ac:dyDescent="0.2">
      <c r="B10" s="568" t="s">
        <v>696</v>
      </c>
      <c r="C10" s="569"/>
      <c r="D10" s="569"/>
      <c r="E10" s="569"/>
      <c r="F10" s="569"/>
      <c r="G10" s="569"/>
      <c r="H10" s="569"/>
      <c r="I10" s="569"/>
      <c r="J10" s="569"/>
      <c r="K10" s="569"/>
      <c r="L10" s="570"/>
      <c r="N10" s="585"/>
      <c r="O10" s="586"/>
      <c r="P10" s="586"/>
      <c r="Q10" s="587"/>
    </row>
    <row r="11" spans="1:17" ht="12.75" customHeight="1" x14ac:dyDescent="0.2">
      <c r="B11" s="141"/>
      <c r="C11" s="142"/>
      <c r="D11" s="142"/>
      <c r="E11" s="142"/>
      <c r="F11" s="142"/>
      <c r="G11" s="142"/>
      <c r="H11" s="142"/>
      <c r="I11" s="142"/>
      <c r="J11" s="142"/>
      <c r="K11" s="142"/>
      <c r="L11" s="145"/>
      <c r="N11" s="564" t="s">
        <v>3</v>
      </c>
      <c r="O11" s="565"/>
      <c r="P11" s="566">
        <f xml:space="preserve"> page_de_garde!$K$12</f>
        <v>20503</v>
      </c>
      <c r="Q11" s="567"/>
    </row>
    <row r="12" spans="1:17" ht="12.75" customHeight="1" x14ac:dyDescent="0.2">
      <c r="B12" s="141"/>
      <c r="C12" s="142"/>
      <c r="D12" s="142"/>
      <c r="E12" s="142"/>
      <c r="F12" s="142"/>
      <c r="G12" s="142"/>
      <c r="H12" s="142"/>
      <c r="I12" s="142"/>
      <c r="J12" s="142"/>
      <c r="K12" s="142"/>
      <c r="L12" s="145"/>
      <c r="M12" s="138"/>
      <c r="N12" s="564"/>
      <c r="O12" s="565"/>
      <c r="P12" s="566"/>
      <c r="Q12" s="567"/>
    </row>
    <row r="13" spans="1:17" ht="12.75" customHeight="1" x14ac:dyDescent="0.2">
      <c r="B13" s="141"/>
      <c r="C13" s="142"/>
      <c r="D13" s="142"/>
      <c r="E13" s="142"/>
      <c r="F13" s="142"/>
      <c r="G13" s="142"/>
      <c r="H13" s="142"/>
      <c r="I13" s="142"/>
      <c r="J13" s="142"/>
      <c r="K13" s="142"/>
      <c r="L13" s="145"/>
      <c r="N13" s="571" t="s">
        <v>5</v>
      </c>
      <c r="O13" s="572"/>
      <c r="P13" s="573">
        <f xml:space="preserve"> page_de_garde!$K$13</f>
        <v>41541</v>
      </c>
      <c r="Q13" s="574"/>
    </row>
    <row r="14" spans="1:17" ht="12.75" customHeight="1" x14ac:dyDescent="0.2"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5"/>
      <c r="N14" s="571"/>
      <c r="O14" s="572"/>
      <c r="P14" s="573"/>
      <c r="Q14" s="574"/>
    </row>
    <row r="15" spans="1:17" ht="12.75" customHeight="1" x14ac:dyDescent="0.2"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5"/>
      <c r="N15" s="550" t="s">
        <v>5</v>
      </c>
      <c r="O15" s="551"/>
      <c r="P15" s="554"/>
      <c r="Q15" s="555"/>
    </row>
    <row r="16" spans="1:17" ht="12.75" customHeight="1" x14ac:dyDescent="0.2"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5"/>
      <c r="N16" s="550"/>
      <c r="O16" s="551"/>
      <c r="P16" s="554"/>
      <c r="Q16" s="555"/>
    </row>
    <row r="17" spans="2:25" ht="12.75" customHeight="1" x14ac:dyDescent="0.2"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5"/>
      <c r="N17" s="550" t="s">
        <v>5</v>
      </c>
      <c r="O17" s="551"/>
      <c r="P17" s="554"/>
      <c r="Q17" s="555"/>
    </row>
    <row r="18" spans="2:25" ht="12.75" customHeight="1" x14ac:dyDescent="0.2"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5"/>
      <c r="N18" s="550"/>
      <c r="O18" s="551"/>
      <c r="P18" s="554"/>
      <c r="Q18" s="555"/>
    </row>
    <row r="19" spans="2:25" ht="12.75" customHeight="1" x14ac:dyDescent="0.2">
      <c r="B19" s="141"/>
      <c r="C19" s="142"/>
      <c r="D19" s="142"/>
      <c r="E19" s="142"/>
      <c r="F19" s="142"/>
      <c r="G19" s="142"/>
      <c r="H19" s="142"/>
      <c r="I19" s="142"/>
      <c r="J19" s="142"/>
      <c r="K19" s="142"/>
      <c r="L19" s="145"/>
      <c r="N19" s="550" t="s">
        <v>5</v>
      </c>
      <c r="O19" s="551"/>
      <c r="P19" s="554"/>
      <c r="Q19" s="555"/>
    </row>
    <row r="20" spans="2:25" ht="12.75" customHeight="1" thickBot="1" x14ac:dyDescent="0.25">
      <c r="B20" s="141"/>
      <c r="C20" s="142"/>
      <c r="D20" s="142"/>
      <c r="E20" s="142"/>
      <c r="F20" s="142"/>
      <c r="G20" s="142"/>
      <c r="H20" s="142"/>
      <c r="I20" s="142"/>
      <c r="J20" s="142"/>
      <c r="K20" s="142"/>
      <c r="L20" s="145"/>
      <c r="N20" s="552"/>
      <c r="O20" s="553"/>
      <c r="P20" s="556"/>
      <c r="Q20" s="557"/>
    </row>
    <row r="21" spans="2:25" ht="12.75" customHeigh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5"/>
      <c r="N21" s="146"/>
      <c r="P21" s="146"/>
    </row>
    <row r="22" spans="2:25" ht="12.75" customHeight="1" x14ac:dyDescent="0.2"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5"/>
    </row>
    <row r="23" spans="2:25" ht="12.75" customHeight="1" x14ac:dyDescent="0.2">
      <c r="B23" s="141"/>
      <c r="C23" s="142"/>
      <c r="D23" s="142"/>
      <c r="E23" s="142"/>
      <c r="F23" s="142"/>
      <c r="G23" s="142"/>
      <c r="H23" s="142"/>
      <c r="I23" s="142"/>
      <c r="J23" s="142"/>
      <c r="K23" s="142"/>
      <c r="L23" s="145"/>
    </row>
    <row r="24" spans="2:25" ht="12.75" customHeight="1" x14ac:dyDescent="0.2">
      <c r="B24" s="141"/>
      <c r="C24" s="142"/>
      <c r="D24" s="142"/>
      <c r="E24" s="142"/>
      <c r="F24" s="142"/>
      <c r="G24" s="142"/>
      <c r="H24" s="142"/>
      <c r="I24" s="142"/>
      <c r="J24" s="142"/>
      <c r="K24" s="142"/>
      <c r="L24" s="145"/>
    </row>
    <row r="25" spans="2:25" s="140" customFormat="1" ht="12.75" customHeight="1" x14ac:dyDescent="0.2"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5"/>
      <c r="Y25" s="136"/>
    </row>
    <row r="26" spans="2:25" s="140" customFormat="1" ht="12.75" customHeight="1" x14ac:dyDescent="0.2"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5"/>
      <c r="Y26" s="136"/>
    </row>
    <row r="27" spans="2:25" s="140" customFormat="1" ht="12.75" customHeight="1" x14ac:dyDescent="0.2">
      <c r="B27" s="141"/>
      <c r="C27" s="142"/>
      <c r="D27" s="142"/>
      <c r="E27" s="142"/>
      <c r="F27" s="142"/>
      <c r="G27" s="142"/>
      <c r="H27" s="142"/>
      <c r="I27" s="142"/>
      <c r="J27" s="142"/>
      <c r="K27" s="142"/>
      <c r="L27" s="145"/>
      <c r="Y27" s="136"/>
    </row>
    <row r="28" spans="2:25" s="140" customFormat="1" ht="12.75" customHeight="1" x14ac:dyDescent="0.2">
      <c r="B28" s="141"/>
      <c r="C28" s="142"/>
      <c r="D28" s="142"/>
      <c r="E28" s="142"/>
      <c r="F28" s="142"/>
      <c r="G28" s="142"/>
      <c r="H28" s="142"/>
      <c r="I28" s="142"/>
      <c r="J28" s="142"/>
      <c r="K28" s="142"/>
      <c r="L28" s="145"/>
      <c r="Y28" s="136"/>
    </row>
    <row r="29" spans="2:25" s="140" customFormat="1" ht="12.75" customHeight="1" x14ac:dyDescent="0.2">
      <c r="B29" s="141"/>
      <c r="C29" s="142"/>
      <c r="D29" s="142"/>
      <c r="E29" s="142"/>
      <c r="F29" s="142"/>
      <c r="G29" s="142"/>
      <c r="H29" s="142"/>
      <c r="I29" s="142"/>
      <c r="J29" s="142"/>
      <c r="K29" s="142"/>
      <c r="L29" s="145"/>
      <c r="Y29" s="136"/>
    </row>
    <row r="30" spans="2:25" s="140" customFormat="1" ht="12.75" customHeight="1" x14ac:dyDescent="0.2"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5"/>
      <c r="Y30" s="136"/>
    </row>
    <row r="31" spans="2:25" s="140" customFormat="1" ht="12.75" customHeight="1" x14ac:dyDescent="0.2">
      <c r="B31" s="141"/>
      <c r="C31" s="142"/>
      <c r="D31" s="142"/>
      <c r="E31" s="142"/>
      <c r="F31" s="142"/>
      <c r="G31" s="142"/>
      <c r="H31" s="142"/>
      <c r="I31" s="142"/>
      <c r="J31" s="142"/>
      <c r="K31" s="142"/>
      <c r="L31" s="145"/>
      <c r="Y31" s="136"/>
    </row>
    <row r="32" spans="2:25" x14ac:dyDescent="0.2">
      <c r="B32" s="141"/>
      <c r="C32" s="142"/>
      <c r="D32" s="142"/>
      <c r="E32" s="142"/>
      <c r="F32" s="142"/>
      <c r="G32" s="142"/>
      <c r="H32" s="142"/>
      <c r="I32" s="142"/>
      <c r="J32" s="142"/>
      <c r="K32" s="142"/>
      <c r="L32" s="145"/>
    </row>
    <row r="33" spans="2:16" x14ac:dyDescent="0.2"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5"/>
    </row>
    <row r="34" spans="2:16" x14ac:dyDescent="0.2">
      <c r="B34" s="141"/>
      <c r="C34" s="142"/>
      <c r="D34" s="142"/>
      <c r="E34" s="142"/>
      <c r="F34" s="142"/>
      <c r="G34" s="142"/>
      <c r="H34" s="142"/>
      <c r="I34" s="142"/>
      <c r="J34" s="142"/>
      <c r="K34" s="142"/>
      <c r="L34" s="145"/>
    </row>
    <row r="35" spans="2:16" x14ac:dyDescent="0.2">
      <c r="B35" s="141"/>
      <c r="C35" s="142"/>
      <c r="D35" s="142"/>
      <c r="E35" s="142"/>
      <c r="F35" s="142"/>
      <c r="G35" s="142"/>
      <c r="H35" s="142"/>
      <c r="I35" s="142"/>
      <c r="J35" s="142"/>
      <c r="K35" s="142"/>
      <c r="L35" s="145"/>
      <c r="O35" s="146"/>
    </row>
    <row r="36" spans="2:16" x14ac:dyDescent="0.2">
      <c r="B36" s="141"/>
      <c r="C36" s="142"/>
      <c r="D36" s="142"/>
      <c r="E36" s="142"/>
      <c r="F36" s="142"/>
      <c r="G36" s="142"/>
      <c r="H36" s="142"/>
      <c r="I36" s="142"/>
      <c r="J36" s="142"/>
      <c r="K36" s="142"/>
      <c r="L36" s="145"/>
    </row>
    <row r="37" spans="2:16" x14ac:dyDescent="0.2">
      <c r="B37" s="141"/>
      <c r="C37" s="142"/>
      <c r="D37" s="142"/>
      <c r="E37" s="142"/>
      <c r="F37" s="142"/>
      <c r="G37" s="142"/>
      <c r="H37" s="142"/>
      <c r="I37" s="142"/>
      <c r="J37" s="142"/>
      <c r="K37" s="142"/>
      <c r="L37" s="145"/>
    </row>
    <row r="38" spans="2:16" x14ac:dyDescent="0.2">
      <c r="B38" s="141"/>
      <c r="C38" s="142"/>
      <c r="D38" s="142"/>
      <c r="E38" s="142"/>
      <c r="F38" s="142"/>
      <c r="G38" s="142"/>
      <c r="H38" s="142"/>
      <c r="I38" s="142"/>
      <c r="J38" s="142"/>
      <c r="K38" s="142"/>
      <c r="L38" s="145"/>
      <c r="P38" s="146"/>
    </row>
    <row r="39" spans="2:16" x14ac:dyDescent="0.2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5"/>
    </row>
    <row r="40" spans="2:16" x14ac:dyDescent="0.2">
      <c r="B40" s="141"/>
      <c r="C40" s="142"/>
      <c r="D40" s="142"/>
      <c r="E40" s="142"/>
      <c r="F40" s="142"/>
      <c r="G40" s="142"/>
      <c r="H40" s="142"/>
      <c r="I40" s="142"/>
      <c r="J40" s="142"/>
      <c r="K40" s="142"/>
      <c r="L40" s="145"/>
    </row>
    <row r="41" spans="2:16" ht="13.5" thickBot="1" x14ac:dyDescent="0.2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9"/>
    </row>
    <row r="42" spans="2:16" x14ac:dyDescent="0.2"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4" spans="2:16" ht="15.75" customHeight="1" x14ac:dyDescent="0.2">
      <c r="B44" s="140"/>
      <c r="C44" s="140"/>
      <c r="D44" s="140"/>
      <c r="E44" s="140"/>
      <c r="F44" s="140"/>
      <c r="G44" s="140"/>
    </row>
    <row r="45" spans="2:16" ht="12.75" customHeight="1" x14ac:dyDescent="0.2"/>
    <row r="63" spans="1:1" x14ac:dyDescent="0.2">
      <c r="A63" s="140"/>
    </row>
    <row r="64" spans="1:1" x14ac:dyDescent="0.2">
      <c r="A64" s="140"/>
    </row>
    <row r="65" spans="1:1" x14ac:dyDescent="0.2">
      <c r="A65" s="140"/>
    </row>
    <row r="66" spans="1:1" x14ac:dyDescent="0.2">
      <c r="A66" s="140"/>
    </row>
    <row r="67" spans="1:1" x14ac:dyDescent="0.2">
      <c r="A67" s="140"/>
    </row>
    <row r="68" spans="1:1" x14ac:dyDescent="0.2">
      <c r="A68" s="140"/>
    </row>
    <row r="69" spans="1:1" x14ac:dyDescent="0.2">
      <c r="A69" s="140"/>
    </row>
  </sheetData>
  <sheetProtection algorithmName="SHA-512" hashValue="PuOjUJKPPiCc3aoXHeLCkJ7ytNBL3jRE8phoPRI/dvdGTdyHkjO8Hs7IvAtS+3a+b7DYSXSluaB7hyHHL7mJfw==" saltValue="SlTJeyjTVh79iWa+tuLcfQ==" spinCount="100000" sheet="1" scenarios="1" formatCells="0" formatColumns="0" formatRows="0"/>
  <mergeCells count="16">
    <mergeCell ref="B2:G2"/>
    <mergeCell ref="B3:F3"/>
    <mergeCell ref="B4:F4"/>
    <mergeCell ref="N7:Q10"/>
    <mergeCell ref="N17:O18"/>
    <mergeCell ref="P17:Q18"/>
    <mergeCell ref="N19:O20"/>
    <mergeCell ref="P19:Q20"/>
    <mergeCell ref="B7:L8"/>
    <mergeCell ref="N11:O12"/>
    <mergeCell ref="P11:Q12"/>
    <mergeCell ref="B10:L10"/>
    <mergeCell ref="N13:O14"/>
    <mergeCell ref="P13:Q14"/>
    <mergeCell ref="N15:O16"/>
    <mergeCell ref="P15:Q16"/>
  </mergeCells>
  <pageMargins left="0.7" right="0.7" top="0.75" bottom="0.75" header="0.3" footer="0.3"/>
  <pageSetup paperSize="9" scale="47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095D42-4D70-40D3-ABF2-DE919B0B7BCF}">
            <xm:f>page_de_garde!$N$36&lt;page_de_garde!$J$36</xm:f>
            <x14:dxf>
              <fill>
                <patternFill>
                  <fgColor indexed="64"/>
                  <bgColor rgb="FF008B00"/>
                </patternFill>
              </fill>
            </x14:dxf>
          </x14:cfRule>
          <x14:cfRule type="expression" priority="2" id="{AE4D0983-78B4-482A-9D68-B2FF4C0FF0FC}">
            <xm:f>page_de_garde!$N$36&gt;page_de_garde!$J$36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6">
    <tabColor rgb="FF7030A0"/>
  </sheetPr>
  <dimension ref="A1:O125"/>
  <sheetViews>
    <sheetView showGridLines="0" showZeros="0" zoomScaleNormal="100" zoomScaleSheetLayoutView="100" workbookViewId="0">
      <pane ySplit="4" topLeftCell="A5" activePane="bottomLeft" state="frozen"/>
      <selection activeCell="E61" sqref="E61"/>
      <selection pane="bottomLeft" activeCell="G123" sqref="G123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31.85546875" customWidth="1"/>
    <col min="4" max="4" width="15.7109375" customWidth="1"/>
    <col min="5" max="5" width="31.85546875" customWidth="1"/>
    <col min="13" max="15" width="11.42578125" hidden="1" customWidth="1"/>
  </cols>
  <sheetData>
    <row r="1" spans="1:5" ht="3.75" customHeight="1" x14ac:dyDescent="0.2"/>
    <row r="2" spans="1:5" ht="12.75" customHeight="1" x14ac:dyDescent="0.2">
      <c r="B2" s="602" t="s">
        <v>9</v>
      </c>
      <c r="C2" s="603"/>
      <c r="D2" s="603"/>
      <c r="E2" s="604"/>
    </row>
    <row r="3" spans="1:5" ht="12.75" customHeight="1" x14ac:dyDescent="0.2">
      <c r="B3" s="605"/>
      <c r="C3" s="606"/>
      <c r="D3" s="606"/>
      <c r="E3" s="607"/>
    </row>
    <row r="4" spans="1:5" x14ac:dyDescent="0.2">
      <c r="B4" s="2"/>
      <c r="C4" s="2"/>
      <c r="D4" s="2"/>
      <c r="E4" s="2"/>
    </row>
    <row r="5" spans="1:5" x14ac:dyDescent="0.2">
      <c r="B5" s="608" t="s">
        <v>46</v>
      </c>
      <c r="C5" s="609"/>
      <c r="D5" s="609"/>
      <c r="E5" s="610"/>
    </row>
    <row r="6" spans="1:5" hidden="1" x14ac:dyDescent="0.2"/>
    <row r="7" spans="1:5" hidden="1" x14ac:dyDescent="0.2">
      <c r="B7" s="588" t="s">
        <v>859</v>
      </c>
      <c r="C7" s="590"/>
      <c r="D7" s="592" t="s">
        <v>860</v>
      </c>
      <c r="E7" s="594"/>
    </row>
    <row r="8" spans="1:5" hidden="1" x14ac:dyDescent="0.2">
      <c r="A8" s="1"/>
      <c r="B8" s="589"/>
      <c r="C8" s="591"/>
      <c r="D8" s="593"/>
      <c r="E8" s="595"/>
    </row>
    <row r="9" spans="1:5" hidden="1" x14ac:dyDescent="0.2">
      <c r="A9" s="1"/>
      <c r="B9" s="125"/>
      <c r="C9" s="126"/>
      <c r="D9" s="126"/>
      <c r="E9" s="124"/>
    </row>
    <row r="10" spans="1:5" hidden="1" x14ac:dyDescent="0.2">
      <c r="A10" s="1"/>
      <c r="B10" s="273" t="s">
        <v>862</v>
      </c>
      <c r="C10" s="115"/>
      <c r="D10" s="272" t="s">
        <v>861</v>
      </c>
      <c r="E10" s="127"/>
    </row>
    <row r="11" spans="1:5" hidden="1" x14ac:dyDescent="0.2">
      <c r="A11" s="1"/>
      <c r="B11" s="116"/>
      <c r="C11" s="117"/>
      <c r="D11" s="117"/>
      <c r="E11" s="118"/>
    </row>
    <row r="12" spans="1:5" hidden="1" x14ac:dyDescent="0.2">
      <c r="A12" s="1"/>
      <c r="B12" s="119"/>
      <c r="C12" s="120"/>
      <c r="D12" s="120"/>
      <c r="E12" s="121"/>
    </row>
    <row r="13" spans="1:5" ht="249.95" hidden="1" customHeight="1" x14ac:dyDescent="0.2">
      <c r="A13" s="1"/>
      <c r="B13" s="122"/>
      <c r="C13" s="123"/>
      <c r="D13" s="122"/>
      <c r="E13" s="124"/>
    </row>
    <row r="14" spans="1:5" ht="12.75" hidden="1" customHeight="1" x14ac:dyDescent="0.2">
      <c r="A14" s="1"/>
      <c r="B14" s="596"/>
      <c r="C14" s="597"/>
      <c r="D14" s="596"/>
      <c r="E14" s="600"/>
    </row>
    <row r="15" spans="1:5" ht="12.75" hidden="1" customHeight="1" x14ac:dyDescent="0.2">
      <c r="A15" s="1"/>
      <c r="B15" s="598"/>
      <c r="C15" s="599"/>
      <c r="D15" s="598"/>
      <c r="E15" s="601"/>
    </row>
    <row r="16" spans="1:5" hidden="1" x14ac:dyDescent="0.2"/>
    <row r="18" spans="1:5" x14ac:dyDescent="0.2">
      <c r="B18" s="588" t="s">
        <v>859</v>
      </c>
      <c r="C18" s="590" t="s">
        <v>989</v>
      </c>
      <c r="D18" s="592" t="s">
        <v>860</v>
      </c>
      <c r="E18" s="594" t="str">
        <f>VLOOKUP($C$18,'positionnement-etude'!Q:S,3,FALSE)</f>
        <v>Appui FTTH</v>
      </c>
    </row>
    <row r="19" spans="1:5" x14ac:dyDescent="0.2">
      <c r="A19" s="1"/>
      <c r="B19" s="589"/>
      <c r="C19" s="591"/>
      <c r="D19" s="593"/>
      <c r="E19" s="595"/>
    </row>
    <row r="20" spans="1:5" x14ac:dyDescent="0.2">
      <c r="A20" s="1"/>
      <c r="B20" s="125"/>
      <c r="C20" s="126"/>
      <c r="D20" s="126"/>
      <c r="E20" s="124"/>
    </row>
    <row r="21" spans="1:5" x14ac:dyDescent="0.2">
      <c r="A21" s="1"/>
      <c r="B21" s="273" t="s">
        <v>862</v>
      </c>
      <c r="C21" s="115" t="str">
        <f>VLOOKUP($C$18,'positionnement-etude'!Q:X,8,FALSE)</f>
        <v>1 rue Désirée</v>
      </c>
      <c r="D21" s="272" t="s">
        <v>861</v>
      </c>
      <c r="E21" s="127" t="str">
        <f>VLOOKUP($C$18,'positionnement-etude'!Q:W,7,FALSE)</f>
        <v>FT0063459</v>
      </c>
    </row>
    <row r="22" spans="1:5" x14ac:dyDescent="0.2">
      <c r="A22" s="1"/>
      <c r="B22" s="116"/>
      <c r="C22" s="117"/>
      <c r="D22" s="117"/>
      <c r="E22" s="118"/>
    </row>
    <row r="23" spans="1:5" x14ac:dyDescent="0.2">
      <c r="A23" s="1"/>
      <c r="B23" s="119"/>
      <c r="C23" s="120"/>
      <c r="D23" s="120"/>
      <c r="E23" s="121"/>
    </row>
    <row r="24" spans="1:5" ht="249.95" customHeight="1" x14ac:dyDescent="0.2">
      <c r="A24" s="1"/>
      <c r="B24" s="122"/>
      <c r="C24" s="123"/>
      <c r="D24" s="122"/>
      <c r="E24" s="124"/>
    </row>
    <row r="25" spans="1:5" ht="12.75" customHeight="1" x14ac:dyDescent="0.2">
      <c r="A25" s="1"/>
      <c r="B25" s="596" t="str">
        <f>IF($E$18="Chambre FTTH","Chambre fermée","Angle 1")</f>
        <v>Angle 1</v>
      </c>
      <c r="C25" s="597"/>
      <c r="D25" s="596" t="str">
        <f>IF($E$18="Chambre FTTH","Chambre ouverte","Angle 2")</f>
        <v>Angle 2</v>
      </c>
      <c r="E25" s="600"/>
    </row>
    <row r="26" spans="1:5" ht="12.75" customHeight="1" x14ac:dyDescent="0.2">
      <c r="A26" s="1"/>
      <c r="B26" s="598"/>
      <c r="C26" s="599"/>
      <c r="D26" s="598"/>
      <c r="E26" s="601"/>
    </row>
    <row r="29" spans="1:5" x14ac:dyDescent="0.2">
      <c r="B29" s="588" t="s">
        <v>859</v>
      </c>
      <c r="C29" s="590" t="s">
        <v>988</v>
      </c>
      <c r="D29" s="592" t="s">
        <v>860</v>
      </c>
      <c r="E29" s="594" t="str">
        <f>VLOOKUP($C$29,'positionnement-etude'!Q:S,3,FALSE)</f>
        <v>Appui FTTH</v>
      </c>
    </row>
    <row r="30" spans="1:5" x14ac:dyDescent="0.2">
      <c r="A30" s="1"/>
      <c r="B30" s="589"/>
      <c r="C30" s="591"/>
      <c r="D30" s="593"/>
      <c r="E30" s="595"/>
    </row>
    <row r="31" spans="1:5" x14ac:dyDescent="0.2">
      <c r="A31" s="1"/>
      <c r="B31" s="125"/>
      <c r="C31" s="126"/>
      <c r="D31" s="126"/>
      <c r="E31" s="124"/>
    </row>
    <row r="32" spans="1:5" x14ac:dyDescent="0.2">
      <c r="A32" s="1"/>
      <c r="B32" s="273" t="s">
        <v>862</v>
      </c>
      <c r="C32" s="115" t="str">
        <f>VLOOKUP($C$29,'positionnement-etude'!Q:X,8,FALSE)</f>
        <v>1 rue Désirée</v>
      </c>
      <c r="D32" s="272" t="s">
        <v>861</v>
      </c>
      <c r="E32" s="127" t="str">
        <f>VLOOKUP($C$29,'positionnement-etude'!Q:W,7,FALSE)</f>
        <v>FT0063458</v>
      </c>
    </row>
    <row r="33" spans="1:5" x14ac:dyDescent="0.2">
      <c r="A33" s="1"/>
      <c r="B33" s="116"/>
      <c r="C33" s="117"/>
      <c r="D33" s="117"/>
      <c r="E33" s="118"/>
    </row>
    <row r="34" spans="1:5" x14ac:dyDescent="0.2">
      <c r="A34" s="1"/>
      <c r="B34" s="119"/>
      <c r="C34" s="120"/>
      <c r="D34" s="120"/>
      <c r="E34" s="121"/>
    </row>
    <row r="35" spans="1:5" ht="249.95" customHeight="1" x14ac:dyDescent="0.2">
      <c r="A35" s="1"/>
      <c r="B35" s="122"/>
      <c r="C35" s="123"/>
      <c r="D35" s="122"/>
      <c r="E35" s="124"/>
    </row>
    <row r="36" spans="1:5" ht="12.75" customHeight="1" x14ac:dyDescent="0.2">
      <c r="A36" s="1"/>
      <c r="B36" s="596" t="str">
        <f>IF($E$29="Chambre FTTH","Chambre fermée","Angle 1")</f>
        <v>Angle 1</v>
      </c>
      <c r="C36" s="597"/>
      <c r="D36" s="596" t="str">
        <f>IF($E$29="Chambre FTTH","Chambre ouverte","Angle 2")</f>
        <v>Angle 2</v>
      </c>
      <c r="E36" s="600"/>
    </row>
    <row r="37" spans="1:5" ht="12.75" customHeight="1" x14ac:dyDescent="0.2">
      <c r="A37" s="1"/>
      <c r="B37" s="598"/>
      <c r="C37" s="599"/>
      <c r="D37" s="598"/>
      <c r="E37" s="601"/>
    </row>
    <row r="40" spans="1:5" x14ac:dyDescent="0.2">
      <c r="B40" s="588" t="s">
        <v>859</v>
      </c>
      <c r="C40" s="590" t="s">
        <v>985</v>
      </c>
      <c r="D40" s="592" t="s">
        <v>860</v>
      </c>
      <c r="E40" s="594" t="str">
        <f>VLOOKUP($C$40,'positionnement-etude'!Q:S,3,FALSE)</f>
        <v>Appui ERDF</v>
      </c>
    </row>
    <row r="41" spans="1:5" x14ac:dyDescent="0.2">
      <c r="A41" s="1"/>
      <c r="B41" s="589"/>
      <c r="C41" s="591"/>
      <c r="D41" s="593"/>
      <c r="E41" s="595"/>
    </row>
    <row r="42" spans="1:5" x14ac:dyDescent="0.2">
      <c r="A42" s="1"/>
      <c r="B42" s="125"/>
      <c r="C42" s="126"/>
      <c r="D42" s="126"/>
      <c r="E42" s="124"/>
    </row>
    <row r="43" spans="1:5" x14ac:dyDescent="0.2">
      <c r="A43" s="1"/>
      <c r="B43" s="273" t="s">
        <v>862</v>
      </c>
      <c r="C43" s="115" t="str">
        <f>VLOOKUP($C$40,'positionnement-etude'!Q:X,8,FALSE)</f>
        <v>4 rue Beauchet</v>
      </c>
      <c r="D43" s="272" t="s">
        <v>861</v>
      </c>
      <c r="E43" s="127" t="str">
        <f>VLOOKUP($C$40,'positionnement-etude'!Q:W,7,FALSE)</f>
        <v>E000956</v>
      </c>
    </row>
    <row r="44" spans="1:5" x14ac:dyDescent="0.2">
      <c r="A44" s="1"/>
      <c r="B44" s="116"/>
      <c r="C44" s="117"/>
      <c r="D44" s="117"/>
      <c r="E44" s="118"/>
    </row>
    <row r="45" spans="1:5" x14ac:dyDescent="0.2">
      <c r="A45" s="1"/>
      <c r="B45" s="119"/>
      <c r="C45" s="120"/>
      <c r="D45" s="120"/>
      <c r="E45" s="121"/>
    </row>
    <row r="46" spans="1:5" ht="249.95" customHeight="1" x14ac:dyDescent="0.2">
      <c r="A46" s="1"/>
      <c r="B46" s="122"/>
      <c r="C46" s="123"/>
      <c r="D46" s="122"/>
      <c r="E46" s="124"/>
    </row>
    <row r="47" spans="1:5" ht="12.75" customHeight="1" x14ac:dyDescent="0.2">
      <c r="A47" s="1"/>
      <c r="B47" s="596" t="str">
        <f>IF($E$40="Chambre FTTH","Chambre fermée","Angle 1")</f>
        <v>Angle 1</v>
      </c>
      <c r="C47" s="597"/>
      <c r="D47" s="596" t="str">
        <f>IF($E$40="Chambre FTTH","Chambre ouverte","Angle 2")</f>
        <v>Angle 2</v>
      </c>
      <c r="E47" s="600"/>
    </row>
    <row r="48" spans="1:5" ht="12.75" customHeight="1" x14ac:dyDescent="0.2">
      <c r="A48" s="1"/>
      <c r="B48" s="598"/>
      <c r="C48" s="599"/>
      <c r="D48" s="598"/>
      <c r="E48" s="601"/>
    </row>
    <row r="51" spans="1:5" x14ac:dyDescent="0.2">
      <c r="B51" s="588" t="s">
        <v>859</v>
      </c>
      <c r="C51" s="590" t="s">
        <v>987</v>
      </c>
      <c r="D51" s="592" t="s">
        <v>860</v>
      </c>
      <c r="E51" s="594" t="str">
        <f>VLOOKUP($C$51,'positionnement-etude'!Q:S,3,FALSE)</f>
        <v>Appui ERDF</v>
      </c>
    </row>
    <row r="52" spans="1:5" x14ac:dyDescent="0.2">
      <c r="A52" s="1"/>
      <c r="B52" s="589"/>
      <c r="C52" s="591"/>
      <c r="D52" s="593"/>
      <c r="E52" s="595"/>
    </row>
    <row r="53" spans="1:5" x14ac:dyDescent="0.2">
      <c r="A53" s="1"/>
      <c r="B53" s="125"/>
      <c r="C53" s="126"/>
      <c r="D53" s="126"/>
      <c r="E53" s="124"/>
    </row>
    <row r="54" spans="1:5" x14ac:dyDescent="0.2">
      <c r="A54" s="1"/>
      <c r="B54" s="273" t="s">
        <v>862</v>
      </c>
      <c r="C54" s="115" t="str">
        <f>VLOOKUP($C$51,'positionnement-etude'!Q:X,8,FALSE)</f>
        <v>2 rue Besnardais</v>
      </c>
      <c r="D54" s="272" t="s">
        <v>861</v>
      </c>
      <c r="E54" s="127" t="str">
        <f>VLOOKUP($C$51,'positionnement-etude'!Q:W,7,FALSE)</f>
        <v>E000955</v>
      </c>
    </row>
    <row r="55" spans="1:5" x14ac:dyDescent="0.2">
      <c r="A55" s="1"/>
      <c r="B55" s="116"/>
      <c r="C55" s="117"/>
      <c r="D55" s="117"/>
      <c r="E55" s="118"/>
    </row>
    <row r="56" spans="1:5" x14ac:dyDescent="0.2">
      <c r="A56" s="1"/>
      <c r="B56" s="119"/>
      <c r="C56" s="120"/>
      <c r="D56" s="120"/>
      <c r="E56" s="121"/>
    </row>
    <row r="57" spans="1:5" ht="249.95" customHeight="1" x14ac:dyDescent="0.2">
      <c r="A57" s="1"/>
      <c r="B57" s="122"/>
      <c r="C57" s="123"/>
      <c r="D57" s="122"/>
      <c r="E57" s="124"/>
    </row>
    <row r="58" spans="1:5" ht="12.75" customHeight="1" x14ac:dyDescent="0.2">
      <c r="A58" s="1"/>
      <c r="B58" s="596" t="str">
        <f>IF($E$51="Chambre FTTH","Chambre fermée","Angle 1")</f>
        <v>Angle 1</v>
      </c>
      <c r="C58" s="597"/>
      <c r="D58" s="596" t="str">
        <f>IF($E$51="Chambre FTTH","Chambre ouverte","Angle 2")</f>
        <v>Angle 2</v>
      </c>
      <c r="E58" s="600"/>
    </row>
    <row r="59" spans="1:5" ht="12.75" customHeight="1" x14ac:dyDescent="0.2">
      <c r="A59" s="1"/>
      <c r="B59" s="598"/>
      <c r="C59" s="599"/>
      <c r="D59" s="598"/>
      <c r="E59" s="601"/>
    </row>
    <row r="62" spans="1:5" x14ac:dyDescent="0.2">
      <c r="B62" s="588" t="s">
        <v>859</v>
      </c>
      <c r="C62" s="590" t="s">
        <v>986</v>
      </c>
      <c r="D62" s="592" t="s">
        <v>860</v>
      </c>
      <c r="E62" s="594" t="str">
        <f>VLOOKUP($C$62,'positionnement-etude'!Q:S,3,FALSE)</f>
        <v>Appui ERDF</v>
      </c>
    </row>
    <row r="63" spans="1:5" x14ac:dyDescent="0.2">
      <c r="A63" s="1"/>
      <c r="B63" s="589"/>
      <c r="C63" s="591"/>
      <c r="D63" s="593"/>
      <c r="E63" s="595"/>
    </row>
    <row r="64" spans="1:5" x14ac:dyDescent="0.2">
      <c r="A64" s="1"/>
      <c r="B64" s="125"/>
      <c r="C64" s="126"/>
      <c r="D64" s="126"/>
      <c r="E64" s="124"/>
    </row>
    <row r="65" spans="1:5" x14ac:dyDescent="0.2">
      <c r="A65" s="1"/>
      <c r="B65" s="273" t="s">
        <v>862</v>
      </c>
      <c r="C65" s="115" t="str">
        <f>VLOOKUP($C$62,'positionnement-etude'!Q:X,8,FALSE)</f>
        <v>2 rue Besnardais</v>
      </c>
      <c r="D65" s="272" t="s">
        <v>861</v>
      </c>
      <c r="E65" s="127" t="str">
        <f>VLOOKUP($C$62,'positionnement-etude'!Q:W,7,FALSE)</f>
        <v>E000954</v>
      </c>
    </row>
    <row r="66" spans="1:5" x14ac:dyDescent="0.2">
      <c r="A66" s="1"/>
      <c r="B66" s="116"/>
      <c r="C66" s="117"/>
      <c r="D66" s="117"/>
      <c r="E66" s="118"/>
    </row>
    <row r="67" spans="1:5" x14ac:dyDescent="0.2">
      <c r="A67" s="1"/>
      <c r="B67" s="119"/>
      <c r="C67" s="120"/>
      <c r="D67" s="120"/>
      <c r="E67" s="121"/>
    </row>
    <row r="68" spans="1:5" ht="249.95" customHeight="1" x14ac:dyDescent="0.2">
      <c r="A68" s="1"/>
      <c r="B68" s="122"/>
      <c r="C68" s="123"/>
      <c r="D68" s="122"/>
      <c r="E68" s="124"/>
    </row>
    <row r="69" spans="1:5" ht="12.75" customHeight="1" x14ac:dyDescent="0.2">
      <c r="A69" s="1"/>
      <c r="B69" s="596" t="str">
        <f>IF($E$62="Chambre FTTH","Chambre fermée","Angle 1")</f>
        <v>Angle 1</v>
      </c>
      <c r="C69" s="597"/>
      <c r="D69" s="596" t="str">
        <f>IF($E$62="Chambre FTTH","Chambre ouverte","Angle 2")</f>
        <v>Angle 2</v>
      </c>
      <c r="E69" s="600"/>
    </row>
    <row r="70" spans="1:5" ht="12.75" customHeight="1" x14ac:dyDescent="0.2">
      <c r="A70" s="1"/>
      <c r="B70" s="598"/>
      <c r="C70" s="599"/>
      <c r="D70" s="598"/>
      <c r="E70" s="601"/>
    </row>
    <row r="73" spans="1:5" x14ac:dyDescent="0.2">
      <c r="B73" s="588" t="s">
        <v>859</v>
      </c>
      <c r="C73" s="590" t="s">
        <v>980</v>
      </c>
      <c r="D73" s="592" t="s">
        <v>860</v>
      </c>
      <c r="E73" s="594" t="str">
        <f>VLOOKUP($C$73,'positionnement-etude'!Q:S,3,FALSE)</f>
        <v>Appui ERDF</v>
      </c>
    </row>
    <row r="74" spans="1:5" x14ac:dyDescent="0.2">
      <c r="A74" s="1"/>
      <c r="B74" s="589"/>
      <c r="C74" s="591"/>
      <c r="D74" s="593"/>
      <c r="E74" s="595"/>
    </row>
    <row r="75" spans="1:5" x14ac:dyDescent="0.2">
      <c r="A75" s="1"/>
      <c r="B75" s="125"/>
      <c r="C75" s="126"/>
      <c r="D75" s="126"/>
      <c r="E75" s="124"/>
    </row>
    <row r="76" spans="1:5" x14ac:dyDescent="0.2">
      <c r="A76" s="1"/>
      <c r="B76" s="273" t="s">
        <v>862</v>
      </c>
      <c r="C76" s="115" t="str">
        <f>VLOOKUP($C$73,'positionnement-etude'!Q:X,8,FALSE)</f>
        <v>10 rue Besnardais</v>
      </c>
      <c r="D76" s="272" t="s">
        <v>861</v>
      </c>
      <c r="E76" s="127" t="str">
        <f>VLOOKUP($C$73,'positionnement-etude'!Q:W,7,FALSE)</f>
        <v>E000953</v>
      </c>
    </row>
    <row r="77" spans="1:5" x14ac:dyDescent="0.2">
      <c r="A77" s="1"/>
      <c r="B77" s="116"/>
      <c r="C77" s="117"/>
      <c r="D77" s="117"/>
      <c r="E77" s="118"/>
    </row>
    <row r="78" spans="1:5" x14ac:dyDescent="0.2">
      <c r="A78" s="1"/>
      <c r="B78" s="119"/>
      <c r="C78" s="120"/>
      <c r="D78" s="120"/>
      <c r="E78" s="121"/>
    </row>
    <row r="79" spans="1:5" ht="249.95" customHeight="1" x14ac:dyDescent="0.2">
      <c r="A79" s="1"/>
      <c r="B79" s="122"/>
      <c r="C79" s="123"/>
      <c r="D79" s="122"/>
      <c r="E79" s="124"/>
    </row>
    <row r="80" spans="1:5" ht="12.75" customHeight="1" x14ac:dyDescent="0.2">
      <c r="A80" s="1"/>
      <c r="B80" s="596" t="str">
        <f>IF($E$73="Chambre FTTH","Chambre fermée","Angle 1")</f>
        <v>Angle 1</v>
      </c>
      <c r="C80" s="597"/>
      <c r="D80" s="596" t="str">
        <f>IF($E$73="Chambre FTTH","Chambre ouverte","Angle 2")</f>
        <v>Angle 2</v>
      </c>
      <c r="E80" s="600"/>
    </row>
    <row r="81" spans="1:5" ht="12.75" customHeight="1" x14ac:dyDescent="0.2">
      <c r="A81" s="1"/>
      <c r="B81" s="598"/>
      <c r="C81" s="599"/>
      <c r="D81" s="598"/>
      <c r="E81" s="601"/>
    </row>
    <row r="84" spans="1:5" x14ac:dyDescent="0.2">
      <c r="B84" s="588" t="s">
        <v>859</v>
      </c>
      <c r="C84" s="590" t="s">
        <v>981</v>
      </c>
      <c r="D84" s="592" t="s">
        <v>860</v>
      </c>
      <c r="E84" s="594" t="str">
        <f>VLOOKUP($C$84,'positionnement-etude'!Q:S,3,FALSE)</f>
        <v>Chambre FTTH</v>
      </c>
    </row>
    <row r="85" spans="1:5" x14ac:dyDescent="0.2">
      <c r="A85" s="1"/>
      <c r="B85" s="589"/>
      <c r="C85" s="591"/>
      <c r="D85" s="593"/>
      <c r="E85" s="595"/>
    </row>
    <row r="86" spans="1:5" x14ac:dyDescent="0.2">
      <c r="A86" s="1"/>
      <c r="B86" s="125"/>
      <c r="C86" s="126"/>
      <c r="D86" s="126"/>
      <c r="E86" s="124"/>
    </row>
    <row r="87" spans="1:5" x14ac:dyDescent="0.2">
      <c r="A87" s="1"/>
      <c r="B87" s="273" t="s">
        <v>862</v>
      </c>
      <c r="C87" s="115" t="str">
        <f>VLOOKUP($C$84,'positionnement-etude'!Q:X,8,FALSE)</f>
        <v>14 rue Besnardais</v>
      </c>
      <c r="D87" s="272" t="s">
        <v>861</v>
      </c>
      <c r="E87" s="127" t="str">
        <f>VLOOKUP($C$84,'positionnement-etude'!Q:W,7,FALSE)</f>
        <v>L3T00038/35306</v>
      </c>
    </row>
    <row r="88" spans="1:5" x14ac:dyDescent="0.2">
      <c r="A88" s="1"/>
      <c r="B88" s="116"/>
      <c r="C88" s="117"/>
      <c r="D88" s="117"/>
      <c r="E88" s="118"/>
    </row>
    <row r="89" spans="1:5" x14ac:dyDescent="0.2">
      <c r="A89" s="1"/>
      <c r="B89" s="119"/>
      <c r="C89" s="120"/>
      <c r="D89" s="120"/>
      <c r="E89" s="121"/>
    </row>
    <row r="90" spans="1:5" ht="249.95" customHeight="1" x14ac:dyDescent="0.2">
      <c r="A90" s="1"/>
      <c r="B90" s="122"/>
      <c r="C90" s="123"/>
      <c r="D90" s="122"/>
      <c r="E90" s="124"/>
    </row>
    <row r="91" spans="1:5" ht="12.75" customHeight="1" x14ac:dyDescent="0.2">
      <c r="A91" s="1"/>
      <c r="B91" s="596" t="str">
        <f>IF($E$84="Chambre FTTH","Chambre fermée","Angle 1")</f>
        <v>Chambre fermée</v>
      </c>
      <c r="C91" s="597"/>
      <c r="D91" s="596" t="str">
        <f>IF($E$84="Chambre FTTH","Chambre ouverte","Angle 2")</f>
        <v>Chambre ouverte</v>
      </c>
      <c r="E91" s="600"/>
    </row>
    <row r="92" spans="1:5" ht="12.75" customHeight="1" x14ac:dyDescent="0.2">
      <c r="A92" s="1"/>
      <c r="B92" s="598"/>
      <c r="C92" s="599"/>
      <c r="D92" s="598"/>
      <c r="E92" s="601"/>
    </row>
    <row r="95" spans="1:5" x14ac:dyDescent="0.2">
      <c r="B95" s="588" t="s">
        <v>859</v>
      </c>
      <c r="C95" s="590" t="s">
        <v>982</v>
      </c>
      <c r="D95" s="592" t="s">
        <v>860</v>
      </c>
      <c r="E95" s="594" t="str">
        <f>VLOOKUP($C$95,'positionnement-etude'!Q:S,3,FALSE)</f>
        <v>Chambre FTTH</v>
      </c>
    </row>
    <row r="96" spans="1:5" x14ac:dyDescent="0.2">
      <c r="A96" s="1"/>
      <c r="B96" s="589"/>
      <c r="C96" s="591"/>
      <c r="D96" s="593"/>
      <c r="E96" s="595"/>
    </row>
    <row r="97" spans="1:5" x14ac:dyDescent="0.2">
      <c r="A97" s="1"/>
      <c r="B97" s="125"/>
      <c r="C97" s="126"/>
      <c r="D97" s="126"/>
      <c r="E97" s="124"/>
    </row>
    <row r="98" spans="1:5" x14ac:dyDescent="0.2">
      <c r="A98" s="1"/>
      <c r="B98" s="273" t="s">
        <v>862</v>
      </c>
      <c r="C98" s="115" t="str">
        <f>VLOOKUP($C$95,'positionnement-etude'!Q:X,8,FALSE)</f>
        <v>21 rue des Besnardais</v>
      </c>
      <c r="D98" s="272" t="s">
        <v>861</v>
      </c>
      <c r="E98" s="127" t="str">
        <f>VLOOKUP($C$95,'positionnement-etude'!Q:W,7,FALSE)</f>
        <v>L2T00041/35306</v>
      </c>
    </row>
    <row r="99" spans="1:5" x14ac:dyDescent="0.2">
      <c r="A99" s="1"/>
      <c r="B99" s="116"/>
      <c r="C99" s="117"/>
      <c r="D99" s="117"/>
      <c r="E99" s="118"/>
    </row>
    <row r="100" spans="1:5" x14ac:dyDescent="0.2">
      <c r="A100" s="1"/>
      <c r="B100" s="119"/>
      <c r="C100" s="120"/>
      <c r="D100" s="120"/>
      <c r="E100" s="121"/>
    </row>
    <row r="101" spans="1:5" ht="249.95" customHeight="1" x14ac:dyDescent="0.2">
      <c r="A101" s="1"/>
      <c r="B101" s="122"/>
      <c r="C101" s="123"/>
      <c r="D101" s="122"/>
      <c r="E101" s="124"/>
    </row>
    <row r="102" spans="1:5" ht="12.75" customHeight="1" x14ac:dyDescent="0.2">
      <c r="A102" s="1"/>
      <c r="B102" s="596" t="str">
        <f>IF($E$95="Chambre FTTH","Chambre fermée","Angle 1")</f>
        <v>Chambre fermée</v>
      </c>
      <c r="C102" s="597"/>
      <c r="D102" s="596" t="str">
        <f>IF($E$95="Chambre FTTH","Chambre ouverte","Angle 2")</f>
        <v>Chambre ouverte</v>
      </c>
      <c r="E102" s="600"/>
    </row>
    <row r="103" spans="1:5" ht="12.75" customHeight="1" x14ac:dyDescent="0.2">
      <c r="A103" s="1"/>
      <c r="B103" s="598"/>
      <c r="C103" s="599"/>
      <c r="D103" s="598"/>
      <c r="E103" s="601"/>
    </row>
    <row r="106" spans="1:5" x14ac:dyDescent="0.2">
      <c r="B106" s="588" t="s">
        <v>859</v>
      </c>
      <c r="C106" s="590" t="s">
        <v>983</v>
      </c>
      <c r="D106" s="592" t="s">
        <v>860</v>
      </c>
      <c r="E106" s="594" t="str">
        <f>VLOOKUP($C$106,'positionnement-etude'!Q:S,3,FALSE)</f>
        <v>Appui FTTH</v>
      </c>
    </row>
    <row r="107" spans="1:5" x14ac:dyDescent="0.2">
      <c r="A107" s="1"/>
      <c r="B107" s="589"/>
      <c r="C107" s="591"/>
      <c r="D107" s="593"/>
      <c r="E107" s="595"/>
    </row>
    <row r="108" spans="1:5" x14ac:dyDescent="0.2">
      <c r="A108" s="1"/>
      <c r="B108" s="125"/>
      <c r="C108" s="126"/>
      <c r="D108" s="126"/>
      <c r="E108" s="124"/>
    </row>
    <row r="109" spans="1:5" x14ac:dyDescent="0.2">
      <c r="A109" s="1"/>
      <c r="B109" s="273" t="s">
        <v>862</v>
      </c>
      <c r="C109" s="115" t="str">
        <f>VLOOKUP($C$106,'positionnement-etude'!Q:X,8,FALSE)</f>
        <v>21 rue des Besnardais</v>
      </c>
      <c r="D109" s="272" t="s">
        <v>861</v>
      </c>
      <c r="E109" s="127" t="str">
        <f>VLOOKUP($C$106,'positionnement-etude'!Q:W,7,FALSE)</f>
        <v>FT0160919</v>
      </c>
    </row>
    <row r="110" spans="1:5" x14ac:dyDescent="0.2">
      <c r="A110" s="1"/>
      <c r="B110" s="116"/>
      <c r="C110" s="117"/>
      <c r="D110" s="117"/>
      <c r="E110" s="118"/>
    </row>
    <row r="111" spans="1:5" x14ac:dyDescent="0.2">
      <c r="A111" s="1"/>
      <c r="B111" s="119"/>
      <c r="C111" s="120"/>
      <c r="D111" s="120"/>
      <c r="E111" s="121"/>
    </row>
    <row r="112" spans="1:5" ht="249.95" customHeight="1" x14ac:dyDescent="0.2">
      <c r="A112" s="1"/>
      <c r="B112" s="122"/>
      <c r="C112" s="123"/>
      <c r="D112" s="122"/>
      <c r="E112" s="124"/>
    </row>
    <row r="113" spans="1:5" ht="12.75" customHeight="1" x14ac:dyDescent="0.2">
      <c r="A113" s="1"/>
      <c r="B113" s="596" t="str">
        <f>IF($E$106="Chambre FTTH","Chambre fermée","Angle 1")</f>
        <v>Angle 1</v>
      </c>
      <c r="C113" s="597"/>
      <c r="D113" s="596" t="str">
        <f>IF($E$106="Chambre FTTH","Chambre ouverte","Angle 2")</f>
        <v>Angle 2</v>
      </c>
      <c r="E113" s="600"/>
    </row>
    <row r="114" spans="1:5" ht="12.75" customHeight="1" x14ac:dyDescent="0.2">
      <c r="A114" s="1"/>
      <c r="B114" s="598"/>
      <c r="C114" s="599"/>
      <c r="D114" s="598"/>
      <c r="E114" s="601"/>
    </row>
    <row r="117" spans="1:5" x14ac:dyDescent="0.2">
      <c r="B117" s="588" t="s">
        <v>859</v>
      </c>
      <c r="C117" s="590" t="s">
        <v>984</v>
      </c>
      <c r="D117" s="592" t="s">
        <v>860</v>
      </c>
      <c r="E117" s="594" t="str">
        <f>VLOOKUP($C$117,'positionnement-etude'!Q:S,3,FALSE)</f>
        <v>Appui FTTH</v>
      </c>
    </row>
    <row r="118" spans="1:5" x14ac:dyDescent="0.2">
      <c r="A118" s="1"/>
      <c r="B118" s="589"/>
      <c r="C118" s="591"/>
      <c r="D118" s="593"/>
      <c r="E118" s="595"/>
    </row>
    <row r="119" spans="1:5" x14ac:dyDescent="0.2">
      <c r="A119" s="1"/>
      <c r="B119" s="125"/>
      <c r="C119" s="126"/>
      <c r="D119" s="126"/>
      <c r="E119" s="124"/>
    </row>
    <row r="120" spans="1:5" x14ac:dyDescent="0.2">
      <c r="A120" s="1"/>
      <c r="B120" s="273" t="s">
        <v>862</v>
      </c>
      <c r="C120" s="115" t="str">
        <f>VLOOKUP($C$117,'positionnement-etude'!Q:X,8,FALSE)</f>
        <v>43 rue Besnardais</v>
      </c>
      <c r="D120" s="272" t="s">
        <v>861</v>
      </c>
      <c r="E120" s="127" t="str">
        <f>VLOOKUP($C$117,'positionnement-etude'!Q:W,7,FALSE)</f>
        <v>FT0160920</v>
      </c>
    </row>
    <row r="121" spans="1:5" x14ac:dyDescent="0.2">
      <c r="A121" s="1"/>
      <c r="B121" s="116"/>
      <c r="C121" s="117"/>
      <c r="D121" s="117"/>
      <c r="E121" s="118"/>
    </row>
    <row r="122" spans="1:5" x14ac:dyDescent="0.2">
      <c r="A122" s="1"/>
      <c r="B122" s="119"/>
      <c r="C122" s="120"/>
      <c r="D122" s="120"/>
      <c r="E122" s="121"/>
    </row>
    <row r="123" spans="1:5" ht="249.95" customHeight="1" x14ac:dyDescent="0.2">
      <c r="A123" s="1"/>
      <c r="B123" s="122"/>
      <c r="C123" s="123"/>
      <c r="D123" s="122"/>
      <c r="E123" s="124"/>
    </row>
    <row r="124" spans="1:5" ht="12.75" customHeight="1" x14ac:dyDescent="0.2">
      <c r="A124" s="1"/>
      <c r="B124" s="596" t="str">
        <f>IF($E$117="Chambre FTTH","Chambre fermée","Angle 1")</f>
        <v>Angle 1</v>
      </c>
      <c r="C124" s="597"/>
      <c r="D124" s="596" t="str">
        <f>IF($E$117="Chambre FTTH","Chambre ouverte","Angle 2")</f>
        <v>Angle 2</v>
      </c>
      <c r="E124" s="600"/>
    </row>
    <row r="125" spans="1:5" ht="12.75" customHeight="1" x14ac:dyDescent="0.2">
      <c r="A125" s="1"/>
      <c r="B125" s="598"/>
      <c r="C125" s="599"/>
      <c r="D125" s="598"/>
      <c r="E125" s="601"/>
    </row>
  </sheetData>
  <sheetProtection algorithmName="SHA-512" hashValue="XLXu/2vX8FmNviblXzCi+e/oxhpPtvRQ+5ENXrJBYyetwZTVbsGTT134l7nobsDK8jgAzcE9EUbqHolZUNL4rg==" saltValue="2HL0W6TrL9AGe0mpxlEpUw==" spinCount="100000" sheet="1" objects="1" scenarios="1"/>
  <mergeCells count="68">
    <mergeCell ref="B14:C15"/>
    <mergeCell ref="D14:E15"/>
    <mergeCell ref="B2:E3"/>
    <mergeCell ref="B5:E5"/>
    <mergeCell ref="B7:B8"/>
    <mergeCell ref="C7:C8"/>
    <mergeCell ref="D7:D8"/>
    <mergeCell ref="E7:E8"/>
    <mergeCell ref="B18:B19"/>
    <mergeCell ref="C18:C19"/>
    <mergeCell ref="D18:D19"/>
    <mergeCell ref="E18:E19"/>
    <mergeCell ref="B25:C26"/>
    <mergeCell ref="D25:E26"/>
    <mergeCell ref="B29:B30"/>
    <mergeCell ref="C29:C30"/>
    <mergeCell ref="D29:D30"/>
    <mergeCell ref="E29:E30"/>
    <mergeCell ref="B36:C37"/>
    <mergeCell ref="D36:E37"/>
    <mergeCell ref="B40:B41"/>
    <mergeCell ref="C40:C41"/>
    <mergeCell ref="D40:D41"/>
    <mergeCell ref="E40:E41"/>
    <mergeCell ref="B47:C48"/>
    <mergeCell ref="D47:E48"/>
    <mergeCell ref="B51:B52"/>
    <mergeCell ref="C51:C52"/>
    <mergeCell ref="D51:D52"/>
    <mergeCell ref="E51:E52"/>
    <mergeCell ref="B58:C59"/>
    <mergeCell ref="D58:E59"/>
    <mergeCell ref="B62:B63"/>
    <mergeCell ref="C62:C63"/>
    <mergeCell ref="D62:D63"/>
    <mergeCell ref="E62:E63"/>
    <mergeCell ref="B69:C70"/>
    <mergeCell ref="D69:E70"/>
    <mergeCell ref="B73:B74"/>
    <mergeCell ref="C73:C74"/>
    <mergeCell ref="D73:D74"/>
    <mergeCell ref="E73:E74"/>
    <mergeCell ref="B80:C81"/>
    <mergeCell ref="D80:E81"/>
    <mergeCell ref="B84:B85"/>
    <mergeCell ref="C84:C85"/>
    <mergeCell ref="D84:D85"/>
    <mergeCell ref="E84:E85"/>
    <mergeCell ref="B91:C92"/>
    <mergeCell ref="D91:E92"/>
    <mergeCell ref="B95:B96"/>
    <mergeCell ref="C95:C96"/>
    <mergeCell ref="D95:D96"/>
    <mergeCell ref="E95:E96"/>
    <mergeCell ref="B102:C103"/>
    <mergeCell ref="D102:E103"/>
    <mergeCell ref="B106:B107"/>
    <mergeCell ref="C106:C107"/>
    <mergeCell ref="D106:D107"/>
    <mergeCell ref="E106:E107"/>
    <mergeCell ref="B113:C114"/>
    <mergeCell ref="D113:E114"/>
    <mergeCell ref="B117:B118"/>
    <mergeCell ref="C117:C118"/>
    <mergeCell ref="D117:D118"/>
    <mergeCell ref="E117:E118"/>
    <mergeCell ref="B124:C125"/>
    <mergeCell ref="D124:E125"/>
  </mergeCells>
  <phoneticPr fontId="4" type="noConversion"/>
  <pageMargins left="0.78740157499999996" right="0.78740157499999996" top="0.984251969" bottom="0.984251969" header="0.4921259845" footer="0.4921259845"/>
  <pageSetup paperSize="9" scale="43" orientation="portrait" r:id="rId1"/>
  <rowBreaks count="3" manualBreakCount="3">
    <brk id="38" max="16383" man="1"/>
    <brk id="71" max="16383" man="1"/>
    <brk id="104" max="16383" man="1"/>
  </rowBreaks>
  <colBreaks count="1" manualBreakCount="1"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014" r:id="rId4" name="resize">
              <controlPr defaultSize="0" autoFill="0" autoPict="0" macro="[0]!G_Redimensionnement">
                <anchor moveWithCells="1">
                  <from>
                    <xdr:col>8</xdr:col>
                    <xdr:colOff>742950</xdr:colOff>
                    <xdr:row>0</xdr:row>
                    <xdr:rowOff>38100</xdr:rowOff>
                  </from>
                  <to>
                    <xdr:col>11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16" r:id="rId5" name="restart">
              <controlPr defaultSize="0" autoFill="0" autoPict="0" macro="[0]!G_Creer_Modeles_Bouton">
                <anchor moveWithCells="1">
                  <from>
                    <xdr:col>5</xdr:col>
                    <xdr:colOff>752475</xdr:colOff>
                    <xdr:row>1</xdr:row>
                    <xdr:rowOff>0</xdr:rowOff>
                  </from>
                  <to>
                    <xdr:col>8</xdr:col>
                    <xdr:colOff>9525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23" r:id="rId6" name="Manuel">
              <controlPr defaultSize="0" autoFill="0" autoPict="0" macro="[0]!G_Photo_Manuel">
                <anchor moveWithCells="1" sizeWithCells="1">
                  <from>
                    <xdr:col>12</xdr:col>
                    <xdr:colOff>0</xdr:colOff>
                    <xdr:row>1</xdr:row>
                    <xdr:rowOff>9525</xdr:rowOff>
                  </from>
                  <to>
                    <xdr:col>14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8894FF7D3CA46BA9A1BB39800F567" ma:contentTypeVersion="1" ma:contentTypeDescription="Crée un document." ma:contentTypeScope="" ma:versionID="0ae16637f1561d022a25e16d93d317a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3c27bd0fcb797d0a61d91e17cfc962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e de début de planification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e de fin de planification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D70A33-4550-4023-9542-BABC95C7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572D6F-8BE7-498C-BC08-8BF3A433A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EBA99-30E3-41D8-AFAC-8DE68E92CB60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AutoConfig</vt:lpstr>
      <vt:lpstr>page_de_garde</vt:lpstr>
      <vt:lpstr>pointage-etude</vt:lpstr>
      <vt:lpstr>pointage-etude-PRE</vt:lpstr>
      <vt:lpstr>positionnement-etude</vt:lpstr>
      <vt:lpstr>positionnement-etude-PRE</vt:lpstr>
      <vt:lpstr>adductabilité des sites</vt:lpstr>
      <vt:lpstr>synoptique-bilan µmodules</vt:lpstr>
      <vt:lpstr>Photo situation PB</vt:lpstr>
      <vt:lpstr>panneau de brassage</vt:lpstr>
      <vt:lpstr>'adductabilité des sites'!Zone_d_impression</vt:lpstr>
      <vt:lpstr>page_de_garde!Zone_d_impression</vt:lpstr>
      <vt:lpstr>'Photo situation PB'!Zone_d_impression</vt:lpstr>
      <vt:lpstr>'pointage-etude'!Zone_d_impression</vt:lpstr>
      <vt:lpstr>'pointage-etude-PRE'!Zone_d_impression</vt:lpstr>
      <vt:lpstr>'positionnement-etude'!Zone_d_impression</vt:lpstr>
      <vt:lpstr>'positionnement-etude-PRE'!Zone_d_impression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Nanaki</dc:creator>
  <cp:lastModifiedBy>user</cp:lastModifiedBy>
  <cp:lastPrinted>2018-10-11T13:06:26Z</cp:lastPrinted>
  <dcterms:created xsi:type="dcterms:W3CDTF">2012-10-20T13:11:58Z</dcterms:created>
  <dcterms:modified xsi:type="dcterms:W3CDTF">2019-12-20T14:55:20Z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