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or81_students_waikato_ac_nz/Documents/Documents/PhD/Data/1. Reefs Rotoiti/Data_raw/"/>
    </mc:Choice>
  </mc:AlternateContent>
  <xr:revisionPtr revIDLastSave="3410" documentId="13_ncr:1_{D5E1776F-B224-4599-B10D-B7CDAA083427}" xr6:coauthVersionLast="47" xr6:coauthVersionMax="47" xr10:uidLastSave="{A88E8BAE-5377-4E60-9FE9-F608B0EE96EA}"/>
  <bookViews>
    <workbookView xWindow="-96" yWindow="-96" windowWidth="23232" windowHeight="13872" xr2:uid="{E770A0CF-2237-4AB9-B5D6-44246228BE26}"/>
  </bookViews>
  <sheets>
    <sheet name="Site_info" sheetId="1" r:id="rId1"/>
    <sheet name="Monitoring_data" sheetId="4" r:id="rId2"/>
    <sheet name="Fish_data" sheetId="2" r:id="rId3"/>
    <sheet name="Rock_sizes_Periphyton_biomass" sheetId="3" r:id="rId4"/>
    <sheet name="Macroinvertebrates" sheetId="5" r:id="rId5"/>
    <sheet name="Building_reefs" sheetId="6" r:id="rId6"/>
  </sheets>
  <definedNames>
    <definedName name="_xlnm._FilterDatabase" localSheetId="1" hidden="1">Monitoring_data!$A$1:$G$809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6" i="4" l="1"/>
  <c r="F445" i="4"/>
  <c r="F434" i="4"/>
  <c r="F358" i="4"/>
  <c r="F347" i="4"/>
  <c r="F336" i="4"/>
  <c r="F259" i="4"/>
  <c r="F455" i="4"/>
  <c r="F444" i="4"/>
  <c r="F433" i="4"/>
  <c r="F357" i="4"/>
  <c r="F346" i="4"/>
  <c r="F335" i="4"/>
  <c r="F258" i="4"/>
  <c r="F247" i="4"/>
  <c r="F236" i="4"/>
  <c r="F161" i="4"/>
  <c r="F150" i="4"/>
  <c r="F139" i="4"/>
  <c r="F64" i="4"/>
  <c r="F53" i="4"/>
  <c r="F42" i="4"/>
  <c r="F248" i="4"/>
  <c r="F237" i="4"/>
  <c r="F162" i="4"/>
  <c r="F151" i="4"/>
  <c r="F140" i="4"/>
  <c r="F65" i="4"/>
  <c r="F54" i="4"/>
  <c r="F43" i="4"/>
  <c r="G50" i="2"/>
  <c r="H50" i="2"/>
  <c r="I50" i="2"/>
  <c r="J50" i="2"/>
  <c r="K50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K2" i="2"/>
  <c r="J2" i="2"/>
  <c r="I2" i="2"/>
  <c r="H2" i="2"/>
  <c r="G2" i="2"/>
  <c r="E3" i="3" l="1"/>
  <c r="E12" i="3"/>
  <c r="E13" i="3"/>
  <c r="E14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6" i="3"/>
  <c r="E77" i="3"/>
  <c r="E78" i="3"/>
  <c r="E79" i="3"/>
  <c r="E80" i="3"/>
  <c r="E81" i="3"/>
  <c r="E82" i="3"/>
  <c r="E83" i="3"/>
  <c r="E84" i="3"/>
  <c r="E85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5" i="3"/>
  <c r="E4" i="3"/>
  <c r="E6" i="3"/>
  <c r="E7" i="3"/>
  <c r="E9" i="3"/>
  <c r="D3" i="3"/>
  <c r="D4" i="3"/>
  <c r="D5" i="3"/>
  <c r="I3" i="3"/>
  <c r="J3" i="3"/>
  <c r="K3" i="3"/>
  <c r="L3" i="3"/>
  <c r="M3" i="3"/>
  <c r="N3" i="3"/>
  <c r="O3" i="3"/>
  <c r="P3" i="3"/>
  <c r="Q3" i="3"/>
  <c r="R3" i="3"/>
  <c r="I4" i="3"/>
  <c r="J4" i="3"/>
  <c r="K4" i="3"/>
  <c r="L4" i="3"/>
  <c r="M4" i="3"/>
  <c r="N4" i="3"/>
  <c r="O4" i="3"/>
  <c r="P4" i="3"/>
  <c r="Q4" i="3"/>
  <c r="R4" i="3"/>
  <c r="I5" i="3"/>
  <c r="J5" i="3"/>
  <c r="K5" i="3"/>
  <c r="L5" i="3"/>
  <c r="M5" i="3"/>
  <c r="N5" i="3"/>
  <c r="O5" i="3"/>
  <c r="P5" i="3"/>
  <c r="Q5" i="3"/>
  <c r="R5" i="3"/>
  <c r="C3" i="3"/>
  <c r="C4" i="3"/>
  <c r="C5" i="3"/>
  <c r="N316" i="2"/>
  <c r="N315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220" i="2"/>
  <c r="T221" i="2"/>
  <c r="T222" i="2"/>
  <c r="T223" i="2"/>
  <c r="T224" i="2"/>
  <c r="T225" i="2"/>
  <c r="T226" i="2"/>
  <c r="T227" i="2"/>
  <c r="T228" i="2"/>
  <c r="T229" i="2"/>
  <c r="T230" i="2"/>
  <c r="N217" i="2"/>
  <c r="N173" i="2"/>
  <c r="N170" i="2"/>
  <c r="N171" i="2"/>
  <c r="J12" i="6"/>
  <c r="K12" i="6" s="1"/>
  <c r="N155" i="2"/>
  <c r="N154" i="2"/>
  <c r="N152" i="2"/>
  <c r="N151" i="2"/>
  <c r="N145" i="2"/>
  <c r="N131" i="2"/>
  <c r="N132" i="2"/>
  <c r="N144" i="2"/>
  <c r="N143" i="2"/>
  <c r="N142" i="2"/>
  <c r="N141" i="2"/>
  <c r="N140" i="2"/>
  <c r="N139" i="2"/>
  <c r="N128" i="2"/>
  <c r="N125" i="2"/>
  <c r="N126" i="2"/>
  <c r="N124" i="2"/>
  <c r="N105" i="2"/>
  <c r="N104" i="2"/>
  <c r="N103" i="2"/>
  <c r="N102" i="2"/>
  <c r="N101" i="2"/>
  <c r="N100" i="2"/>
  <c r="N99" i="2"/>
  <c r="N98" i="2"/>
  <c r="N91" i="2"/>
  <c r="N90" i="2"/>
  <c r="N76" i="2"/>
  <c r="N75" i="2"/>
  <c r="N74" i="2"/>
  <c r="N73" i="2"/>
  <c r="N71" i="2"/>
  <c r="N70" i="2"/>
  <c r="N69" i="2"/>
  <c r="N68" i="2"/>
  <c r="N67" i="2"/>
  <c r="N66" i="2"/>
  <c r="N59" i="2"/>
  <c r="N64" i="2"/>
  <c r="N63" i="2"/>
  <c r="N62" i="2"/>
  <c r="N57" i="2"/>
  <c r="N58" i="2"/>
  <c r="N56" i="2"/>
  <c r="N55" i="2"/>
  <c r="N54" i="2"/>
  <c r="N45" i="2"/>
  <c r="N15" i="2" l="1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1" i="2"/>
  <c r="T52" i="2"/>
  <c r="T53" i="2"/>
  <c r="T54" i="2"/>
  <c r="T55" i="2"/>
  <c r="T56" i="2"/>
  <c r="T57" i="2"/>
  <c r="T58" i="2"/>
  <c r="T59" i="2"/>
  <c r="T60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1" i="2"/>
  <c r="T212" i="2"/>
  <c r="T213" i="2"/>
  <c r="T214" i="2"/>
  <c r="T215" i="2"/>
  <c r="T216" i="2"/>
  <c r="T217" i="2"/>
  <c r="T218" i="2"/>
  <c r="T219" i="2"/>
  <c r="F782" i="4"/>
  <c r="F750" i="4"/>
  <c r="F718" i="4"/>
  <c r="F686" i="4"/>
  <c r="F654" i="4"/>
  <c r="F622" i="4"/>
  <c r="F590" i="4"/>
  <c r="F558" i="4"/>
  <c r="F526" i="4"/>
  <c r="F494" i="4"/>
  <c r="F462" i="4"/>
  <c r="F397" i="4"/>
  <c r="F364" i="4"/>
  <c r="F297" i="4"/>
  <c r="F265" i="4"/>
  <c r="F200" i="4"/>
  <c r="B19" i="6"/>
  <c r="B18" i="6"/>
  <c r="B17" i="6"/>
  <c r="B20" i="6"/>
  <c r="B16" i="6"/>
  <c r="I12" i="6"/>
  <c r="F12" i="6"/>
  <c r="F3" i="6"/>
  <c r="F4" i="6"/>
  <c r="F6" i="6"/>
  <c r="F7" i="6"/>
  <c r="F8" i="6"/>
  <c r="F9" i="6"/>
  <c r="F10" i="6"/>
  <c r="F2" i="6"/>
  <c r="E3" i="6"/>
  <c r="E4" i="6"/>
  <c r="E5" i="6"/>
  <c r="E6" i="6"/>
  <c r="E7" i="6"/>
  <c r="E8" i="6"/>
  <c r="E9" i="6"/>
  <c r="E10" i="6"/>
  <c r="E2" i="6"/>
  <c r="E12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T9" i="2"/>
  <c r="T8" i="2"/>
  <c r="T7" i="2"/>
  <c r="T6" i="2"/>
  <c r="T5" i="2"/>
  <c r="T4" i="2"/>
  <c r="T3" i="2"/>
  <c r="T2" i="2"/>
  <c r="F168" i="4"/>
  <c r="F103" i="4"/>
  <c r="F71" i="4"/>
  <c r="F6" i="4"/>
  <c r="U4" i="1" l="1"/>
  <c r="V4" i="1"/>
  <c r="AD4" i="1"/>
  <c r="U5" i="1"/>
  <c r="V5" i="1"/>
  <c r="AD5" i="1"/>
  <c r="U6" i="1"/>
  <c r="V6" i="1"/>
  <c r="AD6" i="1"/>
  <c r="U7" i="1"/>
  <c r="V7" i="1"/>
  <c r="AD7" i="1"/>
  <c r="U8" i="1"/>
  <c r="V8" i="1"/>
  <c r="AD8" i="1"/>
  <c r="U9" i="1"/>
  <c r="V9" i="1"/>
  <c r="AD9" i="1"/>
  <c r="U10" i="1"/>
  <c r="V10" i="1"/>
  <c r="AD10" i="1"/>
  <c r="U11" i="1"/>
  <c r="V11" i="1"/>
  <c r="AD11" i="1"/>
  <c r="U12" i="1"/>
  <c r="V12" i="1"/>
  <c r="AD12" i="1"/>
  <c r="U13" i="1"/>
  <c r="V13" i="1"/>
  <c r="AD13" i="1"/>
  <c r="U14" i="1"/>
  <c r="V14" i="1"/>
  <c r="AD14" i="1"/>
  <c r="U15" i="1"/>
  <c r="V15" i="1"/>
  <c r="AD15" i="1"/>
  <c r="U16" i="1"/>
  <c r="V16" i="1"/>
  <c r="AD16" i="1"/>
  <c r="U17" i="1"/>
  <c r="V17" i="1"/>
  <c r="AD17" i="1"/>
  <c r="U18" i="1"/>
  <c r="V18" i="1"/>
  <c r="AD18" i="1"/>
  <c r="U19" i="1"/>
  <c r="V19" i="1"/>
  <c r="AD19" i="1"/>
  <c r="U20" i="1"/>
  <c r="V20" i="1"/>
  <c r="AD20" i="1"/>
  <c r="U21" i="1"/>
  <c r="V21" i="1"/>
  <c r="AD21" i="1"/>
  <c r="AD3" i="1"/>
  <c r="V3" i="1"/>
  <c r="U3" i="1"/>
  <c r="AD2" i="1"/>
  <c r="V2" i="1"/>
  <c r="U2" i="1"/>
  <c r="H5" i="3"/>
  <c r="G5" i="3"/>
  <c r="F5" i="3"/>
  <c r="B5" i="3"/>
  <c r="H4" i="3"/>
  <c r="G4" i="3"/>
  <c r="F4" i="3"/>
  <c r="B4" i="3"/>
  <c r="H3" i="3"/>
  <c r="G3" i="3"/>
  <c r="F3" i="3"/>
  <c r="B3" i="3"/>
</calcChain>
</file>

<file path=xl/sharedStrings.xml><?xml version="1.0" encoding="utf-8"?>
<sst xmlns="http://schemas.openxmlformats.org/spreadsheetml/2006/main" count="4846" uniqueCount="235">
  <si>
    <t>Lake</t>
  </si>
  <si>
    <t>Number</t>
  </si>
  <si>
    <t>green_(ug/cm²)</t>
  </si>
  <si>
    <t>cyanos_(ug/cm²)</t>
  </si>
  <si>
    <t>diatomes_(ug/cm²)</t>
  </si>
  <si>
    <t>mean</t>
  </si>
  <si>
    <t>min</t>
  </si>
  <si>
    <t>max</t>
  </si>
  <si>
    <t>Site_ID:</t>
  </si>
  <si>
    <t>Site_ID</t>
  </si>
  <si>
    <t>Monitoring_ID</t>
  </si>
  <si>
    <t>Lat</t>
  </si>
  <si>
    <t>Lon</t>
  </si>
  <si>
    <t>Weather</t>
  </si>
  <si>
    <t>Lake Rotoiti</t>
  </si>
  <si>
    <t>Refrence</t>
  </si>
  <si>
    <t>Control</t>
  </si>
  <si>
    <t>Impact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</si>
  <si>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</si>
  <si>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</si>
  <si>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</si>
  <si>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</si>
  <si>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</si>
  <si>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</si>
  <si>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</si>
  <si>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</si>
  <si>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</si>
  <si>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</si>
  <si>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</si>
  <si>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</si>
  <si>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</si>
  <si>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</si>
  <si>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</si>
  <si>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</si>
  <si>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</si>
  <si>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</si>
  <si>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</si>
  <si>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</si>
  <si>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Site_size</t>
  </si>
  <si>
    <t>Date_Time</t>
  </si>
  <si>
    <t>Sediment_sample</t>
  </si>
  <si>
    <t>Macrophyte_sample</t>
  </si>
  <si>
    <t>Distance_deep_20m</t>
  </si>
  <si>
    <t>Notes</t>
  </si>
  <si>
    <t>Size_m2</t>
  </si>
  <si>
    <t>Perimter_m</t>
  </si>
  <si>
    <t>Size_km2</t>
  </si>
  <si>
    <t>Perimter_km</t>
  </si>
  <si>
    <t>Catchment_size_km2</t>
  </si>
  <si>
    <t>Mean_depth_m</t>
  </si>
  <si>
    <t>Max_depth_m</t>
  </si>
  <si>
    <t>Volume_km3</t>
  </si>
  <si>
    <t>Elevation_m</t>
  </si>
  <si>
    <t>Mixing</t>
  </si>
  <si>
    <t>TLI</t>
  </si>
  <si>
    <t>Trophic_state</t>
  </si>
  <si>
    <t>LakeSPI</t>
  </si>
  <si>
    <t>LID</t>
  </si>
  <si>
    <t>DHT</t>
  </si>
  <si>
    <t>Lake_water_clarity_m</t>
  </si>
  <si>
    <t>Site</t>
  </si>
  <si>
    <t>Stratified</t>
  </si>
  <si>
    <t>Group</t>
  </si>
  <si>
    <t>Parameter</t>
  </si>
  <si>
    <t>Unit</t>
  </si>
  <si>
    <t>Value</t>
  </si>
  <si>
    <t>Physical</t>
  </si>
  <si>
    <t>Shear_stress</t>
  </si>
  <si>
    <t>m/s, degrees</t>
  </si>
  <si>
    <t>need to be calculated from wind speed and wind direction</t>
  </si>
  <si>
    <t xml:space="preserve">Bottom_visible </t>
  </si>
  <si>
    <t>0/1</t>
  </si>
  <si>
    <t>Water_clarity</t>
  </si>
  <si>
    <t>m</t>
  </si>
  <si>
    <t>Depth_10m</t>
  </si>
  <si>
    <t>Slope</t>
  </si>
  <si>
    <t>degrees</t>
  </si>
  <si>
    <t>Calculated from depth</t>
  </si>
  <si>
    <t>Riparian_vegetation</t>
  </si>
  <si>
    <t>%</t>
  </si>
  <si>
    <t>Riparian_species</t>
  </si>
  <si>
    <t>Overhanging_trees</t>
  </si>
  <si>
    <t>Erosion</t>
  </si>
  <si>
    <t>Sructure</t>
  </si>
  <si>
    <t>Bedrock</t>
  </si>
  <si>
    <t>Boulders</t>
  </si>
  <si>
    <t>Cobble</t>
  </si>
  <si>
    <t>Gravel</t>
  </si>
  <si>
    <t>Sand</t>
  </si>
  <si>
    <t>Mud</t>
  </si>
  <si>
    <t>Organic_matter</t>
  </si>
  <si>
    <t>Turf</t>
  </si>
  <si>
    <t>Rock_size</t>
  </si>
  <si>
    <t>mm</t>
  </si>
  <si>
    <t>Chemical</t>
  </si>
  <si>
    <t>Temperature</t>
  </si>
  <si>
    <t>Degree C</t>
  </si>
  <si>
    <t>DO_mgl</t>
  </si>
  <si>
    <t>mg/l</t>
  </si>
  <si>
    <t>DO_percent</t>
  </si>
  <si>
    <t>Connectivity</t>
  </si>
  <si>
    <t>µS/cm</t>
  </si>
  <si>
    <t>pH</t>
  </si>
  <si>
    <t>Habitat</t>
  </si>
  <si>
    <t>Emergent_weed</t>
  </si>
  <si>
    <t>Emergent_species</t>
  </si>
  <si>
    <t>Submerged_weed</t>
  </si>
  <si>
    <t>Submerged_species</t>
  </si>
  <si>
    <t>Vegetation_nearby</t>
  </si>
  <si>
    <t>Vegetation_species</t>
  </si>
  <si>
    <t>Wood_cover</t>
  </si>
  <si>
    <t>Other</t>
  </si>
  <si>
    <t>Date_Time_out</t>
  </si>
  <si>
    <t>Net_type</t>
  </si>
  <si>
    <t>Amount_nets</t>
  </si>
  <si>
    <t>Species</t>
  </si>
  <si>
    <t>Scientific_name</t>
  </si>
  <si>
    <t>Species_name</t>
  </si>
  <si>
    <t>Maori_name</t>
  </si>
  <si>
    <t>Native/nonnative</t>
  </si>
  <si>
    <t>Taonga</t>
  </si>
  <si>
    <t>Sex</t>
  </si>
  <si>
    <t>Length_mm</t>
  </si>
  <si>
    <t>Weight_g</t>
  </si>
  <si>
    <t>Amount</t>
  </si>
  <si>
    <t>Soft_shelled</t>
  </si>
  <si>
    <t>Berried</t>
  </si>
  <si>
    <t>Youngs</t>
  </si>
  <si>
    <t>Cups</t>
  </si>
  <si>
    <t>mL</t>
  </si>
  <si>
    <t>Comments</t>
  </si>
  <si>
    <t>Kōura</t>
  </si>
  <si>
    <t>Paranephrops planifrons</t>
  </si>
  <si>
    <t>Freshwater_crayfish</t>
  </si>
  <si>
    <t>Native</t>
  </si>
  <si>
    <t>Yes</t>
  </si>
  <si>
    <t>Catfish</t>
  </si>
  <si>
    <t>Ameiurus nebulosus</t>
  </si>
  <si>
    <t>Nonnative</t>
  </si>
  <si>
    <t>No</t>
  </si>
  <si>
    <t>Morihana</t>
  </si>
  <si>
    <t>Carassius auratus</t>
  </si>
  <si>
    <t>Goldfish</t>
  </si>
  <si>
    <t>Kōaro</t>
  </si>
  <si>
    <t>Galaxias brevipinnis</t>
  </si>
  <si>
    <t>Climbing_galaxias</t>
  </si>
  <si>
    <t>Trout</t>
  </si>
  <si>
    <t>Oncorhynchus mykiss</t>
  </si>
  <si>
    <t>Rainbow_trout</t>
  </si>
  <si>
    <t>Common_smelt</t>
  </si>
  <si>
    <t>Retropinna retropinna</t>
  </si>
  <si>
    <t>Bullies</t>
  </si>
  <si>
    <t>Gobiomorphus cotidianus</t>
  </si>
  <si>
    <t>Common_bully</t>
  </si>
  <si>
    <t>Toitoi</t>
  </si>
  <si>
    <t>Eel</t>
  </si>
  <si>
    <t>Anguilla dieffenbachii</t>
  </si>
  <si>
    <t>Long_fin_eel</t>
  </si>
  <si>
    <t>Tuna</t>
  </si>
  <si>
    <t>Rocky</t>
  </si>
  <si>
    <t>Sunny</t>
  </si>
  <si>
    <t>Sandy</t>
  </si>
  <si>
    <t>nets collepes first time</t>
  </si>
  <si>
    <t>Right</t>
  </si>
  <si>
    <t xml:space="preserve">New rocks as retainig wall/ dead swan in site </t>
  </si>
  <si>
    <t>Right, Cliff as shore</t>
  </si>
  <si>
    <t>Left, Cliff as shore</t>
  </si>
  <si>
    <t>Left</t>
  </si>
  <si>
    <t>Total_ weight_reef</t>
  </si>
  <si>
    <t>Date_time</t>
  </si>
  <si>
    <t>Load</t>
  </si>
  <si>
    <t>Weight_empty</t>
  </si>
  <si>
    <t>Weight_full</t>
  </si>
  <si>
    <t>Netto</t>
  </si>
  <si>
    <t>lots of gravel and dirt pay for only 1000</t>
  </si>
  <si>
    <t>Bank of 3</t>
  </si>
  <si>
    <t>only half on reef other half in fc2</t>
  </si>
  <si>
    <t>Net corrected</t>
  </si>
  <si>
    <t xml:space="preserve">price per ton </t>
  </si>
  <si>
    <t>tot price</t>
  </si>
  <si>
    <t>Flax</t>
  </si>
  <si>
    <t>grass</t>
  </si>
  <si>
    <t>grass+flax</t>
  </si>
  <si>
    <t>retainingwall</t>
  </si>
  <si>
    <t>Three-leaved milfoil</t>
  </si>
  <si>
    <t>Small trees</t>
  </si>
  <si>
    <t>Water lilies</t>
  </si>
  <si>
    <t>Hornwort</t>
  </si>
  <si>
    <t xml:space="preserve">Raupō </t>
  </si>
  <si>
    <t>Grass</t>
  </si>
  <si>
    <t>Native forest</t>
  </si>
  <si>
    <t xml:space="preserve">Glossostigma </t>
  </si>
  <si>
    <t>Box</t>
  </si>
  <si>
    <t>Fyke</t>
  </si>
  <si>
    <t>F</t>
  </si>
  <si>
    <t>M</t>
  </si>
  <si>
    <t>Dragonfly larvae Small</t>
  </si>
  <si>
    <t>Nets collapsed</t>
  </si>
  <si>
    <t>Caddisfly larvae</t>
  </si>
  <si>
    <t>Rocks at FC2</t>
  </si>
  <si>
    <t>one fyke with big hole</t>
  </si>
  <si>
    <t>Extra leg</t>
  </si>
  <si>
    <t>Blue</t>
  </si>
  <si>
    <t>Weight</t>
  </si>
  <si>
    <t>Size</t>
  </si>
  <si>
    <t>Volume</t>
  </si>
  <si>
    <t>Size_mm</t>
  </si>
  <si>
    <t>Volume_ml</t>
  </si>
  <si>
    <t>Density_g/ml</t>
  </si>
  <si>
    <t>Reef_shape</t>
  </si>
  <si>
    <t>shape</t>
  </si>
  <si>
    <t>Distance_to_shore</t>
  </si>
  <si>
    <t>Length</t>
  </si>
  <si>
    <t>Width</t>
  </si>
  <si>
    <t>Depth_on_R</t>
  </si>
  <si>
    <t>Depth_on_L</t>
  </si>
  <si>
    <t>Depth_after</t>
  </si>
  <si>
    <t>m3</t>
  </si>
  <si>
    <t>keep formula</t>
  </si>
  <si>
    <t>Sedimentation</t>
  </si>
  <si>
    <t>Accumulation_of_weeds</t>
  </si>
  <si>
    <t>Mosquitofish</t>
  </si>
  <si>
    <t>Gambusia affinis</t>
  </si>
  <si>
    <t>Gambusia</t>
  </si>
  <si>
    <t>Reef_1</t>
  </si>
  <si>
    <t>Reef_2</t>
  </si>
  <si>
    <t>Reef_3</t>
  </si>
  <si>
    <t>Round</t>
  </si>
  <si>
    <t>Hight_above</t>
  </si>
  <si>
    <t>Hight_top</t>
  </si>
  <si>
    <t>Back</t>
  </si>
  <si>
    <t>Front</t>
  </si>
  <si>
    <t>Behind</t>
  </si>
  <si>
    <t>Red luwigia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</si>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</sst>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4" fillId="0" borderId="0" xfId="0" applyFont="1"/>
    <xf numFmtId="22" fontId="0" fillId="0" borderId="0" xfId="0" applyNumberFormat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0" fontId="0" fillId="0" borderId="12" xfId="0" applyBorder="1"/>
    <xf numFmtId="0" fontId="0" fillId="0" borderId="13" xfId="0" applyBorder="1"/>
    <xf numFmtId="22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" fontId="0" fillId="0" borderId="7" xfId="0" applyNumberFormat="1" applyBorder="1"/>
    <xf numFmtId="1" fontId="0" fillId="0" borderId="3" xfId="0" applyNumberFormat="1" applyBorder="1"/>
    <xf numFmtId="1" fontId="0" fillId="0" borderId="4" xfId="0" applyNumberFormat="1" applyBorder="1"/>
    <xf numFmtId="2" fontId="0" fillId="0" borderId="4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Size</a:t>
            </a:r>
            <a:r>
              <a:rPr lang="en-NZ" baseline="0"/>
              <a:t> &amp; weight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Rock_sizes_Periphyton_biomass!$B$6:$B$105</c:f>
              <c:numCache>
                <c:formatCode>0</c:formatCode>
                <c:ptCount val="100"/>
                <c:pt idx="0">
                  <c:v>160</c:v>
                </c:pt>
                <c:pt idx="1">
                  <c:v>215</c:v>
                </c:pt>
                <c:pt idx="2">
                  <c:v>230</c:v>
                </c:pt>
                <c:pt idx="3">
                  <c:v>190</c:v>
                </c:pt>
                <c:pt idx="4">
                  <c:v>235</c:v>
                </c:pt>
                <c:pt idx="5">
                  <c:v>240</c:v>
                </c:pt>
                <c:pt idx="6">
                  <c:v>165</c:v>
                </c:pt>
                <c:pt idx="7">
                  <c:v>139</c:v>
                </c:pt>
                <c:pt idx="8">
                  <c:v>160</c:v>
                </c:pt>
                <c:pt idx="9">
                  <c:v>265</c:v>
                </c:pt>
                <c:pt idx="10">
                  <c:v>180</c:v>
                </c:pt>
                <c:pt idx="11">
                  <c:v>195</c:v>
                </c:pt>
                <c:pt idx="12">
                  <c:v>130</c:v>
                </c:pt>
                <c:pt idx="13">
                  <c:v>170</c:v>
                </c:pt>
                <c:pt idx="14">
                  <c:v>260</c:v>
                </c:pt>
                <c:pt idx="15">
                  <c:v>210</c:v>
                </c:pt>
                <c:pt idx="16">
                  <c:v>150</c:v>
                </c:pt>
                <c:pt idx="17">
                  <c:v>140</c:v>
                </c:pt>
                <c:pt idx="18">
                  <c:v>145</c:v>
                </c:pt>
                <c:pt idx="19">
                  <c:v>170</c:v>
                </c:pt>
                <c:pt idx="20">
                  <c:v>160</c:v>
                </c:pt>
                <c:pt idx="21">
                  <c:v>140</c:v>
                </c:pt>
                <c:pt idx="22">
                  <c:v>145</c:v>
                </c:pt>
                <c:pt idx="23">
                  <c:v>170</c:v>
                </c:pt>
                <c:pt idx="24">
                  <c:v>125</c:v>
                </c:pt>
                <c:pt idx="25">
                  <c:v>150</c:v>
                </c:pt>
                <c:pt idx="26">
                  <c:v>140</c:v>
                </c:pt>
                <c:pt idx="27">
                  <c:v>180</c:v>
                </c:pt>
                <c:pt idx="28">
                  <c:v>230</c:v>
                </c:pt>
                <c:pt idx="29">
                  <c:v>250</c:v>
                </c:pt>
                <c:pt idx="30">
                  <c:v>130</c:v>
                </c:pt>
                <c:pt idx="31">
                  <c:v>200</c:v>
                </c:pt>
                <c:pt idx="32">
                  <c:v>150</c:v>
                </c:pt>
                <c:pt idx="33">
                  <c:v>150</c:v>
                </c:pt>
                <c:pt idx="34">
                  <c:v>165</c:v>
                </c:pt>
                <c:pt idx="35">
                  <c:v>160</c:v>
                </c:pt>
                <c:pt idx="36">
                  <c:v>135</c:v>
                </c:pt>
                <c:pt idx="37">
                  <c:v>150</c:v>
                </c:pt>
                <c:pt idx="38">
                  <c:v>200</c:v>
                </c:pt>
                <c:pt idx="39">
                  <c:v>270</c:v>
                </c:pt>
                <c:pt idx="40">
                  <c:v>210</c:v>
                </c:pt>
                <c:pt idx="41">
                  <c:v>210</c:v>
                </c:pt>
                <c:pt idx="42">
                  <c:v>220</c:v>
                </c:pt>
                <c:pt idx="43">
                  <c:v>145</c:v>
                </c:pt>
                <c:pt idx="44">
                  <c:v>120</c:v>
                </c:pt>
                <c:pt idx="45">
                  <c:v>100</c:v>
                </c:pt>
                <c:pt idx="46">
                  <c:v>85</c:v>
                </c:pt>
                <c:pt idx="47">
                  <c:v>210</c:v>
                </c:pt>
                <c:pt idx="48">
                  <c:v>210</c:v>
                </c:pt>
                <c:pt idx="49">
                  <c:v>315</c:v>
                </c:pt>
                <c:pt idx="50">
                  <c:v>245</c:v>
                </c:pt>
                <c:pt idx="51">
                  <c:v>270</c:v>
                </c:pt>
                <c:pt idx="52">
                  <c:v>140</c:v>
                </c:pt>
                <c:pt idx="53">
                  <c:v>200</c:v>
                </c:pt>
                <c:pt idx="54">
                  <c:v>150</c:v>
                </c:pt>
                <c:pt idx="55">
                  <c:v>130</c:v>
                </c:pt>
                <c:pt idx="56">
                  <c:v>105</c:v>
                </c:pt>
                <c:pt idx="57">
                  <c:v>120</c:v>
                </c:pt>
                <c:pt idx="58">
                  <c:v>205</c:v>
                </c:pt>
                <c:pt idx="59">
                  <c:v>170</c:v>
                </c:pt>
                <c:pt idx="60">
                  <c:v>165</c:v>
                </c:pt>
                <c:pt idx="61">
                  <c:v>155</c:v>
                </c:pt>
                <c:pt idx="62">
                  <c:v>145</c:v>
                </c:pt>
                <c:pt idx="63">
                  <c:v>180</c:v>
                </c:pt>
                <c:pt idx="64">
                  <c:v>145</c:v>
                </c:pt>
                <c:pt idx="65">
                  <c:v>150</c:v>
                </c:pt>
                <c:pt idx="66">
                  <c:v>200</c:v>
                </c:pt>
                <c:pt idx="67">
                  <c:v>180</c:v>
                </c:pt>
                <c:pt idx="68">
                  <c:v>150</c:v>
                </c:pt>
                <c:pt idx="69">
                  <c:v>250</c:v>
                </c:pt>
                <c:pt idx="70">
                  <c:v>140</c:v>
                </c:pt>
                <c:pt idx="71">
                  <c:v>180</c:v>
                </c:pt>
                <c:pt idx="72">
                  <c:v>100</c:v>
                </c:pt>
                <c:pt idx="73">
                  <c:v>100</c:v>
                </c:pt>
                <c:pt idx="74">
                  <c:v>150</c:v>
                </c:pt>
                <c:pt idx="75">
                  <c:v>150</c:v>
                </c:pt>
                <c:pt idx="76">
                  <c:v>190</c:v>
                </c:pt>
                <c:pt idx="77">
                  <c:v>140</c:v>
                </c:pt>
                <c:pt idx="78">
                  <c:v>115</c:v>
                </c:pt>
                <c:pt idx="79">
                  <c:v>100</c:v>
                </c:pt>
                <c:pt idx="80">
                  <c:v>295</c:v>
                </c:pt>
                <c:pt idx="81">
                  <c:v>235</c:v>
                </c:pt>
                <c:pt idx="82">
                  <c:v>105</c:v>
                </c:pt>
                <c:pt idx="83">
                  <c:v>160</c:v>
                </c:pt>
                <c:pt idx="84">
                  <c:v>210</c:v>
                </c:pt>
                <c:pt idx="85">
                  <c:v>160</c:v>
                </c:pt>
                <c:pt idx="86">
                  <c:v>110</c:v>
                </c:pt>
                <c:pt idx="87">
                  <c:v>180</c:v>
                </c:pt>
                <c:pt idx="88">
                  <c:v>130</c:v>
                </c:pt>
                <c:pt idx="89">
                  <c:v>90</c:v>
                </c:pt>
                <c:pt idx="90">
                  <c:v>210</c:v>
                </c:pt>
                <c:pt idx="91">
                  <c:v>220</c:v>
                </c:pt>
                <c:pt idx="92">
                  <c:v>195</c:v>
                </c:pt>
                <c:pt idx="93">
                  <c:v>150</c:v>
                </c:pt>
                <c:pt idx="94">
                  <c:v>140</c:v>
                </c:pt>
                <c:pt idx="95">
                  <c:v>155</c:v>
                </c:pt>
                <c:pt idx="96">
                  <c:v>200</c:v>
                </c:pt>
                <c:pt idx="97">
                  <c:v>115</c:v>
                </c:pt>
                <c:pt idx="98">
                  <c:v>190</c:v>
                </c:pt>
                <c:pt idx="99">
                  <c:v>255</c:v>
                </c:pt>
              </c:numCache>
            </c:numRef>
          </c:xVal>
          <c:yVal>
            <c:numRef>
              <c:f>Rock_sizes_Periphyton_biomass!$C$6:$C$105</c:f>
              <c:numCache>
                <c:formatCode>0</c:formatCode>
                <c:ptCount val="100"/>
                <c:pt idx="0">
                  <c:v>2396</c:v>
                </c:pt>
                <c:pt idx="1">
                  <c:v>2806</c:v>
                </c:pt>
                <c:pt idx="2">
                  <c:v>5781</c:v>
                </c:pt>
                <c:pt idx="3">
                  <c:v>2199</c:v>
                </c:pt>
                <c:pt idx="4">
                  <c:v>1972</c:v>
                </c:pt>
                <c:pt idx="5">
                  <c:v>5053</c:v>
                </c:pt>
                <c:pt idx="6">
                  <c:v>1719</c:v>
                </c:pt>
                <c:pt idx="7">
                  <c:v>1211</c:v>
                </c:pt>
                <c:pt idx="8">
                  <c:v>1640</c:v>
                </c:pt>
                <c:pt idx="9">
                  <c:v>4691</c:v>
                </c:pt>
                <c:pt idx="10">
                  <c:v>1700</c:v>
                </c:pt>
                <c:pt idx="11">
                  <c:v>2329</c:v>
                </c:pt>
                <c:pt idx="12">
                  <c:v>1057</c:v>
                </c:pt>
                <c:pt idx="13">
                  <c:v>1589</c:v>
                </c:pt>
                <c:pt idx="14">
                  <c:v>2812</c:v>
                </c:pt>
                <c:pt idx="15">
                  <c:v>3077</c:v>
                </c:pt>
                <c:pt idx="16">
                  <c:v>1695</c:v>
                </c:pt>
                <c:pt idx="17">
                  <c:v>640</c:v>
                </c:pt>
                <c:pt idx="18">
                  <c:v>1466</c:v>
                </c:pt>
                <c:pt idx="19">
                  <c:v>1073</c:v>
                </c:pt>
                <c:pt idx="20">
                  <c:v>1788</c:v>
                </c:pt>
                <c:pt idx="21">
                  <c:v>805</c:v>
                </c:pt>
                <c:pt idx="22">
                  <c:v>1477</c:v>
                </c:pt>
                <c:pt idx="23">
                  <c:v>1719</c:v>
                </c:pt>
                <c:pt idx="24">
                  <c:v>517</c:v>
                </c:pt>
                <c:pt idx="25">
                  <c:v>1397</c:v>
                </c:pt>
                <c:pt idx="26">
                  <c:v>1235</c:v>
                </c:pt>
                <c:pt idx="27">
                  <c:v>3553</c:v>
                </c:pt>
                <c:pt idx="28">
                  <c:v>4258</c:v>
                </c:pt>
                <c:pt idx="29">
                  <c:v>5376</c:v>
                </c:pt>
                <c:pt idx="30">
                  <c:v>658</c:v>
                </c:pt>
                <c:pt idx="31">
                  <c:v>1961</c:v>
                </c:pt>
                <c:pt idx="32">
                  <c:v>1346</c:v>
                </c:pt>
                <c:pt idx="33">
                  <c:v>917</c:v>
                </c:pt>
                <c:pt idx="34">
                  <c:v>2602</c:v>
                </c:pt>
                <c:pt idx="35">
                  <c:v>1843</c:v>
                </c:pt>
                <c:pt idx="36">
                  <c:v>682</c:v>
                </c:pt>
                <c:pt idx="37">
                  <c:v>1025</c:v>
                </c:pt>
                <c:pt idx="38">
                  <c:v>4481</c:v>
                </c:pt>
                <c:pt idx="39">
                  <c:v>5996</c:v>
                </c:pt>
                <c:pt idx="40">
                  <c:v>866</c:v>
                </c:pt>
                <c:pt idx="41">
                  <c:v>1528</c:v>
                </c:pt>
                <c:pt idx="42">
                  <c:v>2176</c:v>
                </c:pt>
                <c:pt idx="43">
                  <c:v>891</c:v>
                </c:pt>
                <c:pt idx="44">
                  <c:v>1343</c:v>
                </c:pt>
                <c:pt idx="45">
                  <c:v>281</c:v>
                </c:pt>
                <c:pt idx="46">
                  <c:v>184</c:v>
                </c:pt>
                <c:pt idx="47">
                  <c:v>3348</c:v>
                </c:pt>
                <c:pt idx="48">
                  <c:v>3252</c:v>
                </c:pt>
                <c:pt idx="49">
                  <c:v>10157</c:v>
                </c:pt>
                <c:pt idx="50">
                  <c:v>5335</c:v>
                </c:pt>
                <c:pt idx="51">
                  <c:v>4843</c:v>
                </c:pt>
                <c:pt idx="52">
                  <c:v>1314</c:v>
                </c:pt>
                <c:pt idx="53">
                  <c:v>2353</c:v>
                </c:pt>
                <c:pt idx="54">
                  <c:v>1212</c:v>
                </c:pt>
                <c:pt idx="55">
                  <c:v>949</c:v>
                </c:pt>
                <c:pt idx="56">
                  <c:v>651</c:v>
                </c:pt>
                <c:pt idx="57">
                  <c:v>500</c:v>
                </c:pt>
                <c:pt idx="58">
                  <c:v>1245</c:v>
                </c:pt>
                <c:pt idx="59">
                  <c:v>1035</c:v>
                </c:pt>
                <c:pt idx="60">
                  <c:v>894</c:v>
                </c:pt>
                <c:pt idx="61">
                  <c:v>964</c:v>
                </c:pt>
                <c:pt idx="62">
                  <c:v>1577</c:v>
                </c:pt>
                <c:pt idx="63">
                  <c:v>1411</c:v>
                </c:pt>
                <c:pt idx="64">
                  <c:v>737</c:v>
                </c:pt>
                <c:pt idx="65">
                  <c:v>1100</c:v>
                </c:pt>
                <c:pt idx="66">
                  <c:v>3449</c:v>
                </c:pt>
                <c:pt idx="67">
                  <c:v>2754</c:v>
                </c:pt>
                <c:pt idx="68">
                  <c:v>2085</c:v>
                </c:pt>
                <c:pt idx="69">
                  <c:v>5585</c:v>
                </c:pt>
                <c:pt idx="70">
                  <c:v>1626</c:v>
                </c:pt>
                <c:pt idx="71">
                  <c:v>2308</c:v>
                </c:pt>
                <c:pt idx="72">
                  <c:v>560</c:v>
                </c:pt>
                <c:pt idx="73">
                  <c:v>270</c:v>
                </c:pt>
                <c:pt idx="74">
                  <c:v>416</c:v>
                </c:pt>
                <c:pt idx="75">
                  <c:v>1380</c:v>
                </c:pt>
                <c:pt idx="76">
                  <c:v>1007</c:v>
                </c:pt>
                <c:pt idx="77">
                  <c:v>1039</c:v>
                </c:pt>
                <c:pt idx="78">
                  <c:v>555</c:v>
                </c:pt>
                <c:pt idx="79">
                  <c:v>647</c:v>
                </c:pt>
                <c:pt idx="80">
                  <c:v>3942</c:v>
                </c:pt>
                <c:pt idx="81">
                  <c:v>2926</c:v>
                </c:pt>
                <c:pt idx="82">
                  <c:v>557</c:v>
                </c:pt>
                <c:pt idx="83">
                  <c:v>874</c:v>
                </c:pt>
                <c:pt idx="84">
                  <c:v>2477</c:v>
                </c:pt>
                <c:pt idx="85">
                  <c:v>2081</c:v>
                </c:pt>
                <c:pt idx="86">
                  <c:v>636</c:v>
                </c:pt>
                <c:pt idx="87">
                  <c:v>2095</c:v>
                </c:pt>
                <c:pt idx="88">
                  <c:v>900</c:v>
                </c:pt>
                <c:pt idx="89">
                  <c:v>203</c:v>
                </c:pt>
                <c:pt idx="90">
                  <c:v>5072</c:v>
                </c:pt>
                <c:pt idx="91">
                  <c:v>3020</c:v>
                </c:pt>
                <c:pt idx="92">
                  <c:v>1562</c:v>
                </c:pt>
                <c:pt idx="93">
                  <c:v>1415</c:v>
                </c:pt>
                <c:pt idx="94">
                  <c:v>1153</c:v>
                </c:pt>
                <c:pt idx="95">
                  <c:v>712</c:v>
                </c:pt>
                <c:pt idx="96">
                  <c:v>3185</c:v>
                </c:pt>
                <c:pt idx="97">
                  <c:v>360</c:v>
                </c:pt>
                <c:pt idx="98">
                  <c:v>1936</c:v>
                </c:pt>
                <c:pt idx="99">
                  <c:v>3291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A-4069-BFA3-397D1D65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805311"/>
        <c:axId val="2062803871"/>
      </c:scatterChart>
      <c:valAx>
        <c:axId val="206280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03871"/>
        <c:crosses val="autoZero"/>
        <c:crossBetween val="midCat"/>
      </c:valAx>
      <c:valAx>
        <c:axId val="20628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0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Size</a:t>
            </a:r>
            <a:r>
              <a:rPr lang="en-NZ" baseline="0"/>
              <a:t> &amp; </a:t>
            </a:r>
            <a:r>
              <a:rPr lang="en-NZ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Rock_sizes_Periphyton_biomass!$B$6:$B$105</c:f>
              <c:numCache>
                <c:formatCode>0</c:formatCode>
                <c:ptCount val="100"/>
                <c:pt idx="0">
                  <c:v>160</c:v>
                </c:pt>
                <c:pt idx="1">
                  <c:v>215</c:v>
                </c:pt>
                <c:pt idx="2">
                  <c:v>230</c:v>
                </c:pt>
                <c:pt idx="3">
                  <c:v>190</c:v>
                </c:pt>
                <c:pt idx="4">
                  <c:v>235</c:v>
                </c:pt>
                <c:pt idx="5">
                  <c:v>240</c:v>
                </c:pt>
                <c:pt idx="6">
                  <c:v>165</c:v>
                </c:pt>
                <c:pt idx="7">
                  <c:v>139</c:v>
                </c:pt>
                <c:pt idx="8">
                  <c:v>160</c:v>
                </c:pt>
                <c:pt idx="9">
                  <c:v>265</c:v>
                </c:pt>
                <c:pt idx="10">
                  <c:v>180</c:v>
                </c:pt>
                <c:pt idx="11">
                  <c:v>195</c:v>
                </c:pt>
                <c:pt idx="12">
                  <c:v>130</c:v>
                </c:pt>
                <c:pt idx="13">
                  <c:v>170</c:v>
                </c:pt>
                <c:pt idx="14">
                  <c:v>260</c:v>
                </c:pt>
                <c:pt idx="15">
                  <c:v>210</c:v>
                </c:pt>
                <c:pt idx="16">
                  <c:v>150</c:v>
                </c:pt>
                <c:pt idx="17">
                  <c:v>140</c:v>
                </c:pt>
                <c:pt idx="18">
                  <c:v>145</c:v>
                </c:pt>
                <c:pt idx="19">
                  <c:v>170</c:v>
                </c:pt>
                <c:pt idx="20">
                  <c:v>160</c:v>
                </c:pt>
                <c:pt idx="21">
                  <c:v>140</c:v>
                </c:pt>
                <c:pt idx="22">
                  <c:v>145</c:v>
                </c:pt>
                <c:pt idx="23">
                  <c:v>170</c:v>
                </c:pt>
                <c:pt idx="24">
                  <c:v>125</c:v>
                </c:pt>
                <c:pt idx="25">
                  <c:v>150</c:v>
                </c:pt>
                <c:pt idx="26">
                  <c:v>140</c:v>
                </c:pt>
                <c:pt idx="27">
                  <c:v>180</c:v>
                </c:pt>
                <c:pt idx="28">
                  <c:v>230</c:v>
                </c:pt>
                <c:pt idx="29">
                  <c:v>250</c:v>
                </c:pt>
                <c:pt idx="30">
                  <c:v>130</c:v>
                </c:pt>
                <c:pt idx="31">
                  <c:v>200</c:v>
                </c:pt>
                <c:pt idx="32">
                  <c:v>150</c:v>
                </c:pt>
                <c:pt idx="33">
                  <c:v>150</c:v>
                </c:pt>
                <c:pt idx="34">
                  <c:v>165</c:v>
                </c:pt>
                <c:pt idx="35">
                  <c:v>160</c:v>
                </c:pt>
                <c:pt idx="36">
                  <c:v>135</c:v>
                </c:pt>
                <c:pt idx="37">
                  <c:v>150</c:v>
                </c:pt>
                <c:pt idx="38">
                  <c:v>200</c:v>
                </c:pt>
                <c:pt idx="39">
                  <c:v>270</c:v>
                </c:pt>
                <c:pt idx="40">
                  <c:v>210</c:v>
                </c:pt>
                <c:pt idx="41">
                  <c:v>210</c:v>
                </c:pt>
                <c:pt idx="42">
                  <c:v>220</c:v>
                </c:pt>
                <c:pt idx="43">
                  <c:v>145</c:v>
                </c:pt>
                <c:pt idx="44">
                  <c:v>120</c:v>
                </c:pt>
                <c:pt idx="45">
                  <c:v>100</c:v>
                </c:pt>
                <c:pt idx="46">
                  <c:v>85</c:v>
                </c:pt>
                <c:pt idx="47">
                  <c:v>210</c:v>
                </c:pt>
                <c:pt idx="48">
                  <c:v>210</c:v>
                </c:pt>
                <c:pt idx="49">
                  <c:v>315</c:v>
                </c:pt>
                <c:pt idx="50">
                  <c:v>245</c:v>
                </c:pt>
                <c:pt idx="51">
                  <c:v>270</c:v>
                </c:pt>
                <c:pt idx="52">
                  <c:v>140</c:v>
                </c:pt>
                <c:pt idx="53">
                  <c:v>200</c:v>
                </c:pt>
                <c:pt idx="54">
                  <c:v>150</c:v>
                </c:pt>
                <c:pt idx="55">
                  <c:v>130</c:v>
                </c:pt>
                <c:pt idx="56">
                  <c:v>105</c:v>
                </c:pt>
                <c:pt idx="57">
                  <c:v>120</c:v>
                </c:pt>
                <c:pt idx="58">
                  <c:v>205</c:v>
                </c:pt>
                <c:pt idx="59">
                  <c:v>170</c:v>
                </c:pt>
                <c:pt idx="60">
                  <c:v>165</c:v>
                </c:pt>
                <c:pt idx="61">
                  <c:v>155</c:v>
                </c:pt>
                <c:pt idx="62">
                  <c:v>145</c:v>
                </c:pt>
                <c:pt idx="63">
                  <c:v>180</c:v>
                </c:pt>
                <c:pt idx="64">
                  <c:v>145</c:v>
                </c:pt>
                <c:pt idx="65">
                  <c:v>150</c:v>
                </c:pt>
                <c:pt idx="66">
                  <c:v>200</c:v>
                </c:pt>
                <c:pt idx="67">
                  <c:v>180</c:v>
                </c:pt>
                <c:pt idx="68">
                  <c:v>150</c:v>
                </c:pt>
                <c:pt idx="69">
                  <c:v>250</c:v>
                </c:pt>
                <c:pt idx="70">
                  <c:v>140</c:v>
                </c:pt>
                <c:pt idx="71">
                  <c:v>180</c:v>
                </c:pt>
                <c:pt idx="72">
                  <c:v>100</c:v>
                </c:pt>
                <c:pt idx="73">
                  <c:v>100</c:v>
                </c:pt>
                <c:pt idx="74">
                  <c:v>150</c:v>
                </c:pt>
                <c:pt idx="75">
                  <c:v>150</c:v>
                </c:pt>
                <c:pt idx="76">
                  <c:v>190</c:v>
                </c:pt>
                <c:pt idx="77">
                  <c:v>140</c:v>
                </c:pt>
                <c:pt idx="78">
                  <c:v>115</c:v>
                </c:pt>
                <c:pt idx="79">
                  <c:v>100</c:v>
                </c:pt>
                <c:pt idx="80">
                  <c:v>295</c:v>
                </c:pt>
                <c:pt idx="81">
                  <c:v>235</c:v>
                </c:pt>
                <c:pt idx="82">
                  <c:v>105</c:v>
                </c:pt>
                <c:pt idx="83">
                  <c:v>160</c:v>
                </c:pt>
                <c:pt idx="84">
                  <c:v>210</c:v>
                </c:pt>
                <c:pt idx="85">
                  <c:v>160</c:v>
                </c:pt>
                <c:pt idx="86">
                  <c:v>110</c:v>
                </c:pt>
                <c:pt idx="87">
                  <c:v>180</c:v>
                </c:pt>
                <c:pt idx="88">
                  <c:v>130</c:v>
                </c:pt>
                <c:pt idx="89">
                  <c:v>90</c:v>
                </c:pt>
                <c:pt idx="90">
                  <c:v>210</c:v>
                </c:pt>
                <c:pt idx="91">
                  <c:v>220</c:v>
                </c:pt>
                <c:pt idx="92">
                  <c:v>195</c:v>
                </c:pt>
                <c:pt idx="93">
                  <c:v>150</c:v>
                </c:pt>
                <c:pt idx="94">
                  <c:v>140</c:v>
                </c:pt>
                <c:pt idx="95">
                  <c:v>155</c:v>
                </c:pt>
                <c:pt idx="96">
                  <c:v>200</c:v>
                </c:pt>
                <c:pt idx="97">
                  <c:v>115</c:v>
                </c:pt>
                <c:pt idx="98">
                  <c:v>190</c:v>
                </c:pt>
                <c:pt idx="99">
                  <c:v>255</c:v>
                </c:pt>
              </c:numCache>
            </c:numRef>
          </c:xVal>
          <c:yVal>
            <c:numRef>
              <c:f>Rock_sizes_Periphyton_biomass!$D$6:$D$105</c:f>
              <c:numCache>
                <c:formatCode>0</c:formatCode>
                <c:ptCount val="100"/>
                <c:pt idx="0">
                  <c:v>1100</c:v>
                </c:pt>
                <c:pt idx="1">
                  <c:v>1100</c:v>
                </c:pt>
                <c:pt idx="3">
                  <c:v>1000</c:v>
                </c:pt>
                <c:pt idx="6">
                  <c:v>900</c:v>
                </c:pt>
                <c:pt idx="7">
                  <c:v>500</c:v>
                </c:pt>
                <c:pt idx="8">
                  <c:v>600</c:v>
                </c:pt>
                <c:pt idx="10">
                  <c:v>700</c:v>
                </c:pt>
                <c:pt idx="11">
                  <c:v>1100</c:v>
                </c:pt>
                <c:pt idx="12">
                  <c:v>500</c:v>
                </c:pt>
                <c:pt idx="13">
                  <c:v>700</c:v>
                </c:pt>
                <c:pt idx="14">
                  <c:v>1300</c:v>
                </c:pt>
                <c:pt idx="15">
                  <c:v>1400</c:v>
                </c:pt>
                <c:pt idx="16">
                  <c:v>800</c:v>
                </c:pt>
                <c:pt idx="17">
                  <c:v>400</c:v>
                </c:pt>
                <c:pt idx="18">
                  <c:v>500</c:v>
                </c:pt>
                <c:pt idx="19">
                  <c:v>400</c:v>
                </c:pt>
                <c:pt idx="20">
                  <c:v>800</c:v>
                </c:pt>
                <c:pt idx="21">
                  <c:v>300</c:v>
                </c:pt>
                <c:pt idx="22">
                  <c:v>800</c:v>
                </c:pt>
                <c:pt idx="23">
                  <c:v>800</c:v>
                </c:pt>
                <c:pt idx="24">
                  <c:v>200</c:v>
                </c:pt>
                <c:pt idx="25">
                  <c:v>500</c:v>
                </c:pt>
                <c:pt idx="26">
                  <c:v>500</c:v>
                </c:pt>
                <c:pt idx="27">
                  <c:v>1700</c:v>
                </c:pt>
                <c:pt idx="28">
                  <c:v>1700</c:v>
                </c:pt>
                <c:pt idx="29">
                  <c:v>2200</c:v>
                </c:pt>
                <c:pt idx="30">
                  <c:v>300</c:v>
                </c:pt>
                <c:pt idx="31">
                  <c:v>900</c:v>
                </c:pt>
                <c:pt idx="32">
                  <c:v>600</c:v>
                </c:pt>
                <c:pt idx="33">
                  <c:v>500</c:v>
                </c:pt>
                <c:pt idx="34">
                  <c:v>1100</c:v>
                </c:pt>
                <c:pt idx="35">
                  <c:v>900</c:v>
                </c:pt>
                <c:pt idx="36">
                  <c:v>300</c:v>
                </c:pt>
                <c:pt idx="37">
                  <c:v>400</c:v>
                </c:pt>
                <c:pt idx="38">
                  <c:v>2000</c:v>
                </c:pt>
                <c:pt idx="39">
                  <c:v>2600</c:v>
                </c:pt>
                <c:pt idx="40">
                  <c:v>300</c:v>
                </c:pt>
                <c:pt idx="41">
                  <c:v>600</c:v>
                </c:pt>
                <c:pt idx="42">
                  <c:v>1350</c:v>
                </c:pt>
                <c:pt idx="43">
                  <c:v>350</c:v>
                </c:pt>
                <c:pt idx="44">
                  <c:v>600</c:v>
                </c:pt>
                <c:pt idx="45">
                  <c:v>100</c:v>
                </c:pt>
                <c:pt idx="46">
                  <c:v>100</c:v>
                </c:pt>
                <c:pt idx="47">
                  <c:v>1600</c:v>
                </c:pt>
                <c:pt idx="48">
                  <c:v>1800</c:v>
                </c:pt>
                <c:pt idx="51">
                  <c:v>2500</c:v>
                </c:pt>
                <c:pt idx="52">
                  <c:v>600</c:v>
                </c:pt>
                <c:pt idx="53">
                  <c:v>1000</c:v>
                </c:pt>
                <c:pt idx="54">
                  <c:v>500</c:v>
                </c:pt>
                <c:pt idx="55">
                  <c:v>400</c:v>
                </c:pt>
                <c:pt idx="56">
                  <c:v>250</c:v>
                </c:pt>
                <c:pt idx="57">
                  <c:v>200</c:v>
                </c:pt>
                <c:pt idx="58">
                  <c:v>500</c:v>
                </c:pt>
                <c:pt idx="59">
                  <c:v>400</c:v>
                </c:pt>
                <c:pt idx="60">
                  <c:v>350</c:v>
                </c:pt>
                <c:pt idx="61">
                  <c:v>350</c:v>
                </c:pt>
                <c:pt idx="62">
                  <c:v>700</c:v>
                </c:pt>
                <c:pt idx="63">
                  <c:v>600</c:v>
                </c:pt>
                <c:pt idx="64">
                  <c:v>300</c:v>
                </c:pt>
                <c:pt idx="65">
                  <c:v>600</c:v>
                </c:pt>
                <c:pt idx="66">
                  <c:v>1500</c:v>
                </c:pt>
                <c:pt idx="67">
                  <c:v>1200</c:v>
                </c:pt>
                <c:pt idx="68">
                  <c:v>1000</c:v>
                </c:pt>
                <c:pt idx="70">
                  <c:v>600</c:v>
                </c:pt>
                <c:pt idx="71">
                  <c:v>1200</c:v>
                </c:pt>
                <c:pt idx="72">
                  <c:v>250</c:v>
                </c:pt>
                <c:pt idx="73">
                  <c:v>100</c:v>
                </c:pt>
                <c:pt idx="74">
                  <c:v>100</c:v>
                </c:pt>
                <c:pt idx="75">
                  <c:v>650</c:v>
                </c:pt>
                <c:pt idx="76">
                  <c:v>400</c:v>
                </c:pt>
                <c:pt idx="77">
                  <c:v>450</c:v>
                </c:pt>
                <c:pt idx="78">
                  <c:v>250</c:v>
                </c:pt>
                <c:pt idx="79">
                  <c:v>300</c:v>
                </c:pt>
                <c:pt idx="81">
                  <c:v>1200</c:v>
                </c:pt>
                <c:pt idx="82">
                  <c:v>300</c:v>
                </c:pt>
                <c:pt idx="83">
                  <c:v>350</c:v>
                </c:pt>
                <c:pt idx="84">
                  <c:v>1300</c:v>
                </c:pt>
                <c:pt idx="85">
                  <c:v>800</c:v>
                </c:pt>
                <c:pt idx="86">
                  <c:v>350</c:v>
                </c:pt>
                <c:pt idx="87">
                  <c:v>800</c:v>
                </c:pt>
                <c:pt idx="88">
                  <c:v>400</c:v>
                </c:pt>
                <c:pt idx="89">
                  <c:v>100</c:v>
                </c:pt>
                <c:pt idx="90">
                  <c:v>2250</c:v>
                </c:pt>
                <c:pt idx="91">
                  <c:v>1200</c:v>
                </c:pt>
                <c:pt idx="92">
                  <c:v>700</c:v>
                </c:pt>
                <c:pt idx="93">
                  <c:v>700</c:v>
                </c:pt>
                <c:pt idx="94">
                  <c:v>500</c:v>
                </c:pt>
                <c:pt idx="95">
                  <c:v>300</c:v>
                </c:pt>
                <c:pt idx="96">
                  <c:v>1300</c:v>
                </c:pt>
                <c:pt idx="97">
                  <c:v>150</c:v>
                </c:pt>
                <c:pt idx="98">
                  <c:v>950</c:v>
                </c:pt>
                <c:pt idx="99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D-48E6-B3B2-964E3C8C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92223"/>
        <c:axId val="1913693183"/>
      </c:scatterChart>
      <c:valAx>
        <c:axId val="19136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93183"/>
        <c:crosses val="autoZero"/>
        <c:crossBetween val="midCat"/>
      </c:valAx>
      <c:valAx>
        <c:axId val="19136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9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143827</xdr:colOff>
      <xdr:row>6</xdr:row>
      <xdr:rowOff>64770</xdr:rowOff>
    </xdr:from>
    <xdr:to>
      <xdr:col>15</xdr:col>
      <xdr:colOff>618172</xdr:colOff>
      <xdr:row>21</xdr:row>
      <xdr:rowOff>93345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26FA9-C7DB-2FA0-DBEA-FE46BEA37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132397</xdr:colOff>
      <xdr:row>23</xdr:row>
      <xdr:rowOff>114300</xdr:rowOff>
    </xdr:from>
    <xdr:to>
      <xdr:col>15</xdr:col>
      <xdr:colOff>610552</xdr:colOff>
      <xdr:row>38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F8163A-7DAA-1F52-DDC8-0CEC4286F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3E0F-6C63-463C-B5DC-E3E37D199956}">
  <dimension ref="A1:AE4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4.4" x14ac:dyDescent="0.55000000000000004"/>
  <cols>
    <col min="1" max="1" width="9.15625" bestFit="1" customWidth="1"/>
    <col min="2" max="2" width="9.83984375" bestFit="1" customWidth="1"/>
    <col min="3" max="3" width="7.83984375" bestFit="1" customWidth="1"/>
    <col min="4" max="4" width="5.68359375" bestFit="1" customWidth="1"/>
    <col min="5" max="5" width="9.20703125" bestFit="1" customWidth="1"/>
    <col min="6" max="6" width="11.734375" bestFit="1" customWidth="1"/>
    <col min="7" max="7" width="4.9453125" bestFit="1" customWidth="1"/>
    <col min="8" max="8" width="5.47265625" bestFit="1" customWidth="1"/>
    <col min="9" max="9" width="7.83984375" bestFit="1" customWidth="1"/>
    <col min="10" max="10" width="5.734375" bestFit="1" customWidth="1"/>
    <col min="11" max="11" width="13.89453125" bestFit="1" customWidth="1"/>
    <col min="12" max="12" width="10.20703125" bestFit="1" customWidth="1"/>
    <col min="13" max="13" width="24.9453125" bestFit="1" customWidth="1"/>
    <col min="14" max="14" width="20.3125" bestFit="1" customWidth="1"/>
    <col min="15" max="15" width="22.83984375" bestFit="1" customWidth="1"/>
    <col min="16" max="16" width="22.83984375" customWidth="1"/>
    <col min="17" max="17" width="7.578125" bestFit="1" customWidth="1"/>
    <col min="18" max="18" width="16.1015625" bestFit="1" customWidth="1"/>
    <col min="19" max="19" width="13.1015625" bestFit="1" customWidth="1"/>
    <col min="20" max="20" width="13.20703125" bestFit="1" customWidth="1"/>
    <col min="21" max="21" width="11.5234375" bestFit="1" customWidth="1"/>
    <col min="22" max="22" width="14.41796875" bestFit="1" customWidth="1"/>
    <col min="23" max="23" width="24.15625" bestFit="1" customWidth="1"/>
    <col min="24" max="24" width="17.68359375" bestFit="1" customWidth="1"/>
    <col min="25" max="25" width="16.26171875" bestFit="1" customWidth="1"/>
    <col min="26" max="26" width="14.68359375" bestFit="1" customWidth="1"/>
    <col min="27" max="27" width="14.15625" bestFit="1" customWidth="1"/>
    <col min="28" max="28" width="8.1015625" bestFit="1" customWidth="1"/>
    <col min="29" max="29" width="4.7890625" bestFit="1" customWidth="1"/>
    <col min="30" max="30" width="16.26171875" bestFit="1" customWidth="1"/>
    <col min="31" max="31" width="10.20703125" bestFit="1" customWidth="1"/>
  </cols>
  <sheetData>
    <row r="1" spans="1:31" s="1" customFormat="1" ht="14.65" customHeight="1" x14ac:dyDescent="0.55000000000000004">
      <c r="A1" s="1" t="s">
        <v>9</v>
      </c>
      <c r="B1" s="1" t="s">
        <v>0</v>
      </c>
      <c r="C1" s="1" t="s">
        <v>60</v>
      </c>
      <c r="D1" s="1" t="s">
        <v>57</v>
      </c>
      <c r="E1" s="1" t="s">
        <v>234</v>
      </c>
      <c r="F1" s="1" t="s">
        <v>10</v>
      </c>
      <c r="G1" s="1" t="s">
        <v>11</v>
      </c>
      <c r="H1" s="1" t="s">
        <v>12</v>
      </c>
      <c r="I1" s="1" t="s">
        <v>38</v>
      </c>
      <c r="J1" s="1" t="s">
        <v>58</v>
      </c>
      <c r="K1" s="1" t="s">
        <v>39</v>
      </c>
      <c r="L1" s="1" t="s">
        <v>13</v>
      </c>
      <c r="M1" s="1" t="s">
        <v>59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168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</row>
    <row r="2" spans="1:31" x14ac:dyDescent="0.55000000000000004">
      <c r="A2">
        <v>3</v>
      </c>
      <c r="B2" t="s">
        <v>14</v>
      </c>
      <c r="C2" t="s">
        <v>17</v>
      </c>
      <c r="D2">
        <v>54730</v>
      </c>
      <c r="E2">
        <v>0</v>
      </c>
      <c r="F2" s="15" t="s">
        <v>18</v>
      </c>
      <c r="G2">
        <v>-38.052667307926299</v>
      </c>
      <c r="H2">
        <v>176.47144524762001</v>
      </c>
      <c r="I2">
        <f>15*10</f>
        <v>150</v>
      </c>
      <c r="J2" t="s">
        <v>159</v>
      </c>
      <c r="K2" s="20">
        <v>45692.125</v>
      </c>
      <c r="L2" t="s">
        <v>160</v>
      </c>
      <c r="M2">
        <v>3.5</v>
      </c>
      <c r="N2">
        <v>1</v>
      </c>
      <c r="O2">
        <v>1</v>
      </c>
      <c r="P2">
        <v>163.76826676324899</v>
      </c>
      <c r="R2">
        <v>3040</v>
      </c>
      <c r="S2" s="17">
        <v>33805828.956973203</v>
      </c>
      <c r="T2" s="17">
        <v>60736.7219804458</v>
      </c>
      <c r="U2" s="18">
        <f>S2/1000000</f>
        <v>33.805828956973201</v>
      </c>
      <c r="V2" s="18">
        <f>T2/1000</f>
        <v>60.7367219804458</v>
      </c>
      <c r="W2">
        <v>123.7</v>
      </c>
      <c r="X2">
        <v>31.5</v>
      </c>
      <c r="Y2">
        <v>124</v>
      </c>
      <c r="Z2">
        <v>1.042</v>
      </c>
      <c r="AA2">
        <v>279</v>
      </c>
      <c r="AB2" t="s">
        <v>61</v>
      </c>
      <c r="AC2">
        <v>3.8</v>
      </c>
      <c r="AD2" t="str">
        <f t="shared" ref="AD2" si="0">IF(ISBLANK(AC2), "", IF(AC2&lt;=2, "Microtrophic", IF(AC2&lt;=3, "Oligotrophic", IF(AC2&lt;=4, "Mesotrophic", IF(AC2&lt;=5, "Eutrophic", "Supertrophic")))))</f>
        <v>Mesotrophic</v>
      </c>
      <c r="AE2">
        <v>24.8</v>
      </c>
    </row>
    <row r="3" spans="1:31" x14ac:dyDescent="0.55000000000000004">
      <c r="A3">
        <v>4</v>
      </c>
      <c r="B3" t="s">
        <v>14</v>
      </c>
      <c r="C3" t="s">
        <v>16</v>
      </c>
      <c r="D3">
        <v>54730</v>
      </c>
      <c r="E3">
        <v>0</v>
      </c>
      <c r="F3" s="15" t="s">
        <v>19</v>
      </c>
      <c r="G3">
        <v>-38.052913557037101</v>
      </c>
      <c r="H3">
        <v>176.47093312757499</v>
      </c>
      <c r="I3">
        <f t="shared" ref="I3:I21" si="1">15*10</f>
        <v>150</v>
      </c>
      <c r="J3" t="s">
        <v>159</v>
      </c>
      <c r="K3" s="20">
        <v>45692.145833333336</v>
      </c>
      <c r="L3" t="s">
        <v>160</v>
      </c>
      <c r="M3">
        <v>3.5</v>
      </c>
      <c r="N3">
        <v>1</v>
      </c>
      <c r="O3">
        <v>1</v>
      </c>
      <c r="P3">
        <v>179.82545515734</v>
      </c>
      <c r="Q3" t="s">
        <v>164</v>
      </c>
      <c r="S3" s="17">
        <v>33805828.956973203</v>
      </c>
      <c r="T3" s="17">
        <v>60736.7219804458</v>
      </c>
      <c r="U3" s="18">
        <f>S3/1000000</f>
        <v>33.805828956973201</v>
      </c>
      <c r="V3" s="18">
        <f>T3/1000</f>
        <v>60.7367219804458</v>
      </c>
      <c r="W3">
        <v>123.7</v>
      </c>
      <c r="X3">
        <v>31.5</v>
      </c>
      <c r="Y3">
        <v>124</v>
      </c>
      <c r="Z3">
        <v>1.042</v>
      </c>
      <c r="AA3">
        <v>279</v>
      </c>
      <c r="AB3" t="s">
        <v>61</v>
      </c>
      <c r="AC3">
        <v>3.8</v>
      </c>
      <c r="AD3" t="str">
        <f t="shared" ref="AD3:AD4" si="2">IF(ISBLANK(AC3), "", IF(AC3&lt;=2, "Microtrophic", IF(AC3&lt;=3, "Oligotrophic", IF(AC3&lt;=4, "Mesotrophic", IF(AC3&lt;=5, "Eutrophic", "Supertrophic")))))</f>
        <v>Mesotrophic</v>
      </c>
      <c r="AE3">
        <v>24.8</v>
      </c>
    </row>
    <row r="4" spans="1:31" x14ac:dyDescent="0.55000000000000004">
      <c r="A4">
        <v>5</v>
      </c>
      <c r="B4" t="s">
        <v>14</v>
      </c>
      <c r="C4" t="s">
        <v>17</v>
      </c>
      <c r="D4">
        <v>54730</v>
      </c>
      <c r="E4">
        <v>0</v>
      </c>
      <c r="F4" s="15" t="s">
        <v>20</v>
      </c>
      <c r="G4">
        <v>-38.047698100528002</v>
      </c>
      <c r="H4">
        <v>176.341122568488</v>
      </c>
      <c r="I4">
        <f t="shared" si="1"/>
        <v>150</v>
      </c>
      <c r="J4" t="s">
        <v>161</v>
      </c>
      <c r="K4" s="20">
        <v>45692.534722222219</v>
      </c>
      <c r="L4" t="s">
        <v>160</v>
      </c>
      <c r="M4">
        <v>3</v>
      </c>
      <c r="N4">
        <v>1</v>
      </c>
      <c r="O4">
        <v>1</v>
      </c>
      <c r="P4">
        <v>1427.7637166842901</v>
      </c>
      <c r="Q4" t="s">
        <v>162</v>
      </c>
      <c r="R4">
        <v>1980</v>
      </c>
      <c r="S4" s="17">
        <v>33805828.956973203</v>
      </c>
      <c r="T4" s="17">
        <v>60736.7219804458</v>
      </c>
      <c r="U4" s="18">
        <f t="shared" ref="U4:U21" si="3">S4/1000000</f>
        <v>33.805828956973201</v>
      </c>
      <c r="V4" s="18">
        <f t="shared" ref="V4:V21" si="4">T4/1000</f>
        <v>60.7367219804458</v>
      </c>
      <c r="W4">
        <v>123.7</v>
      </c>
      <c r="X4">
        <v>31.5</v>
      </c>
      <c r="Y4">
        <v>124</v>
      </c>
      <c r="Z4">
        <v>1.042</v>
      </c>
      <c r="AA4">
        <v>279</v>
      </c>
      <c r="AB4" t="s">
        <v>61</v>
      </c>
      <c r="AC4">
        <v>3.8</v>
      </c>
      <c r="AD4" t="str">
        <f t="shared" si="2"/>
        <v>Mesotrophic</v>
      </c>
      <c r="AE4">
        <v>24.8</v>
      </c>
    </row>
    <row r="5" spans="1:31" x14ac:dyDescent="0.55000000000000004">
      <c r="A5">
        <v>6</v>
      </c>
      <c r="B5" t="s">
        <v>14</v>
      </c>
      <c r="C5" t="s">
        <v>16</v>
      </c>
      <c r="D5">
        <v>54730</v>
      </c>
      <c r="E5">
        <v>0</v>
      </c>
      <c r="F5" s="15" t="s">
        <v>21</v>
      </c>
      <c r="G5">
        <v>-38.048018716108501</v>
      </c>
      <c r="H5">
        <v>176.34148463911399</v>
      </c>
      <c r="I5">
        <f t="shared" si="1"/>
        <v>150</v>
      </c>
      <c r="J5" t="s">
        <v>161</v>
      </c>
      <c r="K5" s="20">
        <v>45692.520833333336</v>
      </c>
      <c r="L5" t="s">
        <v>160</v>
      </c>
      <c r="M5">
        <v>3</v>
      </c>
      <c r="N5">
        <v>1</v>
      </c>
      <c r="O5">
        <v>1</v>
      </c>
      <c r="P5">
        <v>1433.7609357772101</v>
      </c>
      <c r="Q5" t="s">
        <v>162</v>
      </c>
      <c r="S5" s="17">
        <v>33805828.956973203</v>
      </c>
      <c r="T5" s="17">
        <v>60736.7219804458</v>
      </c>
      <c r="U5" s="18">
        <f t="shared" si="3"/>
        <v>33.805828956973201</v>
      </c>
      <c r="V5" s="18">
        <f t="shared" si="4"/>
        <v>60.7367219804458</v>
      </c>
      <c r="W5">
        <v>123.7</v>
      </c>
      <c r="X5">
        <v>31.5</v>
      </c>
      <c r="Y5">
        <v>124</v>
      </c>
      <c r="Z5">
        <v>1.042</v>
      </c>
      <c r="AA5">
        <v>279</v>
      </c>
      <c r="AB5" t="s">
        <v>61</v>
      </c>
      <c r="AC5">
        <v>3.8</v>
      </c>
      <c r="AD5" t="str">
        <f t="shared" ref="AD5:AD21" si="5">IF(ISBLANK(AC5), "", IF(AC5&lt;=2, "Microtrophic", IF(AC5&lt;=3, "Oligotrophic", IF(AC5&lt;=4, "Mesotrophic", IF(AC5&lt;=5, "Eutrophic", "Supertrophic")))))</f>
        <v>Mesotrophic</v>
      </c>
      <c r="AE5">
        <v>24.8</v>
      </c>
    </row>
    <row r="6" spans="1:31" x14ac:dyDescent="0.55000000000000004">
      <c r="A6">
        <v>7</v>
      </c>
      <c r="B6" t="s">
        <v>14</v>
      </c>
      <c r="C6" t="s">
        <v>17</v>
      </c>
      <c r="D6">
        <v>54730</v>
      </c>
      <c r="E6">
        <v>0</v>
      </c>
      <c r="F6" s="15" t="s">
        <v>22</v>
      </c>
      <c r="G6">
        <v>-38.022276086430402</v>
      </c>
      <c r="H6">
        <v>176.34864353760901</v>
      </c>
      <c r="I6">
        <f t="shared" si="1"/>
        <v>150</v>
      </c>
      <c r="J6" t="s">
        <v>161</v>
      </c>
      <c r="K6" s="20">
        <v>45692.479166666664</v>
      </c>
      <c r="L6" t="s">
        <v>160</v>
      </c>
      <c r="M6">
        <v>3</v>
      </c>
      <c r="N6">
        <v>1</v>
      </c>
      <c r="O6">
        <v>1</v>
      </c>
      <c r="P6">
        <v>1687.01869857311</v>
      </c>
      <c r="R6">
        <v>3700</v>
      </c>
      <c r="S6" s="17">
        <v>33805828.956973203</v>
      </c>
      <c r="T6" s="17">
        <v>60736.7219804458</v>
      </c>
      <c r="U6" s="18">
        <f t="shared" si="3"/>
        <v>33.805828956973201</v>
      </c>
      <c r="V6" s="18">
        <f t="shared" si="4"/>
        <v>60.7367219804458</v>
      </c>
      <c r="W6">
        <v>123.7</v>
      </c>
      <c r="X6">
        <v>31.5</v>
      </c>
      <c r="Y6">
        <v>124</v>
      </c>
      <c r="Z6">
        <v>1.042</v>
      </c>
      <c r="AA6">
        <v>279</v>
      </c>
      <c r="AB6" t="s">
        <v>61</v>
      </c>
      <c r="AC6">
        <v>3.8</v>
      </c>
      <c r="AD6" t="str">
        <f t="shared" si="5"/>
        <v>Mesotrophic</v>
      </c>
      <c r="AE6">
        <v>24.8</v>
      </c>
    </row>
    <row r="7" spans="1:31" x14ac:dyDescent="0.55000000000000004">
      <c r="A7">
        <v>8</v>
      </c>
      <c r="B7" t="s">
        <v>14</v>
      </c>
      <c r="C7" t="s">
        <v>16</v>
      </c>
      <c r="D7">
        <v>54730</v>
      </c>
      <c r="E7">
        <v>0</v>
      </c>
      <c r="F7" s="15" t="s">
        <v>23</v>
      </c>
      <c r="G7">
        <v>-38.0218725085535</v>
      </c>
      <c r="H7">
        <v>176.348304238168</v>
      </c>
      <c r="I7">
        <f t="shared" si="1"/>
        <v>150</v>
      </c>
      <c r="J7" t="s">
        <v>161</v>
      </c>
      <c r="K7" s="20">
        <v>45692.458333333336</v>
      </c>
      <c r="L7" t="s">
        <v>160</v>
      </c>
      <c r="M7">
        <v>3</v>
      </c>
      <c r="N7">
        <v>1</v>
      </c>
      <c r="O7">
        <v>1</v>
      </c>
      <c r="P7">
        <v>1738.0749000713899</v>
      </c>
      <c r="S7" s="17">
        <v>33805828.956973203</v>
      </c>
      <c r="T7" s="17">
        <v>60736.7219804458</v>
      </c>
      <c r="U7" s="18">
        <f t="shared" si="3"/>
        <v>33.805828956973201</v>
      </c>
      <c r="V7" s="18">
        <f t="shared" si="4"/>
        <v>60.7367219804458</v>
      </c>
      <c r="W7">
        <v>123.7</v>
      </c>
      <c r="X7">
        <v>31.5</v>
      </c>
      <c r="Y7">
        <v>124</v>
      </c>
      <c r="Z7">
        <v>1.042</v>
      </c>
      <c r="AA7">
        <v>279</v>
      </c>
      <c r="AB7" t="s">
        <v>61</v>
      </c>
      <c r="AC7">
        <v>3.8</v>
      </c>
      <c r="AD7" t="str">
        <f t="shared" si="5"/>
        <v>Mesotrophic</v>
      </c>
      <c r="AE7">
        <v>24.8</v>
      </c>
    </row>
    <row r="8" spans="1:31" x14ac:dyDescent="0.55000000000000004">
      <c r="A8">
        <v>9</v>
      </c>
      <c r="B8" t="s">
        <v>14</v>
      </c>
      <c r="C8" t="s">
        <v>17</v>
      </c>
      <c r="D8">
        <v>54730</v>
      </c>
      <c r="E8">
        <v>0</v>
      </c>
      <c r="F8" s="15" t="s">
        <v>24</v>
      </c>
      <c r="G8">
        <v>-38.040070098908799</v>
      </c>
      <c r="H8">
        <v>176.36833341789901</v>
      </c>
      <c r="I8">
        <f t="shared" si="1"/>
        <v>150</v>
      </c>
      <c r="J8" t="s">
        <v>161</v>
      </c>
      <c r="K8" s="20">
        <v>45692.104166666664</v>
      </c>
      <c r="L8" t="s">
        <v>160</v>
      </c>
      <c r="M8">
        <v>3</v>
      </c>
      <c r="N8">
        <v>1</v>
      </c>
      <c r="O8">
        <v>1</v>
      </c>
      <c r="P8">
        <v>332.37012426407</v>
      </c>
      <c r="R8">
        <v>1920</v>
      </c>
      <c r="S8" s="17">
        <v>33805828.956973203</v>
      </c>
      <c r="T8" s="17">
        <v>60736.7219804458</v>
      </c>
      <c r="U8" s="18">
        <f t="shared" si="3"/>
        <v>33.805828956973201</v>
      </c>
      <c r="V8" s="18">
        <f t="shared" si="4"/>
        <v>60.7367219804458</v>
      </c>
      <c r="W8">
        <v>123.7</v>
      </c>
      <c r="X8">
        <v>31.5</v>
      </c>
      <c r="Y8">
        <v>124</v>
      </c>
      <c r="Z8">
        <v>1.042</v>
      </c>
      <c r="AA8">
        <v>279</v>
      </c>
      <c r="AB8" t="s">
        <v>61</v>
      </c>
      <c r="AC8">
        <v>3.8</v>
      </c>
      <c r="AD8" t="str">
        <f t="shared" si="5"/>
        <v>Mesotrophic</v>
      </c>
      <c r="AE8">
        <v>24.8</v>
      </c>
    </row>
    <row r="9" spans="1:31" x14ac:dyDescent="0.55000000000000004">
      <c r="A9">
        <v>10</v>
      </c>
      <c r="B9" t="s">
        <v>14</v>
      </c>
      <c r="C9" t="s">
        <v>16</v>
      </c>
      <c r="D9">
        <v>54730</v>
      </c>
      <c r="E9">
        <v>0</v>
      </c>
      <c r="F9" s="15" t="s">
        <v>25</v>
      </c>
      <c r="G9">
        <v>-38.039988426991101</v>
      </c>
      <c r="H9">
        <v>176.36764097484499</v>
      </c>
      <c r="I9">
        <f t="shared" si="1"/>
        <v>150</v>
      </c>
      <c r="J9" t="s">
        <v>161</v>
      </c>
      <c r="K9" s="20">
        <v>45692.083333333336</v>
      </c>
      <c r="L9" t="s">
        <v>160</v>
      </c>
      <c r="M9">
        <v>3</v>
      </c>
      <c r="N9">
        <v>1</v>
      </c>
      <c r="O9">
        <v>1</v>
      </c>
      <c r="P9">
        <v>380.35946405720301</v>
      </c>
      <c r="S9" s="17">
        <v>33805828.956973203</v>
      </c>
      <c r="T9" s="17">
        <v>60736.7219804458</v>
      </c>
      <c r="U9" s="18">
        <f t="shared" si="3"/>
        <v>33.805828956973201</v>
      </c>
      <c r="V9" s="18">
        <f t="shared" si="4"/>
        <v>60.7367219804458</v>
      </c>
      <c r="W9">
        <v>123.7</v>
      </c>
      <c r="X9">
        <v>31.5</v>
      </c>
      <c r="Y9">
        <v>124</v>
      </c>
      <c r="Z9">
        <v>1.042</v>
      </c>
      <c r="AA9">
        <v>279</v>
      </c>
      <c r="AB9" t="s">
        <v>61</v>
      </c>
      <c r="AC9">
        <v>3.8</v>
      </c>
      <c r="AD9" t="str">
        <f t="shared" si="5"/>
        <v>Mesotrophic</v>
      </c>
      <c r="AE9">
        <v>24.8</v>
      </c>
    </row>
    <row r="10" spans="1:31" x14ac:dyDescent="0.55000000000000004">
      <c r="A10">
        <v>11</v>
      </c>
      <c r="B10" t="s">
        <v>14</v>
      </c>
      <c r="C10" t="s">
        <v>17</v>
      </c>
      <c r="D10">
        <v>54730</v>
      </c>
      <c r="E10">
        <v>0</v>
      </c>
      <c r="F10" s="15" t="s">
        <v>26</v>
      </c>
      <c r="G10">
        <v>-38.014983800000003</v>
      </c>
      <c r="H10">
        <v>176.4133799</v>
      </c>
      <c r="I10">
        <f t="shared" si="1"/>
        <v>150</v>
      </c>
      <c r="J10" t="s">
        <v>161</v>
      </c>
      <c r="K10" s="20">
        <v>45692.40625</v>
      </c>
      <c r="L10" t="s">
        <v>160</v>
      </c>
      <c r="M10">
        <v>3.5</v>
      </c>
      <c r="N10">
        <v>1</v>
      </c>
      <c r="O10">
        <v>1</v>
      </c>
      <c r="P10">
        <v>256.26720359303403</v>
      </c>
      <c r="R10">
        <v>3010</v>
      </c>
      <c r="S10" s="17">
        <v>33805828.956973203</v>
      </c>
      <c r="T10" s="17">
        <v>60736.7219804458</v>
      </c>
      <c r="U10" s="18">
        <f t="shared" si="3"/>
        <v>33.805828956973201</v>
      </c>
      <c r="V10" s="18">
        <f t="shared" si="4"/>
        <v>60.7367219804458</v>
      </c>
      <c r="W10">
        <v>123.7</v>
      </c>
      <c r="X10">
        <v>31.5</v>
      </c>
      <c r="Y10">
        <v>124</v>
      </c>
      <c r="Z10">
        <v>1.042</v>
      </c>
      <c r="AA10">
        <v>279</v>
      </c>
      <c r="AB10" t="s">
        <v>61</v>
      </c>
      <c r="AC10">
        <v>3.8</v>
      </c>
      <c r="AD10" t="str">
        <f t="shared" si="5"/>
        <v>Mesotrophic</v>
      </c>
      <c r="AE10">
        <v>24.8</v>
      </c>
    </row>
    <row r="11" spans="1:31" x14ac:dyDescent="0.55000000000000004">
      <c r="A11">
        <v>12</v>
      </c>
      <c r="B11" t="s">
        <v>14</v>
      </c>
      <c r="C11" t="s">
        <v>16</v>
      </c>
      <c r="D11">
        <v>54730</v>
      </c>
      <c r="E11">
        <v>0</v>
      </c>
      <c r="F11" s="15" t="s">
        <v>27</v>
      </c>
      <c r="G11">
        <v>-38.014989425094797</v>
      </c>
      <c r="H11">
        <v>176.41420505142599</v>
      </c>
      <c r="I11">
        <f t="shared" si="1"/>
        <v>150</v>
      </c>
      <c r="J11" t="s">
        <v>159</v>
      </c>
      <c r="K11" s="20">
        <v>45692.430555555555</v>
      </c>
      <c r="L11" t="s">
        <v>160</v>
      </c>
      <c r="M11">
        <v>3.5</v>
      </c>
      <c r="N11">
        <v>1</v>
      </c>
      <c r="O11">
        <v>1</v>
      </c>
      <c r="P11">
        <v>219.14673183582099</v>
      </c>
      <c r="S11" s="17">
        <v>33805828.956973203</v>
      </c>
      <c r="T11" s="17">
        <v>60736.7219804458</v>
      </c>
      <c r="U11" s="18">
        <f t="shared" si="3"/>
        <v>33.805828956973201</v>
      </c>
      <c r="V11" s="18">
        <f t="shared" si="4"/>
        <v>60.7367219804458</v>
      </c>
      <c r="W11">
        <v>123.7</v>
      </c>
      <c r="X11">
        <v>31.5</v>
      </c>
      <c r="Y11">
        <v>124</v>
      </c>
      <c r="Z11">
        <v>1.042</v>
      </c>
      <c r="AA11">
        <v>279</v>
      </c>
      <c r="AB11" t="s">
        <v>61</v>
      </c>
      <c r="AC11">
        <v>3.8</v>
      </c>
      <c r="AD11" t="str">
        <f t="shared" si="5"/>
        <v>Mesotrophic</v>
      </c>
      <c r="AE11">
        <v>24.8</v>
      </c>
    </row>
    <row r="12" spans="1:31" x14ac:dyDescent="0.55000000000000004">
      <c r="A12">
        <v>13</v>
      </c>
      <c r="B12" t="s">
        <v>14</v>
      </c>
      <c r="C12" s="16" t="s">
        <v>15</v>
      </c>
      <c r="D12">
        <v>54730</v>
      </c>
      <c r="E12">
        <v>0</v>
      </c>
      <c r="F12" s="15" t="s">
        <v>28</v>
      </c>
      <c r="G12">
        <v>-38.027605602270803</v>
      </c>
      <c r="H12" s="16">
        <v>176.40494378912001</v>
      </c>
      <c r="I12">
        <f t="shared" si="1"/>
        <v>150</v>
      </c>
      <c r="J12" t="s">
        <v>159</v>
      </c>
      <c r="K12" s="20">
        <v>45694.615277777775</v>
      </c>
      <c r="L12" t="s">
        <v>160</v>
      </c>
      <c r="M12">
        <v>3.5</v>
      </c>
      <c r="N12">
        <v>1</v>
      </c>
      <c r="O12">
        <v>1</v>
      </c>
      <c r="P12">
        <v>119.249019758657</v>
      </c>
      <c r="Q12" t="s">
        <v>165</v>
      </c>
      <c r="S12" s="17">
        <v>33805828.956973203</v>
      </c>
      <c r="T12" s="17">
        <v>60736.7219804458</v>
      </c>
      <c r="U12" s="18">
        <f t="shared" si="3"/>
        <v>33.805828956973201</v>
      </c>
      <c r="V12" s="18">
        <f t="shared" si="4"/>
        <v>60.7367219804458</v>
      </c>
      <c r="W12">
        <v>123.7</v>
      </c>
      <c r="X12">
        <v>31.5</v>
      </c>
      <c r="Y12">
        <v>124</v>
      </c>
      <c r="Z12">
        <v>1.042</v>
      </c>
      <c r="AA12">
        <v>279</v>
      </c>
      <c r="AB12" t="s">
        <v>61</v>
      </c>
      <c r="AC12">
        <v>3.8</v>
      </c>
      <c r="AD12" t="str">
        <f t="shared" si="5"/>
        <v>Mesotrophic</v>
      </c>
      <c r="AE12">
        <v>24.8</v>
      </c>
    </row>
    <row r="13" spans="1:31" x14ac:dyDescent="0.55000000000000004">
      <c r="A13">
        <v>14</v>
      </c>
      <c r="B13" t="s">
        <v>14</v>
      </c>
      <c r="C13" s="16" t="s">
        <v>15</v>
      </c>
      <c r="D13">
        <v>54730</v>
      </c>
      <c r="E13">
        <v>0</v>
      </c>
      <c r="F13" s="15" t="s">
        <v>29</v>
      </c>
      <c r="G13">
        <v>-38.027782999999999</v>
      </c>
      <c r="H13" s="16">
        <v>176.4042814</v>
      </c>
      <c r="I13">
        <f t="shared" si="1"/>
        <v>150</v>
      </c>
      <c r="J13" t="s">
        <v>159</v>
      </c>
      <c r="K13" s="20">
        <v>45694.631944444445</v>
      </c>
      <c r="L13" t="s">
        <v>160</v>
      </c>
      <c r="M13">
        <v>3.5</v>
      </c>
      <c r="N13">
        <v>1</v>
      </c>
      <c r="O13">
        <v>1</v>
      </c>
      <c r="P13">
        <v>160.73463283398701</v>
      </c>
      <c r="Q13" t="s">
        <v>166</v>
      </c>
      <c r="S13" s="17">
        <v>33805828.956973203</v>
      </c>
      <c r="T13" s="17">
        <v>60736.7219804458</v>
      </c>
      <c r="U13" s="18">
        <f t="shared" si="3"/>
        <v>33.805828956973201</v>
      </c>
      <c r="V13" s="18">
        <f t="shared" si="4"/>
        <v>60.7367219804458</v>
      </c>
      <c r="W13">
        <v>123.7</v>
      </c>
      <c r="X13">
        <v>31.5</v>
      </c>
      <c r="Y13">
        <v>124</v>
      </c>
      <c r="Z13">
        <v>1.042</v>
      </c>
      <c r="AA13">
        <v>279</v>
      </c>
      <c r="AB13" t="s">
        <v>61</v>
      </c>
      <c r="AC13">
        <v>3.8</v>
      </c>
      <c r="AD13" t="str">
        <f t="shared" si="5"/>
        <v>Mesotrophic</v>
      </c>
      <c r="AE13">
        <v>24.8</v>
      </c>
    </row>
    <row r="14" spans="1:31" x14ac:dyDescent="0.55000000000000004">
      <c r="A14">
        <v>15</v>
      </c>
      <c r="B14" t="s">
        <v>14</v>
      </c>
      <c r="C14" s="16" t="s">
        <v>15</v>
      </c>
      <c r="D14">
        <v>54730</v>
      </c>
      <c r="E14">
        <v>0</v>
      </c>
      <c r="F14" s="15" t="s">
        <v>30</v>
      </c>
      <c r="G14">
        <v>-38.040194900000003</v>
      </c>
      <c r="H14" s="16">
        <v>176.35867870000001</v>
      </c>
      <c r="I14">
        <f t="shared" si="1"/>
        <v>150</v>
      </c>
      <c r="J14" t="s">
        <v>161</v>
      </c>
      <c r="K14" s="20">
        <v>45694.46875</v>
      </c>
      <c r="L14" t="s">
        <v>160</v>
      </c>
      <c r="M14">
        <v>3</v>
      </c>
      <c r="N14">
        <v>1</v>
      </c>
      <c r="O14">
        <v>1</v>
      </c>
      <c r="P14">
        <v>218.38448285811299</v>
      </c>
      <c r="Q14" t="s">
        <v>163</v>
      </c>
      <c r="S14" s="17">
        <v>33805828.956973203</v>
      </c>
      <c r="T14" s="17">
        <v>60736.7219804458</v>
      </c>
      <c r="U14" s="18">
        <f t="shared" si="3"/>
        <v>33.805828956973201</v>
      </c>
      <c r="V14" s="18">
        <f t="shared" si="4"/>
        <v>60.7367219804458</v>
      </c>
      <c r="W14">
        <v>123.7</v>
      </c>
      <c r="X14">
        <v>31.5</v>
      </c>
      <c r="Y14">
        <v>124</v>
      </c>
      <c r="Z14">
        <v>1.042</v>
      </c>
      <c r="AA14">
        <v>279</v>
      </c>
      <c r="AB14" t="s">
        <v>61</v>
      </c>
      <c r="AC14">
        <v>3.8</v>
      </c>
      <c r="AD14" t="str">
        <f t="shared" si="5"/>
        <v>Mesotrophic</v>
      </c>
      <c r="AE14">
        <v>24.8</v>
      </c>
    </row>
    <row r="15" spans="1:31" x14ac:dyDescent="0.55000000000000004">
      <c r="A15">
        <v>16</v>
      </c>
      <c r="B15" t="s">
        <v>14</v>
      </c>
      <c r="C15" s="16" t="s">
        <v>15</v>
      </c>
      <c r="D15">
        <v>54730</v>
      </c>
      <c r="E15">
        <v>0</v>
      </c>
      <c r="F15" s="15" t="s">
        <v>31</v>
      </c>
      <c r="G15">
        <v>-38.039811399999998</v>
      </c>
      <c r="H15" s="16">
        <v>176.3581623</v>
      </c>
      <c r="I15">
        <f t="shared" si="1"/>
        <v>150</v>
      </c>
      <c r="J15" t="s">
        <v>161</v>
      </c>
      <c r="K15" s="20">
        <v>45694.458333333336</v>
      </c>
      <c r="L15" t="s">
        <v>160</v>
      </c>
      <c r="M15">
        <v>3</v>
      </c>
      <c r="N15">
        <v>1</v>
      </c>
      <c r="O15">
        <v>1</v>
      </c>
      <c r="P15">
        <v>182.742768352052</v>
      </c>
      <c r="Q15" t="s">
        <v>167</v>
      </c>
      <c r="S15" s="17">
        <v>33805828.956973203</v>
      </c>
      <c r="T15" s="17">
        <v>60736.7219804458</v>
      </c>
      <c r="U15" s="18">
        <f t="shared" si="3"/>
        <v>33.805828956973201</v>
      </c>
      <c r="V15" s="18">
        <f t="shared" si="4"/>
        <v>60.7367219804458</v>
      </c>
      <c r="W15">
        <v>123.7</v>
      </c>
      <c r="X15">
        <v>31.5</v>
      </c>
      <c r="Y15">
        <v>124</v>
      </c>
      <c r="Z15">
        <v>1.042</v>
      </c>
      <c r="AA15">
        <v>279</v>
      </c>
      <c r="AB15" t="s">
        <v>61</v>
      </c>
      <c r="AC15">
        <v>3.8</v>
      </c>
      <c r="AD15" t="str">
        <f t="shared" si="5"/>
        <v>Mesotrophic</v>
      </c>
      <c r="AE15">
        <v>24.8</v>
      </c>
    </row>
    <row r="16" spans="1:31" x14ac:dyDescent="0.55000000000000004">
      <c r="A16">
        <v>17</v>
      </c>
      <c r="B16" t="s">
        <v>14</v>
      </c>
      <c r="C16" s="16" t="s">
        <v>15</v>
      </c>
      <c r="D16">
        <v>54730</v>
      </c>
      <c r="E16">
        <v>0</v>
      </c>
      <c r="F16" s="15" t="s">
        <v>32</v>
      </c>
      <c r="G16">
        <v>-38.035432005463697</v>
      </c>
      <c r="H16" s="16">
        <v>176.345087343881</v>
      </c>
      <c r="I16">
        <f t="shared" si="1"/>
        <v>150</v>
      </c>
      <c r="J16" t="s">
        <v>159</v>
      </c>
      <c r="K16" s="20">
        <v>45694.416666666664</v>
      </c>
      <c r="L16" t="s">
        <v>160</v>
      </c>
      <c r="M16">
        <v>3</v>
      </c>
      <c r="N16">
        <v>1</v>
      </c>
      <c r="O16">
        <v>1</v>
      </c>
      <c r="P16">
        <v>638.65612301617796</v>
      </c>
      <c r="Q16" t="s">
        <v>167</v>
      </c>
      <c r="S16" s="17">
        <v>33805828.956973203</v>
      </c>
      <c r="T16" s="17">
        <v>60736.7219804458</v>
      </c>
      <c r="U16" s="18">
        <f t="shared" si="3"/>
        <v>33.805828956973201</v>
      </c>
      <c r="V16" s="18">
        <f t="shared" si="4"/>
        <v>60.7367219804458</v>
      </c>
      <c r="W16">
        <v>123.7</v>
      </c>
      <c r="X16">
        <v>31.5</v>
      </c>
      <c r="Y16">
        <v>124</v>
      </c>
      <c r="Z16">
        <v>1.042</v>
      </c>
      <c r="AA16">
        <v>279</v>
      </c>
      <c r="AB16" t="s">
        <v>61</v>
      </c>
      <c r="AC16">
        <v>3.8</v>
      </c>
      <c r="AD16" t="str">
        <f t="shared" si="5"/>
        <v>Mesotrophic</v>
      </c>
      <c r="AE16">
        <v>24.8</v>
      </c>
    </row>
    <row r="17" spans="1:31" x14ac:dyDescent="0.55000000000000004">
      <c r="A17">
        <v>18</v>
      </c>
      <c r="B17" t="s">
        <v>14</v>
      </c>
      <c r="C17" s="16" t="s">
        <v>15</v>
      </c>
      <c r="D17">
        <v>54730</v>
      </c>
      <c r="E17">
        <v>0</v>
      </c>
      <c r="F17" s="15" t="s">
        <v>33</v>
      </c>
      <c r="G17">
        <v>-38.035946522853997</v>
      </c>
      <c r="H17" s="16">
        <v>176.34572710770701</v>
      </c>
      <c r="I17">
        <f t="shared" si="1"/>
        <v>150</v>
      </c>
      <c r="J17" t="s">
        <v>159</v>
      </c>
      <c r="K17" s="20">
        <v>45694.427083333336</v>
      </c>
      <c r="L17" t="s">
        <v>160</v>
      </c>
      <c r="M17">
        <v>3</v>
      </c>
      <c r="N17">
        <v>1</v>
      </c>
      <c r="O17">
        <v>1</v>
      </c>
      <c r="P17">
        <v>565.447481720974</v>
      </c>
      <c r="Q17" t="s">
        <v>163</v>
      </c>
      <c r="S17" s="17">
        <v>33805828.956973203</v>
      </c>
      <c r="T17" s="17">
        <v>60736.7219804458</v>
      </c>
      <c r="U17" s="18">
        <f t="shared" si="3"/>
        <v>33.805828956973201</v>
      </c>
      <c r="V17" s="18">
        <f t="shared" si="4"/>
        <v>60.7367219804458</v>
      </c>
      <c r="W17">
        <v>123.7</v>
      </c>
      <c r="X17">
        <v>31.5</v>
      </c>
      <c r="Y17">
        <v>124</v>
      </c>
      <c r="Z17">
        <v>1.042</v>
      </c>
      <c r="AA17">
        <v>279</v>
      </c>
      <c r="AB17" t="s">
        <v>61</v>
      </c>
      <c r="AC17">
        <v>3.8</v>
      </c>
      <c r="AD17" t="str">
        <f t="shared" si="5"/>
        <v>Mesotrophic</v>
      </c>
      <c r="AE17">
        <v>24.8</v>
      </c>
    </row>
    <row r="18" spans="1:31" x14ac:dyDescent="0.55000000000000004">
      <c r="A18">
        <v>19</v>
      </c>
      <c r="B18" t="s">
        <v>14</v>
      </c>
      <c r="C18" s="16" t="s">
        <v>15</v>
      </c>
      <c r="D18">
        <v>54730</v>
      </c>
      <c r="E18">
        <v>0</v>
      </c>
      <c r="F18" s="15" t="s">
        <v>34</v>
      </c>
      <c r="G18">
        <v>-38.0174132</v>
      </c>
      <c r="H18" s="16">
        <v>176.37552679999999</v>
      </c>
      <c r="I18">
        <f t="shared" si="1"/>
        <v>150</v>
      </c>
      <c r="J18" t="s">
        <v>159</v>
      </c>
      <c r="K18" s="20">
        <v>45694.54791666667</v>
      </c>
      <c r="L18" t="s">
        <v>160</v>
      </c>
      <c r="M18">
        <v>3.5</v>
      </c>
      <c r="N18">
        <v>1</v>
      </c>
      <c r="O18">
        <v>1</v>
      </c>
      <c r="P18">
        <v>410.69456668695398</v>
      </c>
      <c r="Q18" t="s">
        <v>167</v>
      </c>
      <c r="S18" s="17">
        <v>33805828.956973203</v>
      </c>
      <c r="T18" s="17">
        <v>60736.7219804458</v>
      </c>
      <c r="U18" s="18">
        <f t="shared" si="3"/>
        <v>33.805828956973201</v>
      </c>
      <c r="V18" s="18">
        <f t="shared" si="4"/>
        <v>60.7367219804458</v>
      </c>
      <c r="W18">
        <v>123.7</v>
      </c>
      <c r="X18">
        <v>31.5</v>
      </c>
      <c r="Y18">
        <v>124</v>
      </c>
      <c r="Z18">
        <v>1.042</v>
      </c>
      <c r="AA18">
        <v>279</v>
      </c>
      <c r="AB18" t="s">
        <v>61</v>
      </c>
      <c r="AC18">
        <v>3.8</v>
      </c>
      <c r="AD18" t="str">
        <f t="shared" si="5"/>
        <v>Mesotrophic</v>
      </c>
      <c r="AE18">
        <v>24.8</v>
      </c>
    </row>
    <row r="19" spans="1:31" x14ac:dyDescent="0.55000000000000004">
      <c r="A19">
        <v>20</v>
      </c>
      <c r="B19" t="s">
        <v>14</v>
      </c>
      <c r="C19" s="16" t="s">
        <v>15</v>
      </c>
      <c r="D19">
        <v>54730</v>
      </c>
      <c r="E19">
        <v>0</v>
      </c>
      <c r="F19" s="15" t="s">
        <v>35</v>
      </c>
      <c r="G19">
        <v>-38.0172588</v>
      </c>
      <c r="H19" s="16">
        <v>176.3757789</v>
      </c>
      <c r="I19">
        <f t="shared" si="1"/>
        <v>150</v>
      </c>
      <c r="J19" t="s">
        <v>159</v>
      </c>
      <c r="K19" s="20">
        <v>45694.5625</v>
      </c>
      <c r="L19" t="s">
        <v>160</v>
      </c>
      <c r="M19">
        <v>3.5</v>
      </c>
      <c r="N19">
        <v>1</v>
      </c>
      <c r="O19">
        <v>1</v>
      </c>
      <c r="P19">
        <v>393.14630596845097</v>
      </c>
      <c r="Q19" t="s">
        <v>163</v>
      </c>
      <c r="S19" s="17">
        <v>33805828.956973203</v>
      </c>
      <c r="T19" s="17">
        <v>60736.7219804458</v>
      </c>
      <c r="U19" s="18">
        <f t="shared" si="3"/>
        <v>33.805828956973201</v>
      </c>
      <c r="V19" s="18">
        <f t="shared" si="4"/>
        <v>60.7367219804458</v>
      </c>
      <c r="W19">
        <v>123.7</v>
      </c>
      <c r="X19">
        <v>31.5</v>
      </c>
      <c r="Y19">
        <v>124</v>
      </c>
      <c r="Z19">
        <v>1.042</v>
      </c>
      <c r="AA19">
        <v>279</v>
      </c>
      <c r="AB19" t="s">
        <v>61</v>
      </c>
      <c r="AC19">
        <v>3.8</v>
      </c>
      <c r="AD19" t="str">
        <f t="shared" si="5"/>
        <v>Mesotrophic</v>
      </c>
      <c r="AE19">
        <v>24.8</v>
      </c>
    </row>
    <row r="20" spans="1:31" x14ac:dyDescent="0.55000000000000004">
      <c r="A20">
        <v>21</v>
      </c>
      <c r="B20" t="s">
        <v>14</v>
      </c>
      <c r="C20" s="16" t="s">
        <v>15</v>
      </c>
      <c r="D20">
        <v>54730</v>
      </c>
      <c r="E20">
        <v>0</v>
      </c>
      <c r="F20" s="15" t="s">
        <v>36</v>
      </c>
      <c r="G20">
        <v>-38.016770000000001</v>
      </c>
      <c r="H20" s="16">
        <v>176.42099999999999</v>
      </c>
      <c r="I20">
        <f t="shared" si="1"/>
        <v>150</v>
      </c>
      <c r="J20" t="s">
        <v>159</v>
      </c>
      <c r="K20" s="20">
        <v>45694.638888888891</v>
      </c>
      <c r="L20" t="s">
        <v>160</v>
      </c>
      <c r="M20">
        <v>3.5</v>
      </c>
      <c r="N20">
        <v>1</v>
      </c>
      <c r="O20">
        <v>1</v>
      </c>
      <c r="P20">
        <v>187.539175274033</v>
      </c>
      <c r="Q20" t="s">
        <v>163</v>
      </c>
      <c r="S20" s="17">
        <v>33805828.956973203</v>
      </c>
      <c r="T20" s="17">
        <v>60736.7219804458</v>
      </c>
      <c r="U20" s="18">
        <f t="shared" si="3"/>
        <v>33.805828956973201</v>
      </c>
      <c r="V20" s="18">
        <f t="shared" si="4"/>
        <v>60.7367219804458</v>
      </c>
      <c r="W20">
        <v>123.7</v>
      </c>
      <c r="X20">
        <v>31.5</v>
      </c>
      <c r="Y20">
        <v>124</v>
      </c>
      <c r="Z20">
        <v>1.042</v>
      </c>
      <c r="AA20">
        <v>279</v>
      </c>
      <c r="AB20" t="s">
        <v>61</v>
      </c>
      <c r="AC20">
        <v>3.8</v>
      </c>
      <c r="AD20" t="str">
        <f t="shared" si="5"/>
        <v>Mesotrophic</v>
      </c>
      <c r="AE20">
        <v>24.8</v>
      </c>
    </row>
    <row r="21" spans="1:31" x14ac:dyDescent="0.55000000000000004">
      <c r="A21">
        <v>22</v>
      </c>
      <c r="B21" t="s">
        <v>14</v>
      </c>
      <c r="C21" s="16" t="s">
        <v>15</v>
      </c>
      <c r="D21">
        <v>54730</v>
      </c>
      <c r="E21">
        <v>0</v>
      </c>
      <c r="F21" s="15" t="s">
        <v>37</v>
      </c>
      <c r="G21">
        <v>-38.0170202210521</v>
      </c>
      <c r="H21" s="16">
        <v>176.42048967569099</v>
      </c>
      <c r="I21">
        <f t="shared" si="1"/>
        <v>150</v>
      </c>
      <c r="J21" t="s">
        <v>159</v>
      </c>
      <c r="K21" s="20">
        <v>45694.652777777781</v>
      </c>
      <c r="L21" t="s">
        <v>160</v>
      </c>
      <c r="M21">
        <v>3.5</v>
      </c>
      <c r="N21">
        <v>1</v>
      </c>
      <c r="O21">
        <v>1</v>
      </c>
      <c r="P21">
        <v>153.45260302180401</v>
      </c>
      <c r="Q21" t="s">
        <v>167</v>
      </c>
      <c r="S21" s="17">
        <v>33805828.956973203</v>
      </c>
      <c r="T21" s="17">
        <v>60736.7219804458</v>
      </c>
      <c r="U21" s="18">
        <f t="shared" si="3"/>
        <v>33.805828956973201</v>
      </c>
      <c r="V21" s="18">
        <f t="shared" si="4"/>
        <v>60.7367219804458</v>
      </c>
      <c r="W21">
        <v>123.7</v>
      </c>
      <c r="X21">
        <v>31.5</v>
      </c>
      <c r="Y21">
        <v>124</v>
      </c>
      <c r="Z21">
        <v>1.042</v>
      </c>
      <c r="AA21">
        <v>279</v>
      </c>
      <c r="AB21" t="s">
        <v>61</v>
      </c>
      <c r="AC21">
        <v>3.8</v>
      </c>
      <c r="AD21" t="str">
        <f t="shared" si="5"/>
        <v>Mesotrophic</v>
      </c>
      <c r="AE21">
        <v>24.8</v>
      </c>
    </row>
    <row r="22" spans="1:31" x14ac:dyDescent="0.55000000000000004">
      <c r="D22" s="15"/>
      <c r="E22" s="15"/>
      <c r="H22" s="16"/>
      <c r="J22" s="16"/>
    </row>
    <row r="23" spans="1:31" x14ac:dyDescent="0.55000000000000004">
      <c r="D23" s="15"/>
      <c r="E23" s="15"/>
      <c r="H23" s="16"/>
      <c r="J23" s="16"/>
    </row>
    <row r="24" spans="1:31" x14ac:dyDescent="0.55000000000000004">
      <c r="D24" s="15"/>
      <c r="E24" s="15"/>
      <c r="K24" s="16"/>
    </row>
    <row r="25" spans="1:31" x14ac:dyDescent="0.55000000000000004">
      <c r="D25" s="15"/>
      <c r="E25" s="15"/>
      <c r="K25" s="16"/>
    </row>
    <row r="26" spans="1:31" x14ac:dyDescent="0.55000000000000004">
      <c r="D26" s="15"/>
      <c r="E26" s="15"/>
      <c r="K26" s="16"/>
    </row>
    <row r="27" spans="1:31" x14ac:dyDescent="0.55000000000000004">
      <c r="D27" s="15"/>
      <c r="E27" s="15"/>
      <c r="K27" s="16"/>
    </row>
    <row r="28" spans="1:31" x14ac:dyDescent="0.55000000000000004">
      <c r="D28" s="15"/>
      <c r="E28" s="15"/>
      <c r="K28" s="16"/>
    </row>
    <row r="29" spans="1:31" x14ac:dyDescent="0.55000000000000004">
      <c r="D29" s="15"/>
      <c r="E29" s="15"/>
      <c r="K29" s="16"/>
    </row>
    <row r="30" spans="1:31" x14ac:dyDescent="0.55000000000000004">
      <c r="D30" s="15"/>
      <c r="E30" s="15"/>
      <c r="K30" s="16"/>
    </row>
    <row r="31" spans="1:31" x14ac:dyDescent="0.55000000000000004">
      <c r="D31" s="15"/>
      <c r="E31" s="15"/>
      <c r="K31" s="16"/>
    </row>
    <row r="32" spans="1:31" x14ac:dyDescent="0.55000000000000004">
      <c r="D32" s="15"/>
      <c r="E32" s="15"/>
      <c r="K32" s="16"/>
    </row>
    <row r="33" spans="4:11" x14ac:dyDescent="0.55000000000000004">
      <c r="D33" s="15"/>
      <c r="E33" s="15"/>
      <c r="K33" s="16"/>
    </row>
    <row r="34" spans="4:11" x14ac:dyDescent="0.55000000000000004">
      <c r="D34" s="15"/>
      <c r="E34" s="15"/>
      <c r="K34" s="16"/>
    </row>
    <row r="35" spans="4:11" x14ac:dyDescent="0.55000000000000004">
      <c r="D35" s="15"/>
      <c r="E35" s="15"/>
      <c r="K35" s="16"/>
    </row>
    <row r="36" spans="4:11" x14ac:dyDescent="0.55000000000000004">
      <c r="D36" s="15"/>
      <c r="E36" s="15"/>
      <c r="H36" s="16"/>
      <c r="J36" s="16"/>
      <c r="K36" s="16"/>
    </row>
    <row r="37" spans="4:11" x14ac:dyDescent="0.55000000000000004">
      <c r="D37" s="15"/>
      <c r="E37" s="15"/>
      <c r="H37" s="16"/>
      <c r="J37" s="16"/>
      <c r="K37" s="16"/>
    </row>
    <row r="38" spans="4:11" x14ac:dyDescent="0.55000000000000004">
      <c r="D38" s="15"/>
      <c r="E38" s="15"/>
      <c r="H38" s="16"/>
      <c r="J38" s="16"/>
      <c r="K38" s="16"/>
    </row>
    <row r="39" spans="4:11" x14ac:dyDescent="0.55000000000000004">
      <c r="D39" s="15"/>
      <c r="E39" s="15"/>
      <c r="H39" s="16"/>
      <c r="J39" s="16"/>
      <c r="K39" s="16"/>
    </row>
    <row r="40" spans="4:11" x14ac:dyDescent="0.55000000000000004">
      <c r="D40" s="15"/>
      <c r="E40" s="15"/>
      <c r="H40" s="16"/>
      <c r="J40" s="16"/>
      <c r="K40" s="16"/>
    </row>
    <row r="41" spans="4:11" x14ac:dyDescent="0.55000000000000004">
      <c r="D41" s="15"/>
      <c r="E41" s="15"/>
      <c r="H41" s="16"/>
      <c r="J41" s="16"/>
      <c r="K41" s="16"/>
    </row>
    <row r="42" spans="4:11" x14ac:dyDescent="0.55000000000000004">
      <c r="D42" s="15"/>
      <c r="E42" s="15"/>
      <c r="H42" s="16"/>
      <c r="J42" s="16"/>
    </row>
    <row r="43" spans="4:11" x14ac:dyDescent="0.55000000000000004">
      <c r="D43" s="15"/>
      <c r="E43" s="15"/>
      <c r="H43" s="16"/>
      <c r="J43" s="16"/>
    </row>
    <row r="44" spans="4:11" x14ac:dyDescent="0.55000000000000004">
      <c r="D44" s="15"/>
      <c r="E44" s="15"/>
      <c r="H44" s="16"/>
      <c r="J44" s="16"/>
    </row>
    <row r="45" spans="4:11" x14ac:dyDescent="0.55000000000000004">
      <c r="D45" s="15"/>
      <c r="E45" s="15"/>
      <c r="H45" s="16"/>
      <c r="J45" s="16"/>
    </row>
    <row r="46" spans="4:11" x14ac:dyDescent="0.55000000000000004">
      <c r="D46" s="15"/>
      <c r="E46" s="15"/>
      <c r="H46" s="16"/>
      <c r="J46" s="16"/>
      <c r="K46" s="16"/>
    </row>
    <row r="47" spans="4:11" x14ac:dyDescent="0.55000000000000004">
      <c r="D47" s="15"/>
      <c r="E47" s="15"/>
      <c r="H47" s="16"/>
      <c r="J47" s="16"/>
      <c r="K47" s="16"/>
    </row>
    <row r="48" spans="4:11" x14ac:dyDescent="0.55000000000000004">
      <c r="I48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A78-0DCA-41F0-A0C7-FEDE2235E6EF}">
  <dimension ref="A1:G809"/>
  <sheetViews>
    <sheetView workbookViewId="0">
      <pane xSplit="2" ySplit="1" topLeftCell="C367" activePane="bottomRight" state="frozen"/>
      <selection pane="topRight" activeCell="C1" sqref="C1"/>
      <selection pane="bottomLeft" activeCell="A2" sqref="A2"/>
      <selection pane="bottomRight" activeCell="G381" sqref="G381"/>
    </sheetView>
  </sheetViews>
  <sheetFormatPr defaultRowHeight="14.4" x14ac:dyDescent="0.55000000000000004"/>
  <cols>
    <col min="2" max="2" width="12.578125" bestFit="1" customWidth="1"/>
    <col min="4" max="4" width="20.83984375" bestFit="1" customWidth="1"/>
    <col min="6" max="6" width="10.68359375" bestFit="1" customWidth="1"/>
  </cols>
  <sheetData>
    <row r="1" spans="1:7" x14ac:dyDescent="0.55000000000000004">
      <c r="A1" s="1" t="s">
        <v>9</v>
      </c>
      <c r="B1" s="1" t="s">
        <v>10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43</v>
      </c>
    </row>
    <row r="2" spans="1:7" x14ac:dyDescent="0.55000000000000004">
      <c r="A2">
        <v>3</v>
      </c>
      <c r="B2" s="15" t="s">
        <v>18</v>
      </c>
      <c r="C2" t="s">
        <v>66</v>
      </c>
      <c r="D2" t="s">
        <v>67</v>
      </c>
      <c r="E2" t="s">
        <v>68</v>
      </c>
      <c r="F2" s="1"/>
      <c r="G2" t="s">
        <v>69</v>
      </c>
    </row>
    <row r="3" spans="1:7" x14ac:dyDescent="0.55000000000000004">
      <c r="A3">
        <v>3</v>
      </c>
      <c r="B3" s="15" t="s">
        <v>18</v>
      </c>
      <c r="C3" t="s">
        <v>66</v>
      </c>
      <c r="D3" s="19" t="s">
        <v>70</v>
      </c>
      <c r="E3" t="s">
        <v>71</v>
      </c>
      <c r="F3">
        <v>1</v>
      </c>
    </row>
    <row r="4" spans="1:7" x14ac:dyDescent="0.55000000000000004">
      <c r="A4">
        <v>3</v>
      </c>
      <c r="B4" s="15" t="s">
        <v>18</v>
      </c>
      <c r="C4" t="s">
        <v>66</v>
      </c>
      <c r="D4" t="s">
        <v>72</v>
      </c>
      <c r="E4" t="s">
        <v>73</v>
      </c>
    </row>
    <row r="5" spans="1:7" x14ac:dyDescent="0.55000000000000004">
      <c r="A5">
        <v>3</v>
      </c>
      <c r="B5" s="15" t="s">
        <v>18</v>
      </c>
      <c r="C5" t="s">
        <v>66</v>
      </c>
      <c r="D5" t="s">
        <v>74</v>
      </c>
      <c r="E5" t="s">
        <v>73</v>
      </c>
      <c r="F5">
        <v>0.9</v>
      </c>
    </row>
    <row r="6" spans="1:7" x14ac:dyDescent="0.55000000000000004">
      <c r="A6">
        <v>3</v>
      </c>
      <c r="B6" s="15" t="s">
        <v>18</v>
      </c>
      <c r="C6" t="s">
        <v>66</v>
      </c>
      <c r="D6" t="s">
        <v>75</v>
      </c>
      <c r="E6" t="s">
        <v>76</v>
      </c>
      <c r="F6">
        <f>F5/10</f>
        <v>0.09</v>
      </c>
      <c r="G6" t="s">
        <v>77</v>
      </c>
    </row>
    <row r="7" spans="1:7" x14ac:dyDescent="0.55000000000000004">
      <c r="A7">
        <v>3</v>
      </c>
      <c r="B7" s="15" t="s">
        <v>18</v>
      </c>
      <c r="C7" t="s">
        <v>66</v>
      </c>
      <c r="D7" s="20" t="s">
        <v>78</v>
      </c>
      <c r="E7" t="s">
        <v>79</v>
      </c>
      <c r="F7">
        <v>0</v>
      </c>
    </row>
    <row r="8" spans="1:7" x14ac:dyDescent="0.55000000000000004">
      <c r="A8">
        <v>3</v>
      </c>
      <c r="B8" s="15" t="s">
        <v>18</v>
      </c>
      <c r="C8" t="s">
        <v>66</v>
      </c>
      <c r="D8" s="20" t="s">
        <v>80</v>
      </c>
    </row>
    <row r="9" spans="1:7" x14ac:dyDescent="0.55000000000000004">
      <c r="A9">
        <v>3</v>
      </c>
      <c r="B9" s="15" t="s">
        <v>18</v>
      </c>
      <c r="C9" t="s">
        <v>66</v>
      </c>
      <c r="D9" s="20" t="s">
        <v>81</v>
      </c>
      <c r="E9" t="s">
        <v>79</v>
      </c>
      <c r="F9">
        <v>10</v>
      </c>
    </row>
    <row r="10" spans="1:7" x14ac:dyDescent="0.55000000000000004">
      <c r="A10">
        <v>3</v>
      </c>
      <c r="B10" s="15" t="s">
        <v>18</v>
      </c>
      <c r="C10" t="s">
        <v>66</v>
      </c>
      <c r="D10" t="s">
        <v>82</v>
      </c>
      <c r="E10" t="s">
        <v>79</v>
      </c>
      <c r="F10">
        <v>100</v>
      </c>
    </row>
    <row r="11" spans="1:7" x14ac:dyDescent="0.55000000000000004">
      <c r="A11">
        <v>3</v>
      </c>
      <c r="B11" s="15" t="s">
        <v>18</v>
      </c>
      <c r="C11" t="s">
        <v>66</v>
      </c>
      <c r="D11" t="s">
        <v>83</v>
      </c>
      <c r="E11" t="s">
        <v>71</v>
      </c>
      <c r="F11">
        <v>0</v>
      </c>
    </row>
    <row r="12" spans="1:7" x14ac:dyDescent="0.55000000000000004">
      <c r="A12">
        <v>3</v>
      </c>
      <c r="B12" s="15" t="s">
        <v>18</v>
      </c>
      <c r="C12" t="s">
        <v>66</v>
      </c>
      <c r="D12" t="s">
        <v>84</v>
      </c>
      <c r="E12" t="s">
        <v>79</v>
      </c>
      <c r="F12">
        <v>0</v>
      </c>
    </row>
    <row r="13" spans="1:7" x14ac:dyDescent="0.55000000000000004">
      <c r="A13">
        <v>3</v>
      </c>
      <c r="B13" s="15" t="s">
        <v>18</v>
      </c>
      <c r="C13" t="s">
        <v>66</v>
      </c>
      <c r="D13" t="s">
        <v>85</v>
      </c>
      <c r="E13" t="s">
        <v>79</v>
      </c>
      <c r="F13">
        <v>30</v>
      </c>
    </row>
    <row r="14" spans="1:7" x14ac:dyDescent="0.55000000000000004">
      <c r="A14">
        <v>3</v>
      </c>
      <c r="B14" s="15" t="s">
        <v>18</v>
      </c>
      <c r="C14" t="s">
        <v>66</v>
      </c>
      <c r="D14" t="s">
        <v>86</v>
      </c>
      <c r="E14" t="s">
        <v>79</v>
      </c>
      <c r="F14">
        <v>30</v>
      </c>
    </row>
    <row r="15" spans="1:7" x14ac:dyDescent="0.55000000000000004">
      <c r="A15">
        <v>3</v>
      </c>
      <c r="B15" s="15" t="s">
        <v>18</v>
      </c>
      <c r="C15" t="s">
        <v>66</v>
      </c>
      <c r="D15" t="s">
        <v>87</v>
      </c>
      <c r="E15" t="s">
        <v>79</v>
      </c>
      <c r="F15">
        <v>10</v>
      </c>
    </row>
    <row r="16" spans="1:7" x14ac:dyDescent="0.55000000000000004">
      <c r="A16">
        <v>3</v>
      </c>
      <c r="B16" s="15" t="s">
        <v>18</v>
      </c>
      <c r="C16" t="s">
        <v>66</v>
      </c>
      <c r="D16" t="s">
        <v>88</v>
      </c>
      <c r="E16" t="s">
        <v>79</v>
      </c>
      <c r="F16">
        <v>30</v>
      </c>
    </row>
    <row r="17" spans="1:6" x14ac:dyDescent="0.55000000000000004">
      <c r="A17">
        <v>3</v>
      </c>
      <c r="B17" s="15" t="s">
        <v>18</v>
      </c>
      <c r="C17" t="s">
        <v>66</v>
      </c>
      <c r="D17" t="s">
        <v>89</v>
      </c>
      <c r="E17" t="s">
        <v>79</v>
      </c>
      <c r="F17">
        <v>0</v>
      </c>
    </row>
    <row r="18" spans="1:6" x14ac:dyDescent="0.55000000000000004">
      <c r="A18">
        <v>3</v>
      </c>
      <c r="B18" s="15" t="s">
        <v>18</v>
      </c>
      <c r="C18" t="s">
        <v>66</v>
      </c>
      <c r="D18" t="s">
        <v>90</v>
      </c>
      <c r="E18" t="s">
        <v>79</v>
      </c>
      <c r="F18">
        <v>0</v>
      </c>
    </row>
    <row r="19" spans="1:6" x14ac:dyDescent="0.55000000000000004">
      <c r="A19">
        <v>3</v>
      </c>
      <c r="B19" s="15" t="s">
        <v>18</v>
      </c>
      <c r="C19" t="s">
        <v>66</v>
      </c>
      <c r="D19" t="s">
        <v>91</v>
      </c>
      <c r="E19" t="s">
        <v>79</v>
      </c>
      <c r="F19">
        <v>0</v>
      </c>
    </row>
    <row r="20" spans="1:6" x14ac:dyDescent="0.55000000000000004">
      <c r="A20">
        <v>3</v>
      </c>
      <c r="B20" s="15" t="s">
        <v>18</v>
      </c>
      <c r="C20" t="s">
        <v>66</v>
      </c>
      <c r="D20" t="s">
        <v>92</v>
      </c>
      <c r="E20" t="s">
        <v>93</v>
      </c>
    </row>
    <row r="21" spans="1:6" x14ac:dyDescent="0.55000000000000004">
      <c r="A21">
        <v>3</v>
      </c>
      <c r="B21" s="15" t="s">
        <v>18</v>
      </c>
      <c r="C21" t="s">
        <v>94</v>
      </c>
      <c r="D21" t="s">
        <v>95</v>
      </c>
      <c r="E21" t="s">
        <v>96</v>
      </c>
      <c r="F21">
        <v>26</v>
      </c>
    </row>
    <row r="22" spans="1:6" x14ac:dyDescent="0.55000000000000004">
      <c r="A22">
        <v>3</v>
      </c>
      <c r="B22" s="15" t="s">
        <v>18</v>
      </c>
      <c r="C22" t="s">
        <v>94</v>
      </c>
      <c r="D22" t="s">
        <v>97</v>
      </c>
      <c r="E22" t="s">
        <v>98</v>
      </c>
      <c r="F22">
        <v>11.89</v>
      </c>
    </row>
    <row r="23" spans="1:6" x14ac:dyDescent="0.55000000000000004">
      <c r="A23">
        <v>3</v>
      </c>
      <c r="B23" s="15" t="s">
        <v>18</v>
      </c>
      <c r="C23" t="s">
        <v>94</v>
      </c>
      <c r="D23" t="s">
        <v>99</v>
      </c>
      <c r="E23" t="s">
        <v>79</v>
      </c>
      <c r="F23">
        <v>146.5</v>
      </c>
    </row>
    <row r="24" spans="1:6" x14ac:dyDescent="0.55000000000000004">
      <c r="A24">
        <v>3</v>
      </c>
      <c r="B24" s="15" t="s">
        <v>18</v>
      </c>
      <c r="C24" t="s">
        <v>94</v>
      </c>
      <c r="D24" t="s">
        <v>100</v>
      </c>
      <c r="E24" t="s">
        <v>101</v>
      </c>
      <c r="F24">
        <v>159.5</v>
      </c>
    </row>
    <row r="25" spans="1:6" x14ac:dyDescent="0.55000000000000004">
      <c r="A25">
        <v>3</v>
      </c>
      <c r="B25" s="15" t="s">
        <v>18</v>
      </c>
      <c r="C25" t="s">
        <v>94</v>
      </c>
      <c r="D25" t="s">
        <v>102</v>
      </c>
      <c r="F25">
        <v>8.1199999999999992</v>
      </c>
    </row>
    <row r="26" spans="1:6" x14ac:dyDescent="0.55000000000000004">
      <c r="A26">
        <v>3</v>
      </c>
      <c r="B26" s="15" t="s">
        <v>18</v>
      </c>
      <c r="C26" t="s">
        <v>103</v>
      </c>
      <c r="D26" t="s">
        <v>104</v>
      </c>
      <c r="E26" t="s">
        <v>79</v>
      </c>
      <c r="F26">
        <v>0</v>
      </c>
    </row>
    <row r="27" spans="1:6" x14ac:dyDescent="0.55000000000000004">
      <c r="A27">
        <v>3</v>
      </c>
      <c r="B27" s="15" t="s">
        <v>18</v>
      </c>
      <c r="C27" t="s">
        <v>103</v>
      </c>
      <c r="D27" t="s">
        <v>105</v>
      </c>
    </row>
    <row r="28" spans="1:6" x14ac:dyDescent="0.55000000000000004">
      <c r="A28">
        <v>3</v>
      </c>
      <c r="B28" s="15" t="s">
        <v>18</v>
      </c>
      <c r="C28" t="s">
        <v>103</v>
      </c>
      <c r="D28" t="s">
        <v>106</v>
      </c>
      <c r="E28" t="s">
        <v>79</v>
      </c>
      <c r="F28">
        <v>0</v>
      </c>
    </row>
    <row r="29" spans="1:6" x14ac:dyDescent="0.55000000000000004">
      <c r="A29">
        <v>3</v>
      </c>
      <c r="B29" s="15" t="s">
        <v>18</v>
      </c>
      <c r="C29" t="s">
        <v>103</v>
      </c>
      <c r="D29" t="s">
        <v>107</v>
      </c>
    </row>
    <row r="30" spans="1:6" x14ac:dyDescent="0.55000000000000004">
      <c r="A30">
        <v>3</v>
      </c>
      <c r="B30" s="15" t="s">
        <v>18</v>
      </c>
      <c r="C30" t="s">
        <v>103</v>
      </c>
      <c r="D30" t="s">
        <v>108</v>
      </c>
      <c r="E30" t="s">
        <v>71</v>
      </c>
      <c r="F30">
        <v>0</v>
      </c>
    </row>
    <row r="31" spans="1:6" x14ac:dyDescent="0.55000000000000004">
      <c r="A31">
        <v>3</v>
      </c>
      <c r="B31" s="15" t="s">
        <v>18</v>
      </c>
      <c r="C31" t="s">
        <v>103</v>
      </c>
      <c r="D31" t="s">
        <v>109</v>
      </c>
    </row>
    <row r="32" spans="1:6" x14ac:dyDescent="0.55000000000000004">
      <c r="A32">
        <v>3</v>
      </c>
      <c r="B32" s="15" t="s">
        <v>18</v>
      </c>
      <c r="C32" t="s">
        <v>103</v>
      </c>
      <c r="D32" t="s">
        <v>110</v>
      </c>
      <c r="E32" t="s">
        <v>79</v>
      </c>
      <c r="F32">
        <v>0</v>
      </c>
    </row>
    <row r="33" spans="1:7" x14ac:dyDescent="0.55000000000000004">
      <c r="A33">
        <v>3</v>
      </c>
      <c r="B33" s="15" t="s">
        <v>18</v>
      </c>
      <c r="C33" t="s">
        <v>103</v>
      </c>
      <c r="D33" t="s">
        <v>111</v>
      </c>
    </row>
    <row r="34" spans="1:7" x14ac:dyDescent="0.55000000000000004">
      <c r="A34">
        <v>3</v>
      </c>
      <c r="B34" s="15" t="s">
        <v>18</v>
      </c>
      <c r="C34" t="s">
        <v>224</v>
      </c>
      <c r="D34" t="s">
        <v>209</v>
      </c>
      <c r="E34" t="s">
        <v>210</v>
      </c>
      <c r="F34" t="s">
        <v>227</v>
      </c>
    </row>
    <row r="35" spans="1:7" x14ac:dyDescent="0.55000000000000004">
      <c r="A35">
        <v>3</v>
      </c>
      <c r="B35" s="15" t="s">
        <v>18</v>
      </c>
      <c r="C35" t="s">
        <v>224</v>
      </c>
      <c r="D35" t="s">
        <v>211</v>
      </c>
      <c r="E35" t="s">
        <v>93</v>
      </c>
      <c r="F35">
        <v>1600</v>
      </c>
    </row>
    <row r="36" spans="1:7" x14ac:dyDescent="0.55000000000000004">
      <c r="A36">
        <v>3</v>
      </c>
      <c r="B36" s="15" t="s">
        <v>18</v>
      </c>
      <c r="C36" t="s">
        <v>224</v>
      </c>
      <c r="D36" t="s">
        <v>212</v>
      </c>
      <c r="E36" t="s">
        <v>93</v>
      </c>
      <c r="F36">
        <v>2500</v>
      </c>
    </row>
    <row r="37" spans="1:7" x14ac:dyDescent="0.55000000000000004">
      <c r="A37">
        <v>3</v>
      </c>
      <c r="B37" s="15" t="s">
        <v>18</v>
      </c>
      <c r="C37" t="s">
        <v>224</v>
      </c>
      <c r="D37" t="s">
        <v>213</v>
      </c>
      <c r="E37" t="s">
        <v>93</v>
      </c>
      <c r="F37">
        <v>2200</v>
      </c>
    </row>
    <row r="38" spans="1:7" x14ac:dyDescent="0.55000000000000004">
      <c r="A38">
        <v>3</v>
      </c>
      <c r="B38" s="15" t="s">
        <v>18</v>
      </c>
      <c r="C38" t="s">
        <v>224</v>
      </c>
      <c r="D38" t="s">
        <v>214</v>
      </c>
      <c r="E38" t="s">
        <v>93</v>
      </c>
      <c r="F38">
        <v>420</v>
      </c>
    </row>
    <row r="39" spans="1:7" x14ac:dyDescent="0.55000000000000004">
      <c r="A39">
        <v>3</v>
      </c>
      <c r="B39" s="15" t="s">
        <v>18</v>
      </c>
      <c r="C39" t="s">
        <v>224</v>
      </c>
      <c r="D39" t="s">
        <v>215</v>
      </c>
      <c r="E39" t="s">
        <v>93</v>
      </c>
      <c r="F39">
        <v>450</v>
      </c>
    </row>
    <row r="40" spans="1:7" x14ac:dyDescent="0.55000000000000004">
      <c r="A40">
        <v>3</v>
      </c>
      <c r="B40" s="15" t="s">
        <v>18</v>
      </c>
      <c r="C40" t="s">
        <v>224</v>
      </c>
      <c r="D40" t="s">
        <v>229</v>
      </c>
      <c r="E40" t="s">
        <v>93</v>
      </c>
      <c r="F40">
        <v>170</v>
      </c>
    </row>
    <row r="41" spans="1:7" x14ac:dyDescent="0.55000000000000004">
      <c r="A41">
        <v>3</v>
      </c>
      <c r="B41" s="15" t="s">
        <v>18</v>
      </c>
      <c r="C41" t="s">
        <v>224</v>
      </c>
      <c r="D41" t="s">
        <v>216</v>
      </c>
      <c r="E41" t="s">
        <v>93</v>
      </c>
      <c r="F41">
        <v>580</v>
      </c>
    </row>
    <row r="42" spans="1:7" x14ac:dyDescent="0.55000000000000004">
      <c r="A42">
        <v>3</v>
      </c>
      <c r="B42" s="15" t="s">
        <v>18</v>
      </c>
      <c r="C42" t="s">
        <v>224</v>
      </c>
      <c r="D42" t="s">
        <v>205</v>
      </c>
      <c r="E42" t="s">
        <v>217</v>
      </c>
      <c r="F42">
        <f>0.5*F36*F37*((F38+F39+(F41-F40))/3)/1000000000</f>
        <v>1.1733333333333336</v>
      </c>
      <c r="G42" t="s">
        <v>218</v>
      </c>
    </row>
    <row r="43" spans="1:7" x14ac:dyDescent="0.55000000000000004">
      <c r="A43">
        <v>3</v>
      </c>
      <c r="B43" s="15" t="s">
        <v>18</v>
      </c>
      <c r="C43" t="s">
        <v>224</v>
      </c>
      <c r="D43" t="s">
        <v>219</v>
      </c>
      <c r="E43" t="s">
        <v>93</v>
      </c>
      <c r="F43">
        <f>AVERAGE(300,295,285,300)</f>
        <v>295</v>
      </c>
      <c r="G43" t="s">
        <v>230</v>
      </c>
    </row>
    <row r="44" spans="1:7" x14ac:dyDescent="0.55000000000000004">
      <c r="A44">
        <v>3</v>
      </c>
      <c r="B44" s="15" t="s">
        <v>18</v>
      </c>
      <c r="C44" t="s">
        <v>224</v>
      </c>
      <c r="D44" t="s">
        <v>220</v>
      </c>
      <c r="E44" t="s">
        <v>79</v>
      </c>
      <c r="F44">
        <v>0</v>
      </c>
    </row>
    <row r="45" spans="1:7" x14ac:dyDescent="0.55000000000000004">
      <c r="A45">
        <v>3</v>
      </c>
      <c r="B45" s="15" t="s">
        <v>18</v>
      </c>
      <c r="C45" t="s">
        <v>225</v>
      </c>
      <c r="D45" t="s">
        <v>209</v>
      </c>
      <c r="E45" t="s">
        <v>210</v>
      </c>
      <c r="F45" t="s">
        <v>227</v>
      </c>
    </row>
    <row r="46" spans="1:7" x14ac:dyDescent="0.55000000000000004">
      <c r="A46">
        <v>3</v>
      </c>
      <c r="B46" s="15" t="s">
        <v>18</v>
      </c>
      <c r="C46" t="s">
        <v>225</v>
      </c>
      <c r="D46" t="s">
        <v>211</v>
      </c>
      <c r="E46" t="s">
        <v>93</v>
      </c>
      <c r="F46">
        <v>2100</v>
      </c>
    </row>
    <row r="47" spans="1:7" x14ac:dyDescent="0.55000000000000004">
      <c r="A47">
        <v>3</v>
      </c>
      <c r="B47" s="15" t="s">
        <v>18</v>
      </c>
      <c r="C47" t="s">
        <v>225</v>
      </c>
      <c r="D47" t="s">
        <v>212</v>
      </c>
      <c r="E47" t="s">
        <v>93</v>
      </c>
      <c r="F47">
        <v>2400</v>
      </c>
    </row>
    <row r="48" spans="1:7" x14ac:dyDescent="0.55000000000000004">
      <c r="A48">
        <v>3</v>
      </c>
      <c r="B48" s="15" t="s">
        <v>18</v>
      </c>
      <c r="C48" t="s">
        <v>225</v>
      </c>
      <c r="D48" t="s">
        <v>213</v>
      </c>
      <c r="E48" t="s">
        <v>93</v>
      </c>
      <c r="F48">
        <v>2200</v>
      </c>
    </row>
    <row r="49" spans="1:7" x14ac:dyDescent="0.55000000000000004">
      <c r="A49">
        <v>3</v>
      </c>
      <c r="B49" s="15" t="s">
        <v>18</v>
      </c>
      <c r="C49" t="s">
        <v>225</v>
      </c>
      <c r="D49" t="s">
        <v>214</v>
      </c>
      <c r="E49" t="s">
        <v>93</v>
      </c>
      <c r="F49">
        <v>480</v>
      </c>
    </row>
    <row r="50" spans="1:7" x14ac:dyDescent="0.55000000000000004">
      <c r="A50">
        <v>3</v>
      </c>
      <c r="B50" s="15" t="s">
        <v>18</v>
      </c>
      <c r="C50" t="s">
        <v>225</v>
      </c>
      <c r="D50" t="s">
        <v>215</v>
      </c>
      <c r="E50" t="s">
        <v>93</v>
      </c>
      <c r="F50">
        <v>440</v>
      </c>
    </row>
    <row r="51" spans="1:7" x14ac:dyDescent="0.55000000000000004">
      <c r="A51">
        <v>3</v>
      </c>
      <c r="B51" s="15" t="s">
        <v>18</v>
      </c>
      <c r="C51" t="s">
        <v>225</v>
      </c>
      <c r="D51" t="s">
        <v>228</v>
      </c>
      <c r="E51" t="s">
        <v>93</v>
      </c>
      <c r="F51">
        <v>120</v>
      </c>
    </row>
    <row r="52" spans="1:7" x14ac:dyDescent="0.55000000000000004">
      <c r="A52">
        <v>3</v>
      </c>
      <c r="B52" s="15" t="s">
        <v>18</v>
      </c>
      <c r="C52" t="s">
        <v>225</v>
      </c>
      <c r="D52" t="s">
        <v>216</v>
      </c>
      <c r="E52" t="s">
        <v>93</v>
      </c>
      <c r="F52">
        <v>570</v>
      </c>
    </row>
    <row r="53" spans="1:7" x14ac:dyDescent="0.55000000000000004">
      <c r="A53">
        <v>3</v>
      </c>
      <c r="B53" s="15" t="s">
        <v>18</v>
      </c>
      <c r="C53" t="s">
        <v>225</v>
      </c>
      <c r="D53" t="s">
        <v>205</v>
      </c>
      <c r="E53" t="s">
        <v>217</v>
      </c>
      <c r="F53">
        <f>0.5*F47*F48*((F49+F50+(F52-F51))/3)/1000000000</f>
        <v>1.2056</v>
      </c>
      <c r="G53" t="s">
        <v>218</v>
      </c>
    </row>
    <row r="54" spans="1:7" x14ac:dyDescent="0.55000000000000004">
      <c r="A54">
        <v>3</v>
      </c>
      <c r="B54" s="15" t="s">
        <v>18</v>
      </c>
      <c r="C54" t="s">
        <v>225</v>
      </c>
      <c r="D54" t="s">
        <v>219</v>
      </c>
      <c r="E54" t="s">
        <v>93</v>
      </c>
      <c r="F54">
        <f>AVERAGE(320,285,280,298)</f>
        <v>295.75</v>
      </c>
      <c r="G54" t="s">
        <v>231</v>
      </c>
    </row>
    <row r="55" spans="1:7" x14ac:dyDescent="0.55000000000000004">
      <c r="A55">
        <v>3</v>
      </c>
      <c r="B55" s="15" t="s">
        <v>18</v>
      </c>
      <c r="C55" t="s">
        <v>225</v>
      </c>
      <c r="D55" t="s">
        <v>220</v>
      </c>
      <c r="E55" t="s">
        <v>79</v>
      </c>
      <c r="F55">
        <v>0</v>
      </c>
    </row>
    <row r="56" spans="1:7" x14ac:dyDescent="0.55000000000000004">
      <c r="A56">
        <v>3</v>
      </c>
      <c r="B56" s="15" t="s">
        <v>18</v>
      </c>
      <c r="C56" t="s">
        <v>226</v>
      </c>
      <c r="D56" t="s">
        <v>209</v>
      </c>
      <c r="E56" t="s">
        <v>210</v>
      </c>
      <c r="F56" t="s">
        <v>227</v>
      </c>
    </row>
    <row r="57" spans="1:7" x14ac:dyDescent="0.55000000000000004">
      <c r="A57">
        <v>3</v>
      </c>
      <c r="B57" s="15" t="s">
        <v>18</v>
      </c>
      <c r="C57" t="s">
        <v>226</v>
      </c>
      <c r="D57" t="s">
        <v>211</v>
      </c>
      <c r="E57" t="s">
        <v>93</v>
      </c>
      <c r="F57">
        <v>3000</v>
      </c>
    </row>
    <row r="58" spans="1:7" x14ac:dyDescent="0.55000000000000004">
      <c r="A58">
        <v>3</v>
      </c>
      <c r="B58" s="15" t="s">
        <v>18</v>
      </c>
      <c r="C58" t="s">
        <v>226</v>
      </c>
      <c r="D58" t="s">
        <v>212</v>
      </c>
      <c r="E58" t="s">
        <v>93</v>
      </c>
      <c r="F58">
        <v>2400</v>
      </c>
    </row>
    <row r="59" spans="1:7" x14ac:dyDescent="0.55000000000000004">
      <c r="A59">
        <v>3</v>
      </c>
      <c r="B59" s="15" t="s">
        <v>18</v>
      </c>
      <c r="C59" t="s">
        <v>226</v>
      </c>
      <c r="D59" t="s">
        <v>213</v>
      </c>
      <c r="E59" t="s">
        <v>93</v>
      </c>
      <c r="F59">
        <v>2500</v>
      </c>
    </row>
    <row r="60" spans="1:7" x14ac:dyDescent="0.55000000000000004">
      <c r="A60">
        <v>3</v>
      </c>
      <c r="B60" s="15" t="s">
        <v>18</v>
      </c>
      <c r="C60" t="s">
        <v>226</v>
      </c>
      <c r="D60" t="s">
        <v>214</v>
      </c>
      <c r="E60" t="s">
        <v>93</v>
      </c>
      <c r="F60">
        <v>530</v>
      </c>
    </row>
    <row r="61" spans="1:7" x14ac:dyDescent="0.55000000000000004">
      <c r="A61">
        <v>3</v>
      </c>
      <c r="B61" s="15" t="s">
        <v>18</v>
      </c>
      <c r="C61" t="s">
        <v>226</v>
      </c>
      <c r="D61" t="s">
        <v>215</v>
      </c>
      <c r="E61" t="s">
        <v>93</v>
      </c>
      <c r="F61">
        <v>500</v>
      </c>
    </row>
    <row r="62" spans="1:7" x14ac:dyDescent="0.55000000000000004">
      <c r="A62">
        <v>3</v>
      </c>
      <c r="B62" s="15" t="s">
        <v>18</v>
      </c>
      <c r="C62" t="s">
        <v>226</v>
      </c>
      <c r="D62" t="s">
        <v>228</v>
      </c>
      <c r="E62" t="s">
        <v>93</v>
      </c>
      <c r="F62">
        <v>190</v>
      </c>
    </row>
    <row r="63" spans="1:7" x14ac:dyDescent="0.55000000000000004">
      <c r="A63">
        <v>3</v>
      </c>
      <c r="B63" s="15" t="s">
        <v>18</v>
      </c>
      <c r="C63" t="s">
        <v>226</v>
      </c>
      <c r="D63" t="s">
        <v>216</v>
      </c>
      <c r="E63" t="s">
        <v>93</v>
      </c>
      <c r="F63">
        <v>620</v>
      </c>
    </row>
    <row r="64" spans="1:7" x14ac:dyDescent="0.55000000000000004">
      <c r="A64">
        <v>3</v>
      </c>
      <c r="B64" s="15" t="s">
        <v>18</v>
      </c>
      <c r="C64" t="s">
        <v>226</v>
      </c>
      <c r="D64" t="s">
        <v>205</v>
      </c>
      <c r="E64" t="s">
        <v>217</v>
      </c>
      <c r="F64">
        <f>0.5*F58*F59*((F60+F61+(F63-F62))/3)/1000000000</f>
        <v>1.46</v>
      </c>
      <c r="G64" t="s">
        <v>218</v>
      </c>
    </row>
    <row r="65" spans="1:7" x14ac:dyDescent="0.55000000000000004">
      <c r="A65">
        <v>3</v>
      </c>
      <c r="B65" s="15" t="s">
        <v>18</v>
      </c>
      <c r="C65" t="s">
        <v>226</v>
      </c>
      <c r="D65" t="s">
        <v>219</v>
      </c>
      <c r="E65" t="s">
        <v>93</v>
      </c>
      <c r="F65">
        <f>AVERAGE(380,390,395,368)</f>
        <v>383.25</v>
      </c>
      <c r="G65" t="s">
        <v>163</v>
      </c>
    </row>
    <row r="66" spans="1:7" x14ac:dyDescent="0.55000000000000004">
      <c r="A66">
        <v>3</v>
      </c>
      <c r="B66" s="15" t="s">
        <v>18</v>
      </c>
      <c r="C66" t="s">
        <v>226</v>
      </c>
      <c r="D66" t="s">
        <v>220</v>
      </c>
      <c r="E66" t="s">
        <v>79</v>
      </c>
      <c r="F66">
        <v>0</v>
      </c>
    </row>
    <row r="67" spans="1:7" x14ac:dyDescent="0.55000000000000004">
      <c r="A67">
        <v>4</v>
      </c>
      <c r="B67" s="15" t="s">
        <v>19</v>
      </c>
      <c r="C67" t="s">
        <v>66</v>
      </c>
      <c r="D67" t="s">
        <v>67</v>
      </c>
      <c r="E67" t="s">
        <v>68</v>
      </c>
      <c r="F67" s="1"/>
      <c r="G67" t="s">
        <v>69</v>
      </c>
    </row>
    <row r="68" spans="1:7" x14ac:dyDescent="0.55000000000000004">
      <c r="A68">
        <v>4</v>
      </c>
      <c r="B68" s="15" t="s">
        <v>19</v>
      </c>
      <c r="C68" t="s">
        <v>66</v>
      </c>
      <c r="D68" s="19" t="s">
        <v>70</v>
      </c>
      <c r="E68" t="s">
        <v>71</v>
      </c>
      <c r="F68">
        <v>1</v>
      </c>
    </row>
    <row r="69" spans="1:7" x14ac:dyDescent="0.55000000000000004">
      <c r="A69">
        <v>4</v>
      </c>
      <c r="B69" s="15" t="s">
        <v>19</v>
      </c>
      <c r="C69" t="s">
        <v>66</v>
      </c>
      <c r="D69" t="s">
        <v>72</v>
      </c>
      <c r="E69" t="s">
        <v>73</v>
      </c>
    </row>
    <row r="70" spans="1:7" x14ac:dyDescent="0.55000000000000004">
      <c r="A70">
        <v>4</v>
      </c>
      <c r="B70" s="15" t="s">
        <v>19</v>
      </c>
      <c r="C70" t="s">
        <v>66</v>
      </c>
      <c r="D70" t="s">
        <v>74</v>
      </c>
      <c r="E70" t="s">
        <v>73</v>
      </c>
      <c r="F70">
        <v>0.2</v>
      </c>
    </row>
    <row r="71" spans="1:7" x14ac:dyDescent="0.55000000000000004">
      <c r="A71">
        <v>4</v>
      </c>
      <c r="B71" s="15" t="s">
        <v>19</v>
      </c>
      <c r="C71" t="s">
        <v>66</v>
      </c>
      <c r="D71" t="s">
        <v>75</v>
      </c>
      <c r="E71" t="s">
        <v>76</v>
      </c>
      <c r="F71">
        <f>F70/10</f>
        <v>0.02</v>
      </c>
      <c r="G71" t="s">
        <v>77</v>
      </c>
    </row>
    <row r="72" spans="1:7" x14ac:dyDescent="0.55000000000000004">
      <c r="A72">
        <v>4</v>
      </c>
      <c r="B72" s="15" t="s">
        <v>19</v>
      </c>
      <c r="C72" t="s">
        <v>66</v>
      </c>
      <c r="D72" s="20" t="s">
        <v>78</v>
      </c>
      <c r="E72" t="s">
        <v>79</v>
      </c>
      <c r="F72">
        <v>70</v>
      </c>
    </row>
    <row r="73" spans="1:7" x14ac:dyDescent="0.55000000000000004">
      <c r="A73">
        <v>4</v>
      </c>
      <c r="B73" s="15" t="s">
        <v>19</v>
      </c>
      <c r="C73" t="s">
        <v>66</v>
      </c>
      <c r="D73" s="20" t="s">
        <v>80</v>
      </c>
      <c r="F73" t="s">
        <v>180</v>
      </c>
    </row>
    <row r="74" spans="1:7" x14ac:dyDescent="0.55000000000000004">
      <c r="A74">
        <v>4</v>
      </c>
      <c r="B74" s="15" t="s">
        <v>19</v>
      </c>
      <c r="C74" t="s">
        <v>66</v>
      </c>
      <c r="D74" s="20" t="s">
        <v>81</v>
      </c>
      <c r="E74" t="s">
        <v>79</v>
      </c>
      <c r="F74">
        <v>0</v>
      </c>
    </row>
    <row r="75" spans="1:7" x14ac:dyDescent="0.55000000000000004">
      <c r="A75">
        <v>4</v>
      </c>
      <c r="B75" s="15" t="s">
        <v>19</v>
      </c>
      <c r="C75" t="s">
        <v>66</v>
      </c>
      <c r="D75" t="s">
        <v>82</v>
      </c>
      <c r="E75" t="s">
        <v>79</v>
      </c>
      <c r="F75">
        <v>0</v>
      </c>
    </row>
    <row r="76" spans="1:7" x14ac:dyDescent="0.55000000000000004">
      <c r="A76">
        <v>4</v>
      </c>
      <c r="B76" s="15" t="s">
        <v>19</v>
      </c>
      <c r="C76" t="s">
        <v>66</v>
      </c>
      <c r="D76" t="s">
        <v>83</v>
      </c>
      <c r="E76" t="s">
        <v>71</v>
      </c>
      <c r="F76">
        <v>0</v>
      </c>
    </row>
    <row r="77" spans="1:7" x14ac:dyDescent="0.55000000000000004">
      <c r="A77">
        <v>4</v>
      </c>
      <c r="B77" s="15" t="s">
        <v>19</v>
      </c>
      <c r="C77" t="s">
        <v>66</v>
      </c>
      <c r="D77" t="s">
        <v>84</v>
      </c>
      <c r="E77" t="s">
        <v>79</v>
      </c>
      <c r="F77">
        <v>0</v>
      </c>
    </row>
    <row r="78" spans="1:7" x14ac:dyDescent="0.55000000000000004">
      <c r="A78">
        <v>4</v>
      </c>
      <c r="B78" s="15" t="s">
        <v>19</v>
      </c>
      <c r="C78" t="s">
        <v>66</v>
      </c>
      <c r="D78" t="s">
        <v>85</v>
      </c>
      <c r="E78" t="s">
        <v>79</v>
      </c>
      <c r="F78">
        <v>20</v>
      </c>
    </row>
    <row r="79" spans="1:7" x14ac:dyDescent="0.55000000000000004">
      <c r="A79">
        <v>4</v>
      </c>
      <c r="B79" s="15" t="s">
        <v>19</v>
      </c>
      <c r="C79" t="s">
        <v>66</v>
      </c>
      <c r="D79" t="s">
        <v>86</v>
      </c>
      <c r="E79" t="s">
        <v>79</v>
      </c>
      <c r="F79">
        <v>20</v>
      </c>
    </row>
    <row r="80" spans="1:7" x14ac:dyDescent="0.55000000000000004">
      <c r="A80">
        <v>4</v>
      </c>
      <c r="B80" s="15" t="s">
        <v>19</v>
      </c>
      <c r="C80" t="s">
        <v>66</v>
      </c>
      <c r="D80" t="s">
        <v>87</v>
      </c>
      <c r="E80" t="s">
        <v>79</v>
      </c>
      <c r="F80">
        <v>0</v>
      </c>
    </row>
    <row r="81" spans="1:6" x14ac:dyDescent="0.55000000000000004">
      <c r="A81">
        <v>4</v>
      </c>
      <c r="B81" s="15" t="s">
        <v>19</v>
      </c>
      <c r="C81" t="s">
        <v>66</v>
      </c>
      <c r="D81" t="s">
        <v>88</v>
      </c>
      <c r="E81" t="s">
        <v>79</v>
      </c>
      <c r="F81">
        <v>60</v>
      </c>
    </row>
    <row r="82" spans="1:6" x14ac:dyDescent="0.55000000000000004">
      <c r="A82">
        <v>4</v>
      </c>
      <c r="B82" s="15" t="s">
        <v>19</v>
      </c>
      <c r="C82" t="s">
        <v>66</v>
      </c>
      <c r="D82" t="s">
        <v>89</v>
      </c>
      <c r="E82" t="s">
        <v>79</v>
      </c>
      <c r="F82">
        <v>0</v>
      </c>
    </row>
    <row r="83" spans="1:6" x14ac:dyDescent="0.55000000000000004">
      <c r="A83">
        <v>4</v>
      </c>
      <c r="B83" s="15" t="s">
        <v>19</v>
      </c>
      <c r="C83" t="s">
        <v>66</v>
      </c>
      <c r="D83" t="s">
        <v>90</v>
      </c>
      <c r="E83" t="s">
        <v>79</v>
      </c>
      <c r="F83">
        <v>0</v>
      </c>
    </row>
    <row r="84" spans="1:6" x14ac:dyDescent="0.55000000000000004">
      <c r="A84">
        <v>4</v>
      </c>
      <c r="B84" s="15" t="s">
        <v>19</v>
      </c>
      <c r="C84" t="s">
        <v>66</v>
      </c>
      <c r="D84" t="s">
        <v>91</v>
      </c>
      <c r="E84" t="s">
        <v>79</v>
      </c>
      <c r="F84">
        <v>0</v>
      </c>
    </row>
    <row r="85" spans="1:6" x14ac:dyDescent="0.55000000000000004">
      <c r="A85">
        <v>4</v>
      </c>
      <c r="B85" s="15" t="s">
        <v>19</v>
      </c>
      <c r="C85" t="s">
        <v>66</v>
      </c>
      <c r="D85" t="s">
        <v>92</v>
      </c>
      <c r="E85" t="s">
        <v>93</v>
      </c>
    </row>
    <row r="86" spans="1:6" x14ac:dyDescent="0.55000000000000004">
      <c r="A86">
        <v>4</v>
      </c>
      <c r="B86" s="15" t="s">
        <v>19</v>
      </c>
      <c r="C86" t="s">
        <v>94</v>
      </c>
      <c r="D86" t="s">
        <v>95</v>
      </c>
      <c r="E86" t="s">
        <v>96</v>
      </c>
      <c r="F86">
        <v>25.8</v>
      </c>
    </row>
    <row r="87" spans="1:6" x14ac:dyDescent="0.55000000000000004">
      <c r="A87">
        <v>4</v>
      </c>
      <c r="B87" s="15" t="s">
        <v>19</v>
      </c>
      <c r="C87" t="s">
        <v>94</v>
      </c>
      <c r="D87" t="s">
        <v>97</v>
      </c>
      <c r="E87" t="s">
        <v>98</v>
      </c>
      <c r="F87">
        <v>11.54</v>
      </c>
    </row>
    <row r="88" spans="1:6" x14ac:dyDescent="0.55000000000000004">
      <c r="A88">
        <v>4</v>
      </c>
      <c r="B88" s="15" t="s">
        <v>19</v>
      </c>
      <c r="C88" t="s">
        <v>94</v>
      </c>
      <c r="D88" t="s">
        <v>99</v>
      </c>
      <c r="E88" t="s">
        <v>79</v>
      </c>
      <c r="F88">
        <v>141.69999999999999</v>
      </c>
    </row>
    <row r="89" spans="1:6" x14ac:dyDescent="0.55000000000000004">
      <c r="A89">
        <v>4</v>
      </c>
      <c r="B89" s="15" t="s">
        <v>19</v>
      </c>
      <c r="C89" t="s">
        <v>94</v>
      </c>
      <c r="D89" t="s">
        <v>100</v>
      </c>
      <c r="E89" t="s">
        <v>101</v>
      </c>
      <c r="F89">
        <v>159.1</v>
      </c>
    </row>
    <row r="90" spans="1:6" x14ac:dyDescent="0.55000000000000004">
      <c r="A90">
        <v>4</v>
      </c>
      <c r="B90" s="15" t="s">
        <v>19</v>
      </c>
      <c r="C90" t="s">
        <v>94</v>
      </c>
      <c r="D90" t="s">
        <v>102</v>
      </c>
      <c r="F90">
        <v>9.08</v>
      </c>
    </row>
    <row r="91" spans="1:6" x14ac:dyDescent="0.55000000000000004">
      <c r="A91">
        <v>4</v>
      </c>
      <c r="B91" s="15" t="s">
        <v>19</v>
      </c>
      <c r="C91" t="s">
        <v>103</v>
      </c>
      <c r="D91" t="s">
        <v>104</v>
      </c>
      <c r="E91" t="s">
        <v>79</v>
      </c>
      <c r="F91">
        <v>0</v>
      </c>
    </row>
    <row r="92" spans="1:6" x14ac:dyDescent="0.55000000000000004">
      <c r="A92">
        <v>4</v>
      </c>
      <c r="B92" s="15" t="s">
        <v>19</v>
      </c>
      <c r="C92" t="s">
        <v>103</v>
      </c>
      <c r="D92" t="s">
        <v>105</v>
      </c>
    </row>
    <row r="93" spans="1:6" x14ac:dyDescent="0.55000000000000004">
      <c r="A93">
        <v>4</v>
      </c>
      <c r="B93" s="15" t="s">
        <v>19</v>
      </c>
      <c r="C93" t="s">
        <v>103</v>
      </c>
      <c r="D93" t="s">
        <v>106</v>
      </c>
      <c r="E93" t="s">
        <v>79</v>
      </c>
      <c r="F93">
        <v>0</v>
      </c>
    </row>
    <row r="94" spans="1:6" x14ac:dyDescent="0.55000000000000004">
      <c r="A94">
        <v>4</v>
      </c>
      <c r="B94" s="15" t="s">
        <v>19</v>
      </c>
      <c r="C94" t="s">
        <v>103</v>
      </c>
      <c r="D94" t="s">
        <v>107</v>
      </c>
    </row>
    <row r="95" spans="1:6" x14ac:dyDescent="0.55000000000000004">
      <c r="A95">
        <v>4</v>
      </c>
      <c r="B95" s="15" t="s">
        <v>19</v>
      </c>
      <c r="C95" t="s">
        <v>103</v>
      </c>
      <c r="D95" t="s">
        <v>108</v>
      </c>
      <c r="E95" t="s">
        <v>71</v>
      </c>
      <c r="F95">
        <v>0</v>
      </c>
    </row>
    <row r="96" spans="1:6" x14ac:dyDescent="0.55000000000000004">
      <c r="A96">
        <v>4</v>
      </c>
      <c r="B96" s="15" t="s">
        <v>19</v>
      </c>
      <c r="C96" t="s">
        <v>103</v>
      </c>
      <c r="D96" t="s">
        <v>109</v>
      </c>
    </row>
    <row r="97" spans="1:7" x14ac:dyDescent="0.55000000000000004">
      <c r="A97">
        <v>4</v>
      </c>
      <c r="B97" s="15" t="s">
        <v>19</v>
      </c>
      <c r="C97" t="s">
        <v>103</v>
      </c>
      <c r="D97" t="s">
        <v>110</v>
      </c>
      <c r="E97" t="s">
        <v>79</v>
      </c>
      <c r="F97">
        <v>0</v>
      </c>
    </row>
    <row r="98" spans="1:7" x14ac:dyDescent="0.55000000000000004">
      <c r="A98">
        <v>4</v>
      </c>
      <c r="B98" s="15" t="s">
        <v>19</v>
      </c>
      <c r="C98" t="s">
        <v>103</v>
      </c>
      <c r="D98" t="s">
        <v>111</v>
      </c>
    </row>
    <row r="99" spans="1:7" x14ac:dyDescent="0.55000000000000004">
      <c r="A99">
        <v>5</v>
      </c>
      <c r="B99" s="15" t="s">
        <v>20</v>
      </c>
      <c r="C99" t="s">
        <v>66</v>
      </c>
      <c r="D99" t="s">
        <v>67</v>
      </c>
      <c r="E99" t="s">
        <v>68</v>
      </c>
      <c r="F99" s="1"/>
      <c r="G99" t="s">
        <v>69</v>
      </c>
    </row>
    <row r="100" spans="1:7" x14ac:dyDescent="0.55000000000000004">
      <c r="A100">
        <v>5</v>
      </c>
      <c r="B100" s="15" t="s">
        <v>20</v>
      </c>
      <c r="C100" t="s">
        <v>66</v>
      </c>
      <c r="D100" s="19" t="s">
        <v>70</v>
      </c>
      <c r="E100" t="s">
        <v>71</v>
      </c>
      <c r="F100">
        <v>1</v>
      </c>
    </row>
    <row r="101" spans="1:7" x14ac:dyDescent="0.55000000000000004">
      <c r="A101">
        <v>5</v>
      </c>
      <c r="B101" s="15" t="s">
        <v>20</v>
      </c>
      <c r="C101" t="s">
        <v>66</v>
      </c>
      <c r="D101" t="s">
        <v>72</v>
      </c>
      <c r="E101" t="s">
        <v>73</v>
      </c>
    </row>
    <row r="102" spans="1:7" x14ac:dyDescent="0.55000000000000004">
      <c r="A102">
        <v>5</v>
      </c>
      <c r="B102" s="15" t="s">
        <v>20</v>
      </c>
      <c r="C102" t="s">
        <v>66</v>
      </c>
      <c r="D102" t="s">
        <v>74</v>
      </c>
      <c r="E102" t="s">
        <v>73</v>
      </c>
      <c r="F102">
        <v>0.4</v>
      </c>
    </row>
    <row r="103" spans="1:7" x14ac:dyDescent="0.55000000000000004">
      <c r="A103">
        <v>5</v>
      </c>
      <c r="B103" s="15" t="s">
        <v>20</v>
      </c>
      <c r="C103" t="s">
        <v>66</v>
      </c>
      <c r="D103" t="s">
        <v>75</v>
      </c>
      <c r="E103" t="s">
        <v>76</v>
      </c>
      <c r="F103">
        <f>F102/10</f>
        <v>0.04</v>
      </c>
      <c r="G103" t="s">
        <v>77</v>
      </c>
    </row>
    <row r="104" spans="1:7" x14ac:dyDescent="0.55000000000000004">
      <c r="A104">
        <v>5</v>
      </c>
      <c r="B104" s="15" t="s">
        <v>20</v>
      </c>
      <c r="C104" t="s">
        <v>66</v>
      </c>
      <c r="D104" s="20" t="s">
        <v>78</v>
      </c>
      <c r="E104" t="s">
        <v>79</v>
      </c>
      <c r="F104">
        <v>100</v>
      </c>
    </row>
    <row r="105" spans="1:7" x14ac:dyDescent="0.55000000000000004">
      <c r="A105">
        <v>5</v>
      </c>
      <c r="B105" s="15" t="s">
        <v>20</v>
      </c>
      <c r="C105" t="s">
        <v>66</v>
      </c>
      <c r="D105" s="20" t="s">
        <v>80</v>
      </c>
      <c r="F105" t="s">
        <v>181</v>
      </c>
    </row>
    <row r="106" spans="1:7" x14ac:dyDescent="0.55000000000000004">
      <c r="A106">
        <v>5</v>
      </c>
      <c r="B106" s="15" t="s">
        <v>20</v>
      </c>
      <c r="C106" t="s">
        <v>66</v>
      </c>
      <c r="D106" s="20" t="s">
        <v>81</v>
      </c>
      <c r="E106" t="s">
        <v>79</v>
      </c>
      <c r="F106">
        <v>0</v>
      </c>
    </row>
    <row r="107" spans="1:7" x14ac:dyDescent="0.55000000000000004">
      <c r="A107">
        <v>5</v>
      </c>
      <c r="B107" s="15" t="s">
        <v>20</v>
      </c>
      <c r="C107" t="s">
        <v>66</v>
      </c>
      <c r="D107" t="s">
        <v>82</v>
      </c>
      <c r="E107" t="s">
        <v>79</v>
      </c>
      <c r="F107">
        <v>0</v>
      </c>
    </row>
    <row r="108" spans="1:7" x14ac:dyDescent="0.55000000000000004">
      <c r="A108">
        <v>5</v>
      </c>
      <c r="B108" s="15" t="s">
        <v>20</v>
      </c>
      <c r="C108" t="s">
        <v>66</v>
      </c>
      <c r="D108" t="s">
        <v>83</v>
      </c>
      <c r="E108" t="s">
        <v>71</v>
      </c>
      <c r="F108">
        <v>0</v>
      </c>
    </row>
    <row r="109" spans="1:7" x14ac:dyDescent="0.55000000000000004">
      <c r="A109">
        <v>5</v>
      </c>
      <c r="B109" s="15" t="s">
        <v>20</v>
      </c>
      <c r="C109" t="s">
        <v>66</v>
      </c>
      <c r="D109" t="s">
        <v>84</v>
      </c>
      <c r="E109" t="s">
        <v>79</v>
      </c>
      <c r="F109">
        <v>0</v>
      </c>
    </row>
    <row r="110" spans="1:7" x14ac:dyDescent="0.55000000000000004">
      <c r="A110">
        <v>5</v>
      </c>
      <c r="B110" s="15" t="s">
        <v>20</v>
      </c>
      <c r="C110" t="s">
        <v>66</v>
      </c>
      <c r="D110" t="s">
        <v>85</v>
      </c>
      <c r="E110" t="s">
        <v>79</v>
      </c>
      <c r="F110">
        <v>0</v>
      </c>
    </row>
    <row r="111" spans="1:7" x14ac:dyDescent="0.55000000000000004">
      <c r="A111">
        <v>5</v>
      </c>
      <c r="B111" s="15" t="s">
        <v>20</v>
      </c>
      <c r="C111" t="s">
        <v>66</v>
      </c>
      <c r="D111" t="s">
        <v>86</v>
      </c>
      <c r="E111" t="s">
        <v>79</v>
      </c>
      <c r="F111">
        <v>0</v>
      </c>
    </row>
    <row r="112" spans="1:7" x14ac:dyDescent="0.55000000000000004">
      <c r="A112">
        <v>5</v>
      </c>
      <c r="B112" s="15" t="s">
        <v>20</v>
      </c>
      <c r="C112" t="s">
        <v>66</v>
      </c>
      <c r="D112" t="s">
        <v>87</v>
      </c>
      <c r="E112" t="s">
        <v>79</v>
      </c>
      <c r="F112">
        <v>0</v>
      </c>
    </row>
    <row r="113" spans="1:6" x14ac:dyDescent="0.55000000000000004">
      <c r="A113">
        <v>5</v>
      </c>
      <c r="B113" s="15" t="s">
        <v>20</v>
      </c>
      <c r="C113" t="s">
        <v>66</v>
      </c>
      <c r="D113" t="s">
        <v>88</v>
      </c>
      <c r="E113" t="s">
        <v>79</v>
      </c>
      <c r="F113">
        <v>100</v>
      </c>
    </row>
    <row r="114" spans="1:6" x14ac:dyDescent="0.55000000000000004">
      <c r="A114">
        <v>5</v>
      </c>
      <c r="B114" s="15" t="s">
        <v>20</v>
      </c>
      <c r="C114" t="s">
        <v>66</v>
      </c>
      <c r="D114" t="s">
        <v>89</v>
      </c>
      <c r="E114" t="s">
        <v>79</v>
      </c>
      <c r="F114">
        <v>0</v>
      </c>
    </row>
    <row r="115" spans="1:6" x14ac:dyDescent="0.55000000000000004">
      <c r="A115">
        <v>5</v>
      </c>
      <c r="B115" s="15" t="s">
        <v>20</v>
      </c>
      <c r="C115" t="s">
        <v>66</v>
      </c>
      <c r="D115" t="s">
        <v>90</v>
      </c>
      <c r="E115" t="s">
        <v>79</v>
      </c>
      <c r="F115">
        <v>0</v>
      </c>
    </row>
    <row r="116" spans="1:6" x14ac:dyDescent="0.55000000000000004">
      <c r="A116">
        <v>5</v>
      </c>
      <c r="B116" s="15" t="s">
        <v>20</v>
      </c>
      <c r="C116" t="s">
        <v>66</v>
      </c>
      <c r="D116" t="s">
        <v>91</v>
      </c>
      <c r="E116" t="s">
        <v>79</v>
      </c>
      <c r="F116">
        <v>0</v>
      </c>
    </row>
    <row r="117" spans="1:6" x14ac:dyDescent="0.55000000000000004">
      <c r="A117">
        <v>5</v>
      </c>
      <c r="B117" s="15" t="s">
        <v>20</v>
      </c>
      <c r="C117" t="s">
        <v>66</v>
      </c>
      <c r="D117" t="s">
        <v>92</v>
      </c>
      <c r="E117" t="s">
        <v>93</v>
      </c>
    </row>
    <row r="118" spans="1:6" x14ac:dyDescent="0.55000000000000004">
      <c r="A118">
        <v>5</v>
      </c>
      <c r="B118" s="15" t="s">
        <v>20</v>
      </c>
      <c r="C118" t="s">
        <v>94</v>
      </c>
      <c r="D118" t="s">
        <v>95</v>
      </c>
      <c r="E118" t="s">
        <v>96</v>
      </c>
      <c r="F118">
        <v>25.2</v>
      </c>
    </row>
    <row r="119" spans="1:6" x14ac:dyDescent="0.55000000000000004">
      <c r="A119">
        <v>5</v>
      </c>
      <c r="B119" s="15" t="s">
        <v>20</v>
      </c>
      <c r="C119" t="s">
        <v>94</v>
      </c>
      <c r="D119" t="s">
        <v>97</v>
      </c>
      <c r="E119" t="s">
        <v>98</v>
      </c>
      <c r="F119">
        <v>10.87</v>
      </c>
    </row>
    <row r="120" spans="1:6" x14ac:dyDescent="0.55000000000000004">
      <c r="A120">
        <v>5</v>
      </c>
      <c r="B120" s="15" t="s">
        <v>20</v>
      </c>
      <c r="C120" t="s">
        <v>94</v>
      </c>
      <c r="D120" t="s">
        <v>99</v>
      </c>
      <c r="E120" t="s">
        <v>79</v>
      </c>
      <c r="F120">
        <v>132.19999999999999</v>
      </c>
    </row>
    <row r="121" spans="1:6" x14ac:dyDescent="0.55000000000000004">
      <c r="A121">
        <v>5</v>
      </c>
      <c r="B121" s="15" t="s">
        <v>20</v>
      </c>
      <c r="C121" t="s">
        <v>94</v>
      </c>
      <c r="D121" t="s">
        <v>100</v>
      </c>
      <c r="E121" t="s">
        <v>101</v>
      </c>
      <c r="F121">
        <v>170.8</v>
      </c>
    </row>
    <row r="122" spans="1:6" x14ac:dyDescent="0.55000000000000004">
      <c r="A122">
        <v>5</v>
      </c>
      <c r="B122" s="15" t="s">
        <v>20</v>
      </c>
      <c r="C122" t="s">
        <v>94</v>
      </c>
      <c r="D122" t="s">
        <v>102</v>
      </c>
      <c r="F122">
        <v>8.82</v>
      </c>
    </row>
    <row r="123" spans="1:6" x14ac:dyDescent="0.55000000000000004">
      <c r="A123">
        <v>5</v>
      </c>
      <c r="B123" s="15" t="s">
        <v>20</v>
      </c>
      <c r="C123" t="s">
        <v>103</v>
      </c>
      <c r="D123" t="s">
        <v>104</v>
      </c>
      <c r="E123" t="s">
        <v>79</v>
      </c>
      <c r="F123">
        <v>0</v>
      </c>
    </row>
    <row r="124" spans="1:6" x14ac:dyDescent="0.55000000000000004">
      <c r="A124">
        <v>5</v>
      </c>
      <c r="B124" s="15" t="s">
        <v>20</v>
      </c>
      <c r="C124" t="s">
        <v>103</v>
      </c>
      <c r="D124" t="s">
        <v>105</v>
      </c>
    </row>
    <row r="125" spans="1:6" x14ac:dyDescent="0.55000000000000004">
      <c r="A125">
        <v>5</v>
      </c>
      <c r="B125" s="15" t="s">
        <v>20</v>
      </c>
      <c r="C125" t="s">
        <v>103</v>
      </c>
      <c r="D125" t="s">
        <v>106</v>
      </c>
      <c r="E125" t="s">
        <v>79</v>
      </c>
      <c r="F125">
        <v>0</v>
      </c>
    </row>
    <row r="126" spans="1:6" x14ac:dyDescent="0.55000000000000004">
      <c r="A126">
        <v>5</v>
      </c>
      <c r="B126" s="15" t="s">
        <v>20</v>
      </c>
      <c r="C126" t="s">
        <v>103</v>
      </c>
      <c r="D126" t="s">
        <v>107</v>
      </c>
    </row>
    <row r="127" spans="1:6" x14ac:dyDescent="0.55000000000000004">
      <c r="A127">
        <v>5</v>
      </c>
      <c r="B127" s="15" t="s">
        <v>20</v>
      </c>
      <c r="C127" t="s">
        <v>103</v>
      </c>
      <c r="D127" t="s">
        <v>108</v>
      </c>
      <c r="E127" t="s">
        <v>71</v>
      </c>
      <c r="F127">
        <v>1</v>
      </c>
    </row>
    <row r="128" spans="1:6" x14ac:dyDescent="0.55000000000000004">
      <c r="A128">
        <v>5</v>
      </c>
      <c r="B128" s="15" t="s">
        <v>20</v>
      </c>
      <c r="C128" t="s">
        <v>103</v>
      </c>
      <c r="D128" t="s">
        <v>109</v>
      </c>
      <c r="F128" t="s">
        <v>184</v>
      </c>
    </row>
    <row r="129" spans="1:7" x14ac:dyDescent="0.55000000000000004">
      <c r="A129">
        <v>5</v>
      </c>
      <c r="B129" s="15" t="s">
        <v>20</v>
      </c>
      <c r="C129" t="s">
        <v>103</v>
      </c>
      <c r="D129" t="s">
        <v>110</v>
      </c>
      <c r="E129" t="s">
        <v>79</v>
      </c>
      <c r="F129">
        <v>0</v>
      </c>
    </row>
    <row r="130" spans="1:7" x14ac:dyDescent="0.55000000000000004">
      <c r="A130">
        <v>5</v>
      </c>
      <c r="B130" s="15" t="s">
        <v>20</v>
      </c>
      <c r="C130" t="s">
        <v>103</v>
      </c>
      <c r="D130" t="s">
        <v>111</v>
      </c>
    </row>
    <row r="131" spans="1:7" x14ac:dyDescent="0.55000000000000004">
      <c r="A131">
        <v>5</v>
      </c>
      <c r="B131" s="15" t="s">
        <v>20</v>
      </c>
      <c r="C131" t="s">
        <v>224</v>
      </c>
      <c r="D131" t="s">
        <v>209</v>
      </c>
      <c r="E131" t="s">
        <v>210</v>
      </c>
      <c r="F131" t="s">
        <v>227</v>
      </c>
    </row>
    <row r="132" spans="1:7" x14ac:dyDescent="0.55000000000000004">
      <c r="A132">
        <v>5</v>
      </c>
      <c r="B132" s="15" t="s">
        <v>20</v>
      </c>
      <c r="C132" t="s">
        <v>224</v>
      </c>
      <c r="D132" t="s">
        <v>211</v>
      </c>
      <c r="E132" t="s">
        <v>93</v>
      </c>
      <c r="F132">
        <v>4700</v>
      </c>
    </row>
    <row r="133" spans="1:7" x14ac:dyDescent="0.55000000000000004">
      <c r="A133">
        <v>5</v>
      </c>
      <c r="B133" s="15" t="s">
        <v>20</v>
      </c>
      <c r="C133" t="s">
        <v>224</v>
      </c>
      <c r="D133" t="s">
        <v>212</v>
      </c>
      <c r="E133" t="s">
        <v>93</v>
      </c>
      <c r="F133">
        <v>2200</v>
      </c>
    </row>
    <row r="134" spans="1:7" x14ac:dyDescent="0.55000000000000004">
      <c r="A134">
        <v>5</v>
      </c>
      <c r="B134" s="15" t="s">
        <v>20</v>
      </c>
      <c r="C134" t="s">
        <v>224</v>
      </c>
      <c r="D134" t="s">
        <v>213</v>
      </c>
      <c r="E134" t="s">
        <v>93</v>
      </c>
      <c r="F134">
        <v>1900</v>
      </c>
    </row>
    <row r="135" spans="1:7" x14ac:dyDescent="0.55000000000000004">
      <c r="A135">
        <v>5</v>
      </c>
      <c r="B135" s="15" t="s">
        <v>20</v>
      </c>
      <c r="C135" t="s">
        <v>224</v>
      </c>
      <c r="D135" t="s">
        <v>214</v>
      </c>
      <c r="E135" t="s">
        <v>93</v>
      </c>
      <c r="F135">
        <v>360</v>
      </c>
    </row>
    <row r="136" spans="1:7" x14ac:dyDescent="0.55000000000000004">
      <c r="A136">
        <v>5</v>
      </c>
      <c r="B136" s="15" t="s">
        <v>20</v>
      </c>
      <c r="C136" t="s">
        <v>224</v>
      </c>
      <c r="D136" t="s">
        <v>215</v>
      </c>
      <c r="E136" t="s">
        <v>93</v>
      </c>
      <c r="F136">
        <v>345</v>
      </c>
    </row>
    <row r="137" spans="1:7" x14ac:dyDescent="0.55000000000000004">
      <c r="A137">
        <v>5</v>
      </c>
      <c r="B137" s="15" t="s">
        <v>20</v>
      </c>
      <c r="C137" t="s">
        <v>224</v>
      </c>
      <c r="D137" t="s">
        <v>229</v>
      </c>
      <c r="E137" t="s">
        <v>93</v>
      </c>
      <c r="F137">
        <v>85</v>
      </c>
    </row>
    <row r="138" spans="1:7" x14ac:dyDescent="0.55000000000000004">
      <c r="A138">
        <v>5</v>
      </c>
      <c r="B138" s="15" t="s">
        <v>20</v>
      </c>
      <c r="C138" t="s">
        <v>224</v>
      </c>
      <c r="D138" t="s">
        <v>216</v>
      </c>
      <c r="E138" t="s">
        <v>93</v>
      </c>
      <c r="F138">
        <v>365</v>
      </c>
    </row>
    <row r="139" spans="1:7" x14ac:dyDescent="0.55000000000000004">
      <c r="A139">
        <v>5</v>
      </c>
      <c r="B139" s="15" t="s">
        <v>20</v>
      </c>
      <c r="C139" t="s">
        <v>224</v>
      </c>
      <c r="D139" t="s">
        <v>205</v>
      </c>
      <c r="E139" t="s">
        <v>217</v>
      </c>
      <c r="F139">
        <f>0.5*F133*F134*((F135+F136+(F138-F137))/3)/1000000000</f>
        <v>0.68621666666666659</v>
      </c>
      <c r="G139" t="s">
        <v>218</v>
      </c>
    </row>
    <row r="140" spans="1:7" x14ac:dyDescent="0.55000000000000004">
      <c r="A140">
        <v>5</v>
      </c>
      <c r="B140" s="15" t="s">
        <v>20</v>
      </c>
      <c r="C140" t="s">
        <v>224</v>
      </c>
      <c r="D140" t="s">
        <v>219</v>
      </c>
      <c r="E140" t="s">
        <v>93</v>
      </c>
      <c r="F140">
        <f>AVERAGE(360,360,365,355)</f>
        <v>360</v>
      </c>
      <c r="G140" t="s">
        <v>232</v>
      </c>
    </row>
    <row r="141" spans="1:7" x14ac:dyDescent="0.55000000000000004">
      <c r="A141">
        <v>5</v>
      </c>
      <c r="B141" s="15" t="s">
        <v>20</v>
      </c>
      <c r="C141" t="s">
        <v>224</v>
      </c>
      <c r="D141" t="s">
        <v>220</v>
      </c>
      <c r="E141" t="s">
        <v>79</v>
      </c>
      <c r="F141">
        <v>2</v>
      </c>
    </row>
    <row r="142" spans="1:7" x14ac:dyDescent="0.55000000000000004">
      <c r="A142">
        <v>5</v>
      </c>
      <c r="B142" s="15" t="s">
        <v>20</v>
      </c>
      <c r="C142" t="s">
        <v>225</v>
      </c>
      <c r="D142" t="s">
        <v>209</v>
      </c>
      <c r="E142" t="s">
        <v>210</v>
      </c>
      <c r="F142" t="s">
        <v>227</v>
      </c>
    </row>
    <row r="143" spans="1:7" x14ac:dyDescent="0.55000000000000004">
      <c r="A143">
        <v>5</v>
      </c>
      <c r="B143" s="15" t="s">
        <v>20</v>
      </c>
      <c r="C143" t="s">
        <v>225</v>
      </c>
      <c r="D143" t="s">
        <v>211</v>
      </c>
      <c r="E143" t="s">
        <v>93</v>
      </c>
      <c r="F143">
        <v>5700</v>
      </c>
    </row>
    <row r="144" spans="1:7" x14ac:dyDescent="0.55000000000000004">
      <c r="A144">
        <v>5</v>
      </c>
      <c r="B144" s="15" t="s">
        <v>20</v>
      </c>
      <c r="C144" t="s">
        <v>225</v>
      </c>
      <c r="D144" t="s">
        <v>212</v>
      </c>
      <c r="E144" t="s">
        <v>93</v>
      </c>
      <c r="F144">
        <v>1500</v>
      </c>
    </row>
    <row r="145" spans="1:7" x14ac:dyDescent="0.55000000000000004">
      <c r="A145">
        <v>5</v>
      </c>
      <c r="B145" s="15" t="s">
        <v>20</v>
      </c>
      <c r="C145" t="s">
        <v>225</v>
      </c>
      <c r="D145" t="s">
        <v>213</v>
      </c>
      <c r="E145" t="s">
        <v>93</v>
      </c>
      <c r="F145">
        <v>1600</v>
      </c>
    </row>
    <row r="146" spans="1:7" x14ac:dyDescent="0.55000000000000004">
      <c r="A146">
        <v>5</v>
      </c>
      <c r="B146" s="15" t="s">
        <v>20</v>
      </c>
      <c r="C146" t="s">
        <v>225</v>
      </c>
      <c r="D146" t="s">
        <v>214</v>
      </c>
      <c r="E146" t="s">
        <v>93</v>
      </c>
      <c r="F146">
        <v>360</v>
      </c>
    </row>
    <row r="147" spans="1:7" x14ac:dyDescent="0.55000000000000004">
      <c r="A147">
        <v>5</v>
      </c>
      <c r="B147" s="15" t="s">
        <v>20</v>
      </c>
      <c r="C147" t="s">
        <v>225</v>
      </c>
      <c r="D147" t="s">
        <v>215</v>
      </c>
      <c r="E147" t="s">
        <v>93</v>
      </c>
      <c r="F147">
        <v>365</v>
      </c>
    </row>
    <row r="148" spans="1:7" x14ac:dyDescent="0.55000000000000004">
      <c r="A148">
        <v>5</v>
      </c>
      <c r="B148" s="15" t="s">
        <v>20</v>
      </c>
      <c r="C148" t="s">
        <v>225</v>
      </c>
      <c r="D148" t="s">
        <v>228</v>
      </c>
      <c r="E148" t="s">
        <v>93</v>
      </c>
      <c r="F148">
        <v>75</v>
      </c>
    </row>
    <row r="149" spans="1:7" x14ac:dyDescent="0.55000000000000004">
      <c r="A149">
        <v>5</v>
      </c>
      <c r="B149" s="15" t="s">
        <v>20</v>
      </c>
      <c r="C149" t="s">
        <v>225</v>
      </c>
      <c r="D149" t="s">
        <v>216</v>
      </c>
      <c r="E149" t="s">
        <v>93</v>
      </c>
      <c r="F149">
        <v>390</v>
      </c>
    </row>
    <row r="150" spans="1:7" x14ac:dyDescent="0.55000000000000004">
      <c r="A150">
        <v>5</v>
      </c>
      <c r="B150" s="15" t="s">
        <v>20</v>
      </c>
      <c r="C150" t="s">
        <v>225</v>
      </c>
      <c r="D150" t="s">
        <v>205</v>
      </c>
      <c r="E150" t="s">
        <v>217</v>
      </c>
      <c r="F150">
        <f>0.5*F144*F145*((F146+F147+(F149-F148))/3)/1000000000</f>
        <v>0.41599999999999998</v>
      </c>
      <c r="G150" t="s">
        <v>218</v>
      </c>
    </row>
    <row r="151" spans="1:7" x14ac:dyDescent="0.55000000000000004">
      <c r="A151">
        <v>5</v>
      </c>
      <c r="B151" s="15" t="s">
        <v>20</v>
      </c>
      <c r="C151" t="s">
        <v>225</v>
      </c>
      <c r="D151" t="s">
        <v>219</v>
      </c>
      <c r="E151" t="s">
        <v>93</v>
      </c>
      <c r="F151">
        <f>AVERAGE(340,350,342,340)</f>
        <v>343</v>
      </c>
      <c r="G151" t="s">
        <v>231</v>
      </c>
    </row>
    <row r="152" spans="1:7" x14ac:dyDescent="0.55000000000000004">
      <c r="A152">
        <v>5</v>
      </c>
      <c r="B152" s="15" t="s">
        <v>20</v>
      </c>
      <c r="C152" t="s">
        <v>225</v>
      </c>
      <c r="D152" t="s">
        <v>220</v>
      </c>
      <c r="E152" t="s">
        <v>79</v>
      </c>
      <c r="F152">
        <v>0</v>
      </c>
    </row>
    <row r="153" spans="1:7" x14ac:dyDescent="0.55000000000000004">
      <c r="A153">
        <v>5</v>
      </c>
      <c r="B153" s="15" t="s">
        <v>20</v>
      </c>
      <c r="C153" t="s">
        <v>226</v>
      </c>
      <c r="D153" t="s">
        <v>209</v>
      </c>
      <c r="E153" t="s">
        <v>210</v>
      </c>
      <c r="F153" t="s">
        <v>227</v>
      </c>
    </row>
    <row r="154" spans="1:7" x14ac:dyDescent="0.55000000000000004">
      <c r="A154">
        <v>5</v>
      </c>
      <c r="B154" s="15" t="s">
        <v>20</v>
      </c>
      <c r="C154" t="s">
        <v>226</v>
      </c>
      <c r="D154" t="s">
        <v>211</v>
      </c>
      <c r="E154" t="s">
        <v>93</v>
      </c>
      <c r="F154">
        <v>4200</v>
      </c>
    </row>
    <row r="155" spans="1:7" x14ac:dyDescent="0.55000000000000004">
      <c r="A155">
        <v>5</v>
      </c>
      <c r="B155" s="15" t="s">
        <v>20</v>
      </c>
      <c r="C155" t="s">
        <v>226</v>
      </c>
      <c r="D155" t="s">
        <v>212</v>
      </c>
      <c r="E155" t="s">
        <v>93</v>
      </c>
      <c r="F155">
        <v>1900</v>
      </c>
    </row>
    <row r="156" spans="1:7" x14ac:dyDescent="0.55000000000000004">
      <c r="A156">
        <v>5</v>
      </c>
      <c r="B156" s="15" t="s">
        <v>20</v>
      </c>
      <c r="C156" t="s">
        <v>226</v>
      </c>
      <c r="D156" t="s">
        <v>213</v>
      </c>
      <c r="E156" t="s">
        <v>93</v>
      </c>
      <c r="F156">
        <v>2000</v>
      </c>
    </row>
    <row r="157" spans="1:7" x14ac:dyDescent="0.55000000000000004">
      <c r="A157">
        <v>5</v>
      </c>
      <c r="B157" s="15" t="s">
        <v>20</v>
      </c>
      <c r="C157" t="s">
        <v>226</v>
      </c>
      <c r="D157" t="s">
        <v>214</v>
      </c>
      <c r="E157" t="s">
        <v>93</v>
      </c>
      <c r="F157">
        <v>330</v>
      </c>
    </row>
    <row r="158" spans="1:7" x14ac:dyDescent="0.55000000000000004">
      <c r="A158">
        <v>5</v>
      </c>
      <c r="B158" s="15" t="s">
        <v>20</v>
      </c>
      <c r="C158" t="s">
        <v>226</v>
      </c>
      <c r="D158" t="s">
        <v>215</v>
      </c>
      <c r="E158" t="s">
        <v>93</v>
      </c>
      <c r="F158">
        <v>330</v>
      </c>
    </row>
    <row r="159" spans="1:7" x14ac:dyDescent="0.55000000000000004">
      <c r="A159">
        <v>5</v>
      </c>
      <c r="B159" s="15" t="s">
        <v>20</v>
      </c>
      <c r="C159" t="s">
        <v>226</v>
      </c>
      <c r="D159" t="s">
        <v>228</v>
      </c>
      <c r="E159" t="s">
        <v>93</v>
      </c>
      <c r="F159">
        <v>75</v>
      </c>
    </row>
    <row r="160" spans="1:7" x14ac:dyDescent="0.55000000000000004">
      <c r="A160">
        <v>5</v>
      </c>
      <c r="B160" s="15" t="s">
        <v>20</v>
      </c>
      <c r="C160" t="s">
        <v>226</v>
      </c>
      <c r="D160" t="s">
        <v>216</v>
      </c>
      <c r="E160" t="s">
        <v>93</v>
      </c>
      <c r="F160">
        <v>380</v>
      </c>
    </row>
    <row r="161" spans="1:7" x14ac:dyDescent="0.55000000000000004">
      <c r="A161">
        <v>5</v>
      </c>
      <c r="B161" s="15" t="s">
        <v>20</v>
      </c>
      <c r="C161" t="s">
        <v>226</v>
      </c>
      <c r="D161" t="s">
        <v>205</v>
      </c>
      <c r="E161" t="s">
        <v>217</v>
      </c>
      <c r="F161">
        <f>0.5*F155*F156*((F157+F158+(F160-F159))/3)/1000000000</f>
        <v>0.61116666666666675</v>
      </c>
      <c r="G161" t="s">
        <v>218</v>
      </c>
    </row>
    <row r="162" spans="1:7" x14ac:dyDescent="0.55000000000000004">
      <c r="A162">
        <v>5</v>
      </c>
      <c r="B162" s="15" t="s">
        <v>20</v>
      </c>
      <c r="C162" t="s">
        <v>226</v>
      </c>
      <c r="D162" t="s">
        <v>219</v>
      </c>
      <c r="E162" t="s">
        <v>93</v>
      </c>
      <c r="F162">
        <f>AVERAGE(309,320,350,295)</f>
        <v>318.5</v>
      </c>
      <c r="G162" t="s">
        <v>163</v>
      </c>
    </row>
    <row r="163" spans="1:7" x14ac:dyDescent="0.55000000000000004">
      <c r="A163">
        <v>5</v>
      </c>
      <c r="B163" s="15" t="s">
        <v>20</v>
      </c>
      <c r="C163" t="s">
        <v>226</v>
      </c>
      <c r="D163" t="s">
        <v>220</v>
      </c>
      <c r="E163" t="s">
        <v>79</v>
      </c>
      <c r="F163">
        <v>0</v>
      </c>
    </row>
    <row r="164" spans="1:7" x14ac:dyDescent="0.55000000000000004">
      <c r="A164">
        <v>6</v>
      </c>
      <c r="B164" s="15" t="s">
        <v>21</v>
      </c>
      <c r="C164" t="s">
        <v>66</v>
      </c>
      <c r="D164" t="s">
        <v>67</v>
      </c>
      <c r="E164" t="s">
        <v>68</v>
      </c>
      <c r="F164" s="1"/>
      <c r="G164" t="s">
        <v>69</v>
      </c>
    </row>
    <row r="165" spans="1:7" x14ac:dyDescent="0.55000000000000004">
      <c r="A165">
        <v>6</v>
      </c>
      <c r="B165" s="15" t="s">
        <v>21</v>
      </c>
      <c r="C165" t="s">
        <v>66</v>
      </c>
      <c r="D165" s="19" t="s">
        <v>70</v>
      </c>
      <c r="E165" t="s">
        <v>71</v>
      </c>
      <c r="F165">
        <v>1</v>
      </c>
    </row>
    <row r="166" spans="1:7" x14ac:dyDescent="0.55000000000000004">
      <c r="A166">
        <v>6</v>
      </c>
      <c r="B166" s="15" t="s">
        <v>21</v>
      </c>
      <c r="C166" t="s">
        <v>66</v>
      </c>
      <c r="D166" t="s">
        <v>72</v>
      </c>
      <c r="E166" t="s">
        <v>73</v>
      </c>
    </row>
    <row r="167" spans="1:7" x14ac:dyDescent="0.55000000000000004">
      <c r="A167">
        <v>6</v>
      </c>
      <c r="B167" s="15" t="s">
        <v>21</v>
      </c>
      <c r="C167" t="s">
        <v>66</v>
      </c>
      <c r="D167" t="s">
        <v>74</v>
      </c>
      <c r="E167" t="s">
        <v>73</v>
      </c>
      <c r="F167">
        <v>0.5</v>
      </c>
    </row>
    <row r="168" spans="1:7" x14ac:dyDescent="0.55000000000000004">
      <c r="A168">
        <v>6</v>
      </c>
      <c r="B168" s="15" t="s">
        <v>21</v>
      </c>
      <c r="C168" t="s">
        <v>66</v>
      </c>
      <c r="D168" t="s">
        <v>75</v>
      </c>
      <c r="E168" t="s">
        <v>76</v>
      </c>
      <c r="F168">
        <f>F167/10</f>
        <v>0.05</v>
      </c>
      <c r="G168" t="s">
        <v>77</v>
      </c>
    </row>
    <row r="169" spans="1:7" x14ac:dyDescent="0.55000000000000004">
      <c r="A169">
        <v>6</v>
      </c>
      <c r="B169" s="15" t="s">
        <v>21</v>
      </c>
      <c r="C169" t="s">
        <v>66</v>
      </c>
      <c r="D169" s="20" t="s">
        <v>78</v>
      </c>
      <c r="E169" t="s">
        <v>79</v>
      </c>
      <c r="F169">
        <v>80</v>
      </c>
    </row>
    <row r="170" spans="1:7" x14ac:dyDescent="0.55000000000000004">
      <c r="A170">
        <v>6</v>
      </c>
      <c r="B170" s="15" t="s">
        <v>21</v>
      </c>
      <c r="C170" t="s">
        <v>66</v>
      </c>
      <c r="D170" s="20" t="s">
        <v>80</v>
      </c>
      <c r="F170" t="s">
        <v>182</v>
      </c>
    </row>
    <row r="171" spans="1:7" x14ac:dyDescent="0.55000000000000004">
      <c r="A171">
        <v>6</v>
      </c>
      <c r="B171" s="15" t="s">
        <v>21</v>
      </c>
      <c r="C171" t="s">
        <v>66</v>
      </c>
      <c r="D171" s="20" t="s">
        <v>81</v>
      </c>
      <c r="E171" t="s">
        <v>79</v>
      </c>
      <c r="F171">
        <v>5</v>
      </c>
    </row>
    <row r="172" spans="1:7" x14ac:dyDescent="0.55000000000000004">
      <c r="A172">
        <v>6</v>
      </c>
      <c r="B172" s="15" t="s">
        <v>21</v>
      </c>
      <c r="C172" t="s">
        <v>66</v>
      </c>
      <c r="D172" t="s">
        <v>82</v>
      </c>
      <c r="E172" t="s">
        <v>79</v>
      </c>
      <c r="F172">
        <v>0</v>
      </c>
    </row>
    <row r="173" spans="1:7" x14ac:dyDescent="0.55000000000000004">
      <c r="A173">
        <v>6</v>
      </c>
      <c r="B173" s="15" t="s">
        <v>21</v>
      </c>
      <c r="C173" t="s">
        <v>66</v>
      </c>
      <c r="D173" t="s">
        <v>83</v>
      </c>
      <c r="E173" t="s">
        <v>71</v>
      </c>
      <c r="F173">
        <v>0</v>
      </c>
    </row>
    <row r="174" spans="1:7" x14ac:dyDescent="0.55000000000000004">
      <c r="A174">
        <v>6</v>
      </c>
      <c r="B174" s="15" t="s">
        <v>21</v>
      </c>
      <c r="C174" t="s">
        <v>66</v>
      </c>
      <c r="D174" t="s">
        <v>84</v>
      </c>
      <c r="E174" t="s">
        <v>79</v>
      </c>
      <c r="F174">
        <v>0</v>
      </c>
    </row>
    <row r="175" spans="1:7" x14ac:dyDescent="0.55000000000000004">
      <c r="A175">
        <v>6</v>
      </c>
      <c r="B175" s="15" t="s">
        <v>21</v>
      </c>
      <c r="C175" t="s">
        <v>66</v>
      </c>
      <c r="D175" t="s">
        <v>85</v>
      </c>
      <c r="E175" t="s">
        <v>79</v>
      </c>
      <c r="F175">
        <v>0</v>
      </c>
    </row>
    <row r="176" spans="1:7" x14ac:dyDescent="0.55000000000000004">
      <c r="A176">
        <v>6</v>
      </c>
      <c r="B176" s="15" t="s">
        <v>21</v>
      </c>
      <c r="C176" t="s">
        <v>66</v>
      </c>
      <c r="D176" t="s">
        <v>86</v>
      </c>
      <c r="E176" t="s">
        <v>79</v>
      </c>
      <c r="F176">
        <v>0</v>
      </c>
    </row>
    <row r="177" spans="1:6" x14ac:dyDescent="0.55000000000000004">
      <c r="A177">
        <v>6</v>
      </c>
      <c r="B177" s="15" t="s">
        <v>21</v>
      </c>
      <c r="C177" t="s">
        <v>66</v>
      </c>
      <c r="D177" t="s">
        <v>87</v>
      </c>
      <c r="E177" t="s">
        <v>79</v>
      </c>
      <c r="F177">
        <v>0</v>
      </c>
    </row>
    <row r="178" spans="1:6" x14ac:dyDescent="0.55000000000000004">
      <c r="A178">
        <v>6</v>
      </c>
      <c r="B178" s="15" t="s">
        <v>21</v>
      </c>
      <c r="C178" t="s">
        <v>66</v>
      </c>
      <c r="D178" t="s">
        <v>88</v>
      </c>
      <c r="E178" t="s">
        <v>79</v>
      </c>
      <c r="F178">
        <v>100</v>
      </c>
    </row>
    <row r="179" spans="1:6" x14ac:dyDescent="0.55000000000000004">
      <c r="A179">
        <v>6</v>
      </c>
      <c r="B179" s="15" t="s">
        <v>21</v>
      </c>
      <c r="C179" t="s">
        <v>66</v>
      </c>
      <c r="D179" t="s">
        <v>89</v>
      </c>
      <c r="E179" t="s">
        <v>79</v>
      </c>
      <c r="F179">
        <v>0</v>
      </c>
    </row>
    <row r="180" spans="1:6" x14ac:dyDescent="0.55000000000000004">
      <c r="A180">
        <v>6</v>
      </c>
      <c r="B180" s="15" t="s">
        <v>21</v>
      </c>
      <c r="C180" t="s">
        <v>66</v>
      </c>
      <c r="D180" t="s">
        <v>90</v>
      </c>
      <c r="E180" t="s">
        <v>79</v>
      </c>
      <c r="F180">
        <v>0</v>
      </c>
    </row>
    <row r="181" spans="1:6" x14ac:dyDescent="0.55000000000000004">
      <c r="A181">
        <v>6</v>
      </c>
      <c r="B181" s="15" t="s">
        <v>21</v>
      </c>
      <c r="C181" t="s">
        <v>66</v>
      </c>
      <c r="D181" t="s">
        <v>91</v>
      </c>
      <c r="E181" t="s">
        <v>79</v>
      </c>
      <c r="F181">
        <v>0</v>
      </c>
    </row>
    <row r="182" spans="1:6" x14ac:dyDescent="0.55000000000000004">
      <c r="A182">
        <v>6</v>
      </c>
      <c r="B182" s="15" t="s">
        <v>21</v>
      </c>
      <c r="C182" t="s">
        <v>66</v>
      </c>
      <c r="D182" t="s">
        <v>92</v>
      </c>
      <c r="E182" t="s">
        <v>93</v>
      </c>
    </row>
    <row r="183" spans="1:6" x14ac:dyDescent="0.55000000000000004">
      <c r="A183">
        <v>6</v>
      </c>
      <c r="B183" s="15" t="s">
        <v>21</v>
      </c>
      <c r="C183" t="s">
        <v>94</v>
      </c>
      <c r="D183" t="s">
        <v>95</v>
      </c>
      <c r="E183" t="s">
        <v>96</v>
      </c>
      <c r="F183">
        <v>25.6</v>
      </c>
    </row>
    <row r="184" spans="1:6" x14ac:dyDescent="0.55000000000000004">
      <c r="A184">
        <v>6</v>
      </c>
      <c r="B184" s="15" t="s">
        <v>21</v>
      </c>
      <c r="C184" t="s">
        <v>94</v>
      </c>
      <c r="D184" t="s">
        <v>97</v>
      </c>
      <c r="E184" t="s">
        <v>98</v>
      </c>
      <c r="F184">
        <v>10.24</v>
      </c>
    </row>
    <row r="185" spans="1:6" x14ac:dyDescent="0.55000000000000004">
      <c r="A185">
        <v>6</v>
      </c>
      <c r="B185" s="15" t="s">
        <v>21</v>
      </c>
      <c r="C185" t="s">
        <v>94</v>
      </c>
      <c r="D185" t="s">
        <v>99</v>
      </c>
      <c r="E185" t="s">
        <v>79</v>
      </c>
      <c r="F185">
        <v>125.4</v>
      </c>
    </row>
    <row r="186" spans="1:6" x14ac:dyDescent="0.55000000000000004">
      <c r="A186">
        <v>6</v>
      </c>
      <c r="B186" s="15" t="s">
        <v>21</v>
      </c>
      <c r="C186" t="s">
        <v>94</v>
      </c>
      <c r="D186" t="s">
        <v>100</v>
      </c>
      <c r="E186" t="s">
        <v>101</v>
      </c>
      <c r="F186">
        <v>170.9</v>
      </c>
    </row>
    <row r="187" spans="1:6" x14ac:dyDescent="0.55000000000000004">
      <c r="A187">
        <v>6</v>
      </c>
      <c r="B187" s="15" t="s">
        <v>21</v>
      </c>
      <c r="C187" t="s">
        <v>94</v>
      </c>
      <c r="D187" t="s">
        <v>102</v>
      </c>
      <c r="F187">
        <v>8.51</v>
      </c>
    </row>
    <row r="188" spans="1:6" x14ac:dyDescent="0.55000000000000004">
      <c r="A188">
        <v>6</v>
      </c>
      <c r="B188" s="15" t="s">
        <v>21</v>
      </c>
      <c r="C188" t="s">
        <v>103</v>
      </c>
      <c r="D188" t="s">
        <v>104</v>
      </c>
      <c r="E188" t="s">
        <v>79</v>
      </c>
      <c r="F188">
        <v>0</v>
      </c>
    </row>
    <row r="189" spans="1:6" x14ac:dyDescent="0.55000000000000004">
      <c r="A189">
        <v>6</v>
      </c>
      <c r="B189" s="15" t="s">
        <v>21</v>
      </c>
      <c r="C189" t="s">
        <v>103</v>
      </c>
      <c r="D189" t="s">
        <v>105</v>
      </c>
    </row>
    <row r="190" spans="1:6" x14ac:dyDescent="0.55000000000000004">
      <c r="A190">
        <v>6</v>
      </c>
      <c r="B190" s="15" t="s">
        <v>21</v>
      </c>
      <c r="C190" t="s">
        <v>103</v>
      </c>
      <c r="D190" t="s">
        <v>106</v>
      </c>
      <c r="E190" t="s">
        <v>79</v>
      </c>
      <c r="F190">
        <v>0</v>
      </c>
    </row>
    <row r="191" spans="1:6" x14ac:dyDescent="0.55000000000000004">
      <c r="A191">
        <v>6</v>
      </c>
      <c r="B191" s="15" t="s">
        <v>21</v>
      </c>
      <c r="C191" t="s">
        <v>103</v>
      </c>
      <c r="D191" t="s">
        <v>107</v>
      </c>
    </row>
    <row r="192" spans="1:6" x14ac:dyDescent="0.55000000000000004">
      <c r="A192">
        <v>6</v>
      </c>
      <c r="B192" s="15" t="s">
        <v>21</v>
      </c>
      <c r="C192" t="s">
        <v>103</v>
      </c>
      <c r="D192" t="s">
        <v>108</v>
      </c>
      <c r="E192" t="s">
        <v>71</v>
      </c>
      <c r="F192">
        <v>1</v>
      </c>
    </row>
    <row r="193" spans="1:7" x14ac:dyDescent="0.55000000000000004">
      <c r="A193">
        <v>6</v>
      </c>
      <c r="B193" s="15" t="s">
        <v>21</v>
      </c>
      <c r="C193" t="s">
        <v>103</v>
      </c>
      <c r="D193" t="s">
        <v>109</v>
      </c>
      <c r="F193" t="s">
        <v>184</v>
      </c>
    </row>
    <row r="194" spans="1:7" x14ac:dyDescent="0.55000000000000004">
      <c r="A194">
        <v>6</v>
      </c>
      <c r="B194" s="15" t="s">
        <v>21</v>
      </c>
      <c r="C194" t="s">
        <v>103</v>
      </c>
      <c r="D194" t="s">
        <v>110</v>
      </c>
      <c r="E194" t="s">
        <v>79</v>
      </c>
      <c r="F194">
        <v>0</v>
      </c>
    </row>
    <row r="195" spans="1:7" x14ac:dyDescent="0.55000000000000004">
      <c r="A195">
        <v>6</v>
      </c>
      <c r="B195" s="15" t="s">
        <v>21</v>
      </c>
      <c r="C195" t="s">
        <v>103</v>
      </c>
      <c r="D195" t="s">
        <v>111</v>
      </c>
    </row>
    <row r="196" spans="1:7" x14ac:dyDescent="0.55000000000000004">
      <c r="A196">
        <v>7</v>
      </c>
      <c r="B196" s="15" t="s">
        <v>22</v>
      </c>
      <c r="C196" t="s">
        <v>66</v>
      </c>
      <c r="D196" t="s">
        <v>67</v>
      </c>
      <c r="E196" t="s">
        <v>68</v>
      </c>
      <c r="F196" s="1"/>
      <c r="G196" t="s">
        <v>69</v>
      </c>
    </row>
    <row r="197" spans="1:7" x14ac:dyDescent="0.55000000000000004">
      <c r="A197">
        <v>7</v>
      </c>
      <c r="B197" s="15" t="s">
        <v>22</v>
      </c>
      <c r="C197" t="s">
        <v>66</v>
      </c>
      <c r="D197" s="19" t="s">
        <v>70</v>
      </c>
      <c r="E197" t="s">
        <v>71</v>
      </c>
      <c r="F197">
        <v>1</v>
      </c>
    </row>
    <row r="198" spans="1:7" x14ac:dyDescent="0.55000000000000004">
      <c r="A198">
        <v>7</v>
      </c>
      <c r="B198" s="15" t="s">
        <v>22</v>
      </c>
      <c r="C198" t="s">
        <v>66</v>
      </c>
      <c r="D198" t="s">
        <v>72</v>
      </c>
      <c r="E198" t="s">
        <v>73</v>
      </c>
    </row>
    <row r="199" spans="1:7" x14ac:dyDescent="0.55000000000000004">
      <c r="A199">
        <v>7</v>
      </c>
      <c r="B199" s="15" t="s">
        <v>22</v>
      </c>
      <c r="C199" t="s">
        <v>66</v>
      </c>
      <c r="D199" t="s">
        <v>74</v>
      </c>
      <c r="E199" t="s">
        <v>73</v>
      </c>
      <c r="F199">
        <v>0.6</v>
      </c>
    </row>
    <row r="200" spans="1:7" x14ac:dyDescent="0.55000000000000004">
      <c r="A200">
        <v>7</v>
      </c>
      <c r="B200" s="15" t="s">
        <v>22</v>
      </c>
      <c r="C200" t="s">
        <v>66</v>
      </c>
      <c r="D200" t="s">
        <v>75</v>
      </c>
      <c r="E200" t="s">
        <v>76</v>
      </c>
      <c r="F200">
        <f>F199/10</f>
        <v>0.06</v>
      </c>
      <c r="G200" t="s">
        <v>77</v>
      </c>
    </row>
    <row r="201" spans="1:7" x14ac:dyDescent="0.55000000000000004">
      <c r="A201">
        <v>7</v>
      </c>
      <c r="B201" s="15" t="s">
        <v>22</v>
      </c>
      <c r="C201" t="s">
        <v>66</v>
      </c>
      <c r="D201" s="20" t="s">
        <v>78</v>
      </c>
      <c r="E201" t="s">
        <v>79</v>
      </c>
      <c r="F201">
        <v>10</v>
      </c>
    </row>
    <row r="202" spans="1:7" x14ac:dyDescent="0.55000000000000004">
      <c r="A202">
        <v>7</v>
      </c>
      <c r="B202" s="15" t="s">
        <v>22</v>
      </c>
      <c r="C202" t="s">
        <v>66</v>
      </c>
      <c r="D202" s="20" t="s">
        <v>80</v>
      </c>
      <c r="F202" t="s">
        <v>185</v>
      </c>
    </row>
    <row r="203" spans="1:7" x14ac:dyDescent="0.55000000000000004">
      <c r="A203">
        <v>7</v>
      </c>
      <c r="B203" s="15" t="s">
        <v>22</v>
      </c>
      <c r="C203" t="s">
        <v>66</v>
      </c>
      <c r="D203" s="20" t="s">
        <v>81</v>
      </c>
      <c r="E203" t="s">
        <v>79</v>
      </c>
      <c r="F203">
        <v>0</v>
      </c>
    </row>
    <row r="204" spans="1:7" x14ac:dyDescent="0.55000000000000004">
      <c r="A204">
        <v>7</v>
      </c>
      <c r="B204" s="15" t="s">
        <v>22</v>
      </c>
      <c r="C204" t="s">
        <v>66</v>
      </c>
      <c r="D204" t="s">
        <v>82</v>
      </c>
      <c r="E204" t="s">
        <v>79</v>
      </c>
      <c r="F204">
        <v>0</v>
      </c>
    </row>
    <row r="205" spans="1:7" x14ac:dyDescent="0.55000000000000004">
      <c r="A205">
        <v>7</v>
      </c>
      <c r="B205" s="15" t="s">
        <v>22</v>
      </c>
      <c r="C205" t="s">
        <v>66</v>
      </c>
      <c r="D205" t="s">
        <v>83</v>
      </c>
      <c r="E205" t="s">
        <v>71</v>
      </c>
      <c r="F205">
        <v>1</v>
      </c>
      <c r="G205" t="s">
        <v>183</v>
      </c>
    </row>
    <row r="206" spans="1:7" x14ac:dyDescent="0.55000000000000004">
      <c r="A206">
        <v>7</v>
      </c>
      <c r="B206" s="15" t="s">
        <v>22</v>
      </c>
      <c r="C206" t="s">
        <v>66</v>
      </c>
      <c r="D206" t="s">
        <v>84</v>
      </c>
      <c r="E206" t="s">
        <v>79</v>
      </c>
      <c r="F206">
        <v>0</v>
      </c>
    </row>
    <row r="207" spans="1:7" x14ac:dyDescent="0.55000000000000004">
      <c r="A207">
        <v>7</v>
      </c>
      <c r="B207" s="15" t="s">
        <v>22</v>
      </c>
      <c r="C207" t="s">
        <v>66</v>
      </c>
      <c r="D207" t="s">
        <v>85</v>
      </c>
      <c r="E207" t="s">
        <v>79</v>
      </c>
      <c r="F207">
        <v>0</v>
      </c>
    </row>
    <row r="208" spans="1:7" x14ac:dyDescent="0.55000000000000004">
      <c r="A208">
        <v>7</v>
      </c>
      <c r="B208" s="15" t="s">
        <v>22</v>
      </c>
      <c r="C208" t="s">
        <v>66</v>
      </c>
      <c r="D208" t="s">
        <v>86</v>
      </c>
      <c r="E208" t="s">
        <v>79</v>
      </c>
      <c r="F208">
        <v>0</v>
      </c>
    </row>
    <row r="209" spans="1:6" x14ac:dyDescent="0.55000000000000004">
      <c r="A209">
        <v>7</v>
      </c>
      <c r="B209" s="15" t="s">
        <v>22</v>
      </c>
      <c r="C209" t="s">
        <v>66</v>
      </c>
      <c r="D209" t="s">
        <v>87</v>
      </c>
      <c r="E209" t="s">
        <v>79</v>
      </c>
      <c r="F209">
        <v>0</v>
      </c>
    </row>
    <row r="210" spans="1:6" x14ac:dyDescent="0.55000000000000004">
      <c r="A210">
        <v>7</v>
      </c>
      <c r="B210" s="15" t="s">
        <v>22</v>
      </c>
      <c r="C210" t="s">
        <v>66</v>
      </c>
      <c r="D210" t="s">
        <v>88</v>
      </c>
      <c r="E210" t="s">
        <v>79</v>
      </c>
      <c r="F210">
        <v>70</v>
      </c>
    </row>
    <row r="211" spans="1:6" x14ac:dyDescent="0.55000000000000004">
      <c r="A211">
        <v>7</v>
      </c>
      <c r="B211" s="15" t="s">
        <v>22</v>
      </c>
      <c r="C211" t="s">
        <v>66</v>
      </c>
      <c r="D211" t="s">
        <v>89</v>
      </c>
      <c r="E211" t="s">
        <v>79</v>
      </c>
      <c r="F211">
        <v>30</v>
      </c>
    </row>
    <row r="212" spans="1:6" x14ac:dyDescent="0.55000000000000004">
      <c r="A212">
        <v>7</v>
      </c>
      <c r="B212" s="15" t="s">
        <v>22</v>
      </c>
      <c r="C212" t="s">
        <v>66</v>
      </c>
      <c r="D212" t="s">
        <v>90</v>
      </c>
      <c r="E212" t="s">
        <v>79</v>
      </c>
      <c r="F212">
        <v>0</v>
      </c>
    </row>
    <row r="213" spans="1:6" x14ac:dyDescent="0.55000000000000004">
      <c r="A213">
        <v>7</v>
      </c>
      <c r="B213" s="15" t="s">
        <v>22</v>
      </c>
      <c r="C213" t="s">
        <v>66</v>
      </c>
      <c r="D213" t="s">
        <v>91</v>
      </c>
      <c r="E213" t="s">
        <v>79</v>
      </c>
      <c r="F213">
        <v>0</v>
      </c>
    </row>
    <row r="214" spans="1:6" x14ac:dyDescent="0.55000000000000004">
      <c r="A214">
        <v>7</v>
      </c>
      <c r="B214" s="15" t="s">
        <v>22</v>
      </c>
      <c r="C214" t="s">
        <v>66</v>
      </c>
      <c r="D214" t="s">
        <v>92</v>
      </c>
      <c r="E214" t="s">
        <v>93</v>
      </c>
    </row>
    <row r="215" spans="1:6" x14ac:dyDescent="0.55000000000000004">
      <c r="A215">
        <v>7</v>
      </c>
      <c r="B215" s="15" t="s">
        <v>22</v>
      </c>
      <c r="C215" t="s">
        <v>94</v>
      </c>
      <c r="D215" t="s">
        <v>95</v>
      </c>
      <c r="E215" t="s">
        <v>96</v>
      </c>
      <c r="F215">
        <v>24.2</v>
      </c>
    </row>
    <row r="216" spans="1:6" x14ac:dyDescent="0.55000000000000004">
      <c r="A216">
        <v>7</v>
      </c>
      <c r="B216" s="15" t="s">
        <v>22</v>
      </c>
      <c r="C216" t="s">
        <v>94</v>
      </c>
      <c r="D216" t="s">
        <v>97</v>
      </c>
      <c r="E216" t="s">
        <v>98</v>
      </c>
      <c r="F216">
        <v>9.25</v>
      </c>
    </row>
    <row r="217" spans="1:6" x14ac:dyDescent="0.55000000000000004">
      <c r="A217">
        <v>7</v>
      </c>
      <c r="B217" s="15" t="s">
        <v>22</v>
      </c>
      <c r="C217" t="s">
        <v>94</v>
      </c>
      <c r="D217" t="s">
        <v>99</v>
      </c>
      <c r="E217" t="s">
        <v>79</v>
      </c>
      <c r="F217">
        <v>110.4</v>
      </c>
    </row>
    <row r="218" spans="1:6" x14ac:dyDescent="0.55000000000000004">
      <c r="A218">
        <v>7</v>
      </c>
      <c r="B218" s="15" t="s">
        <v>22</v>
      </c>
      <c r="C218" t="s">
        <v>94</v>
      </c>
      <c r="D218" t="s">
        <v>100</v>
      </c>
      <c r="E218" t="s">
        <v>101</v>
      </c>
      <c r="F218">
        <v>172</v>
      </c>
    </row>
    <row r="219" spans="1:6" x14ac:dyDescent="0.55000000000000004">
      <c r="A219">
        <v>7</v>
      </c>
      <c r="B219" s="15" t="s">
        <v>22</v>
      </c>
      <c r="C219" t="s">
        <v>94</v>
      </c>
      <c r="D219" t="s">
        <v>102</v>
      </c>
      <c r="F219">
        <v>8.1199999999999992</v>
      </c>
    </row>
    <row r="220" spans="1:6" x14ac:dyDescent="0.55000000000000004">
      <c r="A220">
        <v>7</v>
      </c>
      <c r="B220" s="15" t="s">
        <v>22</v>
      </c>
      <c r="C220" t="s">
        <v>103</v>
      </c>
      <c r="D220" t="s">
        <v>104</v>
      </c>
      <c r="E220" t="s">
        <v>79</v>
      </c>
      <c r="F220">
        <v>30</v>
      </c>
    </row>
    <row r="221" spans="1:6" x14ac:dyDescent="0.55000000000000004">
      <c r="A221">
        <v>7</v>
      </c>
      <c r="B221" s="15" t="s">
        <v>22</v>
      </c>
      <c r="C221" t="s">
        <v>103</v>
      </c>
      <c r="D221" t="s">
        <v>105</v>
      </c>
      <c r="F221" t="s">
        <v>186</v>
      </c>
    </row>
    <row r="222" spans="1:6" x14ac:dyDescent="0.55000000000000004">
      <c r="A222">
        <v>7</v>
      </c>
      <c r="B222" s="15" t="s">
        <v>22</v>
      </c>
      <c r="C222" t="s">
        <v>103</v>
      </c>
      <c r="D222" t="s">
        <v>106</v>
      </c>
      <c r="E222" t="s">
        <v>79</v>
      </c>
      <c r="F222">
        <v>10</v>
      </c>
    </row>
    <row r="223" spans="1:6" x14ac:dyDescent="0.55000000000000004">
      <c r="A223">
        <v>7</v>
      </c>
      <c r="B223" s="15" t="s">
        <v>22</v>
      </c>
      <c r="C223" t="s">
        <v>103</v>
      </c>
      <c r="D223" t="s">
        <v>107</v>
      </c>
      <c r="F223" t="s">
        <v>187</v>
      </c>
    </row>
    <row r="224" spans="1:6" x14ac:dyDescent="0.55000000000000004">
      <c r="A224">
        <v>7</v>
      </c>
      <c r="B224" s="15" t="s">
        <v>22</v>
      </c>
      <c r="C224" t="s">
        <v>103</v>
      </c>
      <c r="D224" t="s">
        <v>108</v>
      </c>
      <c r="E224" t="s">
        <v>71</v>
      </c>
      <c r="F224">
        <v>0</v>
      </c>
    </row>
    <row r="225" spans="1:7" x14ac:dyDescent="0.55000000000000004">
      <c r="A225">
        <v>7</v>
      </c>
      <c r="B225" s="15" t="s">
        <v>22</v>
      </c>
      <c r="C225" t="s">
        <v>103</v>
      </c>
      <c r="D225" t="s">
        <v>109</v>
      </c>
    </row>
    <row r="226" spans="1:7" x14ac:dyDescent="0.55000000000000004">
      <c r="A226">
        <v>7</v>
      </c>
      <c r="B226" s="15" t="s">
        <v>22</v>
      </c>
      <c r="C226" t="s">
        <v>103</v>
      </c>
      <c r="D226" t="s">
        <v>110</v>
      </c>
      <c r="E226" t="s">
        <v>79</v>
      </c>
      <c r="F226">
        <v>0</v>
      </c>
    </row>
    <row r="227" spans="1:7" x14ac:dyDescent="0.55000000000000004">
      <c r="A227">
        <v>7</v>
      </c>
      <c r="B227" s="15" t="s">
        <v>22</v>
      </c>
      <c r="C227" t="s">
        <v>103</v>
      </c>
      <c r="D227" t="s">
        <v>111</v>
      </c>
    </row>
    <row r="228" spans="1:7" x14ac:dyDescent="0.55000000000000004">
      <c r="A228">
        <v>7</v>
      </c>
      <c r="B228" s="15" t="s">
        <v>22</v>
      </c>
      <c r="C228" t="s">
        <v>224</v>
      </c>
      <c r="D228" t="s">
        <v>209</v>
      </c>
      <c r="E228" t="s">
        <v>210</v>
      </c>
      <c r="F228" t="s">
        <v>227</v>
      </c>
    </row>
    <row r="229" spans="1:7" x14ac:dyDescent="0.55000000000000004">
      <c r="A229">
        <v>7</v>
      </c>
      <c r="B229" s="15" t="s">
        <v>22</v>
      </c>
      <c r="C229" t="s">
        <v>224</v>
      </c>
      <c r="D229" t="s">
        <v>211</v>
      </c>
      <c r="E229" t="s">
        <v>93</v>
      </c>
      <c r="F229">
        <v>3500</v>
      </c>
    </row>
    <row r="230" spans="1:7" x14ac:dyDescent="0.55000000000000004">
      <c r="A230">
        <v>7</v>
      </c>
      <c r="B230" s="15" t="s">
        <v>22</v>
      </c>
      <c r="C230" t="s">
        <v>224</v>
      </c>
      <c r="D230" t="s">
        <v>212</v>
      </c>
      <c r="E230" t="s">
        <v>93</v>
      </c>
      <c r="F230">
        <v>2300</v>
      </c>
    </row>
    <row r="231" spans="1:7" x14ac:dyDescent="0.55000000000000004">
      <c r="A231">
        <v>7</v>
      </c>
      <c r="B231" s="15" t="s">
        <v>22</v>
      </c>
      <c r="C231" t="s">
        <v>224</v>
      </c>
      <c r="D231" t="s">
        <v>213</v>
      </c>
      <c r="E231" t="s">
        <v>93</v>
      </c>
      <c r="F231">
        <v>1700</v>
      </c>
    </row>
    <row r="232" spans="1:7" x14ac:dyDescent="0.55000000000000004">
      <c r="A232">
        <v>7</v>
      </c>
      <c r="B232" s="15" t="s">
        <v>22</v>
      </c>
      <c r="C232" t="s">
        <v>224</v>
      </c>
      <c r="D232" t="s">
        <v>214</v>
      </c>
      <c r="E232" t="s">
        <v>93</v>
      </c>
      <c r="F232">
        <v>450</v>
      </c>
    </row>
    <row r="233" spans="1:7" x14ac:dyDescent="0.55000000000000004">
      <c r="A233">
        <v>7</v>
      </c>
      <c r="B233" s="15" t="s">
        <v>22</v>
      </c>
      <c r="C233" t="s">
        <v>224</v>
      </c>
      <c r="D233" t="s">
        <v>215</v>
      </c>
      <c r="E233" t="s">
        <v>93</v>
      </c>
      <c r="F233">
        <v>430</v>
      </c>
    </row>
    <row r="234" spans="1:7" x14ac:dyDescent="0.55000000000000004">
      <c r="A234">
        <v>7</v>
      </c>
      <c r="B234" s="15" t="s">
        <v>22</v>
      </c>
      <c r="C234" t="s">
        <v>224</v>
      </c>
      <c r="D234" t="s">
        <v>229</v>
      </c>
      <c r="E234" t="s">
        <v>93</v>
      </c>
      <c r="F234">
        <v>135</v>
      </c>
    </row>
    <row r="235" spans="1:7" x14ac:dyDescent="0.55000000000000004">
      <c r="A235">
        <v>7</v>
      </c>
      <c r="B235" s="15" t="s">
        <v>22</v>
      </c>
      <c r="C235" t="s">
        <v>224</v>
      </c>
      <c r="D235" t="s">
        <v>216</v>
      </c>
      <c r="E235" t="s">
        <v>93</v>
      </c>
      <c r="F235">
        <v>420</v>
      </c>
    </row>
    <row r="236" spans="1:7" x14ac:dyDescent="0.55000000000000004">
      <c r="A236">
        <v>7</v>
      </c>
      <c r="B236" s="15" t="s">
        <v>22</v>
      </c>
      <c r="C236" t="s">
        <v>224</v>
      </c>
      <c r="D236" t="s">
        <v>205</v>
      </c>
      <c r="E236" t="s">
        <v>217</v>
      </c>
      <c r="F236">
        <f>0.5*F230*F231*((F232+F233+(F235-F234))/3)/1000000000</f>
        <v>0.7591916666666666</v>
      </c>
      <c r="G236" t="s">
        <v>218</v>
      </c>
    </row>
    <row r="237" spans="1:7" x14ac:dyDescent="0.55000000000000004">
      <c r="A237">
        <v>7</v>
      </c>
      <c r="B237" s="15" t="s">
        <v>22</v>
      </c>
      <c r="C237" t="s">
        <v>224</v>
      </c>
      <c r="D237" t="s">
        <v>219</v>
      </c>
      <c r="E237" t="s">
        <v>93</v>
      </c>
      <c r="F237">
        <f>AVERAGE(345,455,345,337)</f>
        <v>370.5</v>
      </c>
      <c r="G237" t="s">
        <v>163</v>
      </c>
    </row>
    <row r="238" spans="1:7" x14ac:dyDescent="0.55000000000000004">
      <c r="A238">
        <v>7</v>
      </c>
      <c r="B238" s="15" t="s">
        <v>22</v>
      </c>
      <c r="C238" t="s">
        <v>224</v>
      </c>
      <c r="D238" t="s">
        <v>220</v>
      </c>
      <c r="E238" t="s">
        <v>79</v>
      </c>
      <c r="F238">
        <v>10</v>
      </c>
    </row>
    <row r="239" spans="1:7" x14ac:dyDescent="0.55000000000000004">
      <c r="A239">
        <v>7</v>
      </c>
      <c r="B239" s="15" t="s">
        <v>22</v>
      </c>
      <c r="C239" t="s">
        <v>225</v>
      </c>
      <c r="D239" t="s">
        <v>209</v>
      </c>
      <c r="E239" t="s">
        <v>210</v>
      </c>
      <c r="F239" t="s">
        <v>227</v>
      </c>
    </row>
    <row r="240" spans="1:7" x14ac:dyDescent="0.55000000000000004">
      <c r="A240">
        <v>7</v>
      </c>
      <c r="B240" s="15" t="s">
        <v>22</v>
      </c>
      <c r="C240" t="s">
        <v>225</v>
      </c>
      <c r="D240" t="s">
        <v>211</v>
      </c>
      <c r="E240" t="s">
        <v>93</v>
      </c>
      <c r="F240">
        <v>3500</v>
      </c>
    </row>
    <row r="241" spans="1:7" x14ac:dyDescent="0.55000000000000004">
      <c r="A241">
        <v>7</v>
      </c>
      <c r="B241" s="15" t="s">
        <v>22</v>
      </c>
      <c r="C241" t="s">
        <v>225</v>
      </c>
      <c r="D241" t="s">
        <v>212</v>
      </c>
      <c r="E241" t="s">
        <v>93</v>
      </c>
      <c r="F241">
        <v>2300</v>
      </c>
    </row>
    <row r="242" spans="1:7" x14ac:dyDescent="0.55000000000000004">
      <c r="A242">
        <v>7</v>
      </c>
      <c r="B242" s="15" t="s">
        <v>22</v>
      </c>
      <c r="C242" t="s">
        <v>225</v>
      </c>
      <c r="D242" t="s">
        <v>213</v>
      </c>
      <c r="E242" t="s">
        <v>93</v>
      </c>
      <c r="F242">
        <v>1900</v>
      </c>
    </row>
    <row r="243" spans="1:7" x14ac:dyDescent="0.55000000000000004">
      <c r="A243">
        <v>7</v>
      </c>
      <c r="B243" s="15" t="s">
        <v>22</v>
      </c>
      <c r="C243" t="s">
        <v>225</v>
      </c>
      <c r="D243" t="s">
        <v>214</v>
      </c>
      <c r="E243" t="s">
        <v>93</v>
      </c>
      <c r="F243">
        <v>500</v>
      </c>
    </row>
    <row r="244" spans="1:7" x14ac:dyDescent="0.55000000000000004">
      <c r="A244">
        <v>7</v>
      </c>
      <c r="B244" s="15" t="s">
        <v>22</v>
      </c>
      <c r="C244" t="s">
        <v>225</v>
      </c>
      <c r="D244" t="s">
        <v>215</v>
      </c>
      <c r="E244" t="s">
        <v>93</v>
      </c>
      <c r="F244">
        <v>490</v>
      </c>
    </row>
    <row r="245" spans="1:7" x14ac:dyDescent="0.55000000000000004">
      <c r="A245">
        <v>7</v>
      </c>
      <c r="B245" s="15" t="s">
        <v>22</v>
      </c>
      <c r="C245" t="s">
        <v>225</v>
      </c>
      <c r="D245" t="s">
        <v>228</v>
      </c>
      <c r="E245" t="s">
        <v>93</v>
      </c>
      <c r="F245">
        <v>230</v>
      </c>
    </row>
    <row r="246" spans="1:7" x14ac:dyDescent="0.55000000000000004">
      <c r="A246">
        <v>7</v>
      </c>
      <c r="B246" s="15" t="s">
        <v>22</v>
      </c>
      <c r="C246" t="s">
        <v>225</v>
      </c>
      <c r="D246" t="s">
        <v>216</v>
      </c>
      <c r="E246" t="s">
        <v>93</v>
      </c>
      <c r="F246">
        <v>505</v>
      </c>
    </row>
    <row r="247" spans="1:7" x14ac:dyDescent="0.55000000000000004">
      <c r="A247">
        <v>7</v>
      </c>
      <c r="B247" s="15" t="s">
        <v>22</v>
      </c>
      <c r="C247" t="s">
        <v>225</v>
      </c>
      <c r="D247" t="s">
        <v>205</v>
      </c>
      <c r="E247" t="s">
        <v>217</v>
      </c>
      <c r="F247">
        <f>0.5*F241*F242*((F243+F244+(F246-F245))/3)/1000000000</f>
        <v>0.92134166666666673</v>
      </c>
      <c r="G247" t="s">
        <v>218</v>
      </c>
    </row>
    <row r="248" spans="1:7" x14ac:dyDescent="0.55000000000000004">
      <c r="A248">
        <v>7</v>
      </c>
      <c r="B248" s="15" t="s">
        <v>22</v>
      </c>
      <c r="C248" t="s">
        <v>225</v>
      </c>
      <c r="D248" t="s">
        <v>219</v>
      </c>
      <c r="E248" t="s">
        <v>93</v>
      </c>
      <c r="F248">
        <f>AVERAGE(335,325,320,390)</f>
        <v>342.5</v>
      </c>
      <c r="G248" t="s">
        <v>231</v>
      </c>
    </row>
    <row r="249" spans="1:7" x14ac:dyDescent="0.55000000000000004">
      <c r="A249">
        <v>7</v>
      </c>
      <c r="B249" s="15" t="s">
        <v>22</v>
      </c>
      <c r="C249" t="s">
        <v>225</v>
      </c>
      <c r="D249" t="s">
        <v>220</v>
      </c>
      <c r="E249" t="s">
        <v>79</v>
      </c>
      <c r="F249">
        <v>5</v>
      </c>
    </row>
    <row r="250" spans="1:7" x14ac:dyDescent="0.55000000000000004">
      <c r="A250">
        <v>7</v>
      </c>
      <c r="B250" s="15" t="s">
        <v>22</v>
      </c>
      <c r="C250" t="s">
        <v>226</v>
      </c>
      <c r="D250" t="s">
        <v>209</v>
      </c>
      <c r="E250" t="s">
        <v>210</v>
      </c>
      <c r="F250" t="s">
        <v>227</v>
      </c>
    </row>
    <row r="251" spans="1:7" x14ac:dyDescent="0.55000000000000004">
      <c r="A251">
        <v>7</v>
      </c>
      <c r="B251" s="15" t="s">
        <v>22</v>
      </c>
      <c r="C251" t="s">
        <v>226</v>
      </c>
      <c r="D251" t="s">
        <v>211</v>
      </c>
      <c r="E251" t="s">
        <v>93</v>
      </c>
      <c r="F251">
        <v>3440</v>
      </c>
    </row>
    <row r="252" spans="1:7" x14ac:dyDescent="0.55000000000000004">
      <c r="A252">
        <v>7</v>
      </c>
      <c r="B252" s="15" t="s">
        <v>22</v>
      </c>
      <c r="C252" t="s">
        <v>226</v>
      </c>
      <c r="D252" t="s">
        <v>212</v>
      </c>
      <c r="E252" t="s">
        <v>93</v>
      </c>
      <c r="F252">
        <v>2300</v>
      </c>
    </row>
    <row r="253" spans="1:7" x14ac:dyDescent="0.55000000000000004">
      <c r="A253">
        <v>7</v>
      </c>
      <c r="B253" s="15" t="s">
        <v>22</v>
      </c>
      <c r="C253" t="s">
        <v>226</v>
      </c>
      <c r="D253" t="s">
        <v>213</v>
      </c>
      <c r="E253" t="s">
        <v>93</v>
      </c>
      <c r="F253">
        <v>1800</v>
      </c>
    </row>
    <row r="254" spans="1:7" x14ac:dyDescent="0.55000000000000004">
      <c r="A254">
        <v>7</v>
      </c>
      <c r="B254" s="15" t="s">
        <v>22</v>
      </c>
      <c r="C254" t="s">
        <v>226</v>
      </c>
      <c r="D254" t="s">
        <v>214</v>
      </c>
      <c r="E254" t="s">
        <v>93</v>
      </c>
      <c r="F254">
        <v>455</v>
      </c>
    </row>
    <row r="255" spans="1:7" x14ac:dyDescent="0.55000000000000004">
      <c r="A255">
        <v>7</v>
      </c>
      <c r="B255" s="15" t="s">
        <v>22</v>
      </c>
      <c r="C255" t="s">
        <v>226</v>
      </c>
      <c r="D255" t="s">
        <v>215</v>
      </c>
      <c r="E255" t="s">
        <v>93</v>
      </c>
      <c r="F255">
        <v>480</v>
      </c>
    </row>
    <row r="256" spans="1:7" x14ac:dyDescent="0.55000000000000004">
      <c r="A256">
        <v>7</v>
      </c>
      <c r="B256" s="15" t="s">
        <v>22</v>
      </c>
      <c r="C256" t="s">
        <v>226</v>
      </c>
      <c r="D256" t="s">
        <v>228</v>
      </c>
      <c r="E256" t="s">
        <v>93</v>
      </c>
      <c r="F256">
        <v>175</v>
      </c>
    </row>
    <row r="257" spans="1:7" x14ac:dyDescent="0.55000000000000004">
      <c r="A257">
        <v>7</v>
      </c>
      <c r="B257" s="15" t="s">
        <v>22</v>
      </c>
      <c r="C257" t="s">
        <v>226</v>
      </c>
      <c r="D257" t="s">
        <v>216</v>
      </c>
      <c r="E257" t="s">
        <v>93</v>
      </c>
      <c r="F257">
        <v>500</v>
      </c>
    </row>
    <row r="258" spans="1:7" x14ac:dyDescent="0.55000000000000004">
      <c r="A258">
        <v>7</v>
      </c>
      <c r="B258" s="15" t="s">
        <v>22</v>
      </c>
      <c r="C258" t="s">
        <v>226</v>
      </c>
      <c r="D258" t="s">
        <v>205</v>
      </c>
      <c r="E258" t="s">
        <v>217</v>
      </c>
      <c r="F258">
        <f>0.5*F252*F253*((F254+F255+(F257-F256))/3)/1000000000</f>
        <v>0.86939999999999995</v>
      </c>
      <c r="G258" t="s">
        <v>218</v>
      </c>
    </row>
    <row r="259" spans="1:7" x14ac:dyDescent="0.55000000000000004">
      <c r="A259">
        <v>7</v>
      </c>
      <c r="B259" s="15" t="s">
        <v>22</v>
      </c>
      <c r="C259" t="s">
        <v>226</v>
      </c>
      <c r="D259" t="s">
        <v>219</v>
      </c>
      <c r="E259" t="s">
        <v>93</v>
      </c>
      <c r="F259">
        <f>AVERAGE(360,341,341,345)</f>
        <v>346.75</v>
      </c>
      <c r="G259" t="s">
        <v>230</v>
      </c>
    </row>
    <row r="260" spans="1:7" x14ac:dyDescent="0.55000000000000004">
      <c r="A260">
        <v>7</v>
      </c>
      <c r="B260" s="15" t="s">
        <v>22</v>
      </c>
      <c r="C260" t="s">
        <v>226</v>
      </c>
      <c r="D260" t="s">
        <v>220</v>
      </c>
      <c r="E260" t="s">
        <v>79</v>
      </c>
      <c r="F260">
        <v>0</v>
      </c>
    </row>
    <row r="261" spans="1:7" x14ac:dyDescent="0.55000000000000004">
      <c r="A261">
        <v>8</v>
      </c>
      <c r="B261" s="15" t="s">
        <v>23</v>
      </c>
      <c r="C261" t="s">
        <v>66</v>
      </c>
      <c r="D261" t="s">
        <v>67</v>
      </c>
      <c r="E261" t="s">
        <v>68</v>
      </c>
      <c r="F261" s="1"/>
      <c r="G261" t="s">
        <v>69</v>
      </c>
    </row>
    <row r="262" spans="1:7" x14ac:dyDescent="0.55000000000000004">
      <c r="A262">
        <v>8</v>
      </c>
      <c r="B262" s="15" t="s">
        <v>23</v>
      </c>
      <c r="C262" t="s">
        <v>66</v>
      </c>
      <c r="D262" s="19" t="s">
        <v>70</v>
      </c>
      <c r="E262" t="s">
        <v>71</v>
      </c>
      <c r="F262">
        <v>1</v>
      </c>
    </row>
    <row r="263" spans="1:7" x14ac:dyDescent="0.55000000000000004">
      <c r="A263">
        <v>8</v>
      </c>
      <c r="B263" s="15" t="s">
        <v>23</v>
      </c>
      <c r="C263" t="s">
        <v>66</v>
      </c>
      <c r="D263" t="s">
        <v>72</v>
      </c>
      <c r="E263" t="s">
        <v>73</v>
      </c>
    </row>
    <row r="264" spans="1:7" x14ac:dyDescent="0.55000000000000004">
      <c r="A264">
        <v>8</v>
      </c>
      <c r="B264" s="15" t="s">
        <v>23</v>
      </c>
      <c r="C264" t="s">
        <v>66</v>
      </c>
      <c r="D264" t="s">
        <v>74</v>
      </c>
      <c r="E264" t="s">
        <v>73</v>
      </c>
      <c r="F264">
        <v>0.6</v>
      </c>
    </row>
    <row r="265" spans="1:7" x14ac:dyDescent="0.55000000000000004">
      <c r="A265">
        <v>8</v>
      </c>
      <c r="B265" s="15" t="s">
        <v>23</v>
      </c>
      <c r="C265" t="s">
        <v>66</v>
      </c>
      <c r="D265" t="s">
        <v>75</v>
      </c>
      <c r="E265" t="s">
        <v>76</v>
      </c>
      <c r="F265">
        <f>F264/10</f>
        <v>0.06</v>
      </c>
      <c r="G265" t="s">
        <v>77</v>
      </c>
    </row>
    <row r="266" spans="1:7" x14ac:dyDescent="0.55000000000000004">
      <c r="A266">
        <v>8</v>
      </c>
      <c r="B266" s="15" t="s">
        <v>23</v>
      </c>
      <c r="C266" t="s">
        <v>66</v>
      </c>
      <c r="D266" s="20" t="s">
        <v>78</v>
      </c>
      <c r="E266" t="s">
        <v>79</v>
      </c>
      <c r="F266">
        <v>0</v>
      </c>
    </row>
    <row r="267" spans="1:7" x14ac:dyDescent="0.55000000000000004">
      <c r="A267">
        <v>8</v>
      </c>
      <c r="B267" s="15" t="s">
        <v>23</v>
      </c>
      <c r="C267" t="s">
        <v>66</v>
      </c>
      <c r="D267" s="20" t="s">
        <v>80</v>
      </c>
    </row>
    <row r="268" spans="1:7" x14ac:dyDescent="0.55000000000000004">
      <c r="A268">
        <v>8</v>
      </c>
      <c r="B268" s="15" t="s">
        <v>23</v>
      </c>
      <c r="C268" t="s">
        <v>66</v>
      </c>
      <c r="D268" s="20" t="s">
        <v>81</v>
      </c>
      <c r="E268" t="s">
        <v>79</v>
      </c>
      <c r="F268">
        <v>0</v>
      </c>
    </row>
    <row r="269" spans="1:7" x14ac:dyDescent="0.55000000000000004">
      <c r="A269">
        <v>8</v>
      </c>
      <c r="B269" s="15" t="s">
        <v>23</v>
      </c>
      <c r="C269" t="s">
        <v>66</v>
      </c>
      <c r="D269" t="s">
        <v>82</v>
      </c>
      <c r="E269" t="s">
        <v>79</v>
      </c>
      <c r="F269">
        <v>0</v>
      </c>
    </row>
    <row r="270" spans="1:7" x14ac:dyDescent="0.55000000000000004">
      <c r="A270">
        <v>8</v>
      </c>
      <c r="B270" s="15" t="s">
        <v>23</v>
      </c>
      <c r="C270" t="s">
        <v>66</v>
      </c>
      <c r="D270" t="s">
        <v>83</v>
      </c>
      <c r="E270" t="s">
        <v>71</v>
      </c>
      <c r="F270">
        <v>1</v>
      </c>
      <c r="G270" t="s">
        <v>183</v>
      </c>
    </row>
    <row r="271" spans="1:7" x14ac:dyDescent="0.55000000000000004">
      <c r="A271">
        <v>8</v>
      </c>
      <c r="B271" s="15" t="s">
        <v>23</v>
      </c>
      <c r="C271" t="s">
        <v>66</v>
      </c>
      <c r="D271" t="s">
        <v>84</v>
      </c>
      <c r="E271" t="s">
        <v>79</v>
      </c>
      <c r="F271">
        <v>0</v>
      </c>
    </row>
    <row r="272" spans="1:7" x14ac:dyDescent="0.55000000000000004">
      <c r="A272">
        <v>8</v>
      </c>
      <c r="B272" s="15" t="s">
        <v>23</v>
      </c>
      <c r="C272" t="s">
        <v>66</v>
      </c>
      <c r="D272" t="s">
        <v>85</v>
      </c>
      <c r="E272" t="s">
        <v>79</v>
      </c>
      <c r="F272">
        <v>0</v>
      </c>
    </row>
    <row r="273" spans="1:6" x14ac:dyDescent="0.55000000000000004">
      <c r="A273">
        <v>8</v>
      </c>
      <c r="B273" s="15" t="s">
        <v>23</v>
      </c>
      <c r="C273" t="s">
        <v>66</v>
      </c>
      <c r="D273" t="s">
        <v>86</v>
      </c>
      <c r="E273" t="s">
        <v>79</v>
      </c>
      <c r="F273">
        <v>0</v>
      </c>
    </row>
    <row r="274" spans="1:6" x14ac:dyDescent="0.55000000000000004">
      <c r="A274">
        <v>8</v>
      </c>
      <c r="B274" s="15" t="s">
        <v>23</v>
      </c>
      <c r="C274" t="s">
        <v>66</v>
      </c>
      <c r="D274" t="s">
        <v>87</v>
      </c>
      <c r="E274" t="s">
        <v>79</v>
      </c>
      <c r="F274">
        <v>0</v>
      </c>
    </row>
    <row r="275" spans="1:6" x14ac:dyDescent="0.55000000000000004">
      <c r="A275">
        <v>8</v>
      </c>
      <c r="B275" s="15" t="s">
        <v>23</v>
      </c>
      <c r="C275" t="s">
        <v>66</v>
      </c>
      <c r="D275" t="s">
        <v>88</v>
      </c>
      <c r="E275" t="s">
        <v>79</v>
      </c>
      <c r="F275">
        <v>100</v>
      </c>
    </row>
    <row r="276" spans="1:6" x14ac:dyDescent="0.55000000000000004">
      <c r="A276">
        <v>8</v>
      </c>
      <c r="B276" s="15" t="s">
        <v>23</v>
      </c>
      <c r="C276" t="s">
        <v>66</v>
      </c>
      <c r="D276" t="s">
        <v>89</v>
      </c>
      <c r="E276" t="s">
        <v>79</v>
      </c>
      <c r="F276">
        <v>0</v>
      </c>
    </row>
    <row r="277" spans="1:6" x14ac:dyDescent="0.55000000000000004">
      <c r="A277">
        <v>8</v>
      </c>
      <c r="B277" s="15" t="s">
        <v>23</v>
      </c>
      <c r="C277" t="s">
        <v>66</v>
      </c>
      <c r="D277" t="s">
        <v>90</v>
      </c>
      <c r="E277" t="s">
        <v>79</v>
      </c>
      <c r="F277">
        <v>0</v>
      </c>
    </row>
    <row r="278" spans="1:6" x14ac:dyDescent="0.55000000000000004">
      <c r="A278">
        <v>8</v>
      </c>
      <c r="B278" s="15" t="s">
        <v>23</v>
      </c>
      <c r="C278" t="s">
        <v>66</v>
      </c>
      <c r="D278" t="s">
        <v>91</v>
      </c>
      <c r="E278" t="s">
        <v>79</v>
      </c>
      <c r="F278">
        <v>0</v>
      </c>
    </row>
    <row r="279" spans="1:6" x14ac:dyDescent="0.55000000000000004">
      <c r="A279">
        <v>8</v>
      </c>
      <c r="B279" s="15" t="s">
        <v>23</v>
      </c>
      <c r="C279" t="s">
        <v>66</v>
      </c>
      <c r="D279" t="s">
        <v>92</v>
      </c>
      <c r="E279" t="s">
        <v>93</v>
      </c>
    </row>
    <row r="280" spans="1:6" x14ac:dyDescent="0.55000000000000004">
      <c r="A280">
        <v>8</v>
      </c>
      <c r="B280" s="15" t="s">
        <v>23</v>
      </c>
      <c r="C280" t="s">
        <v>94</v>
      </c>
      <c r="D280" t="s">
        <v>95</v>
      </c>
      <c r="E280" t="s">
        <v>96</v>
      </c>
      <c r="F280">
        <v>24.1</v>
      </c>
    </row>
    <row r="281" spans="1:6" x14ac:dyDescent="0.55000000000000004">
      <c r="A281">
        <v>8</v>
      </c>
      <c r="B281" s="15" t="s">
        <v>23</v>
      </c>
      <c r="C281" t="s">
        <v>94</v>
      </c>
      <c r="D281" t="s">
        <v>97</v>
      </c>
      <c r="E281" t="s">
        <v>98</v>
      </c>
      <c r="F281">
        <v>8.65</v>
      </c>
    </row>
    <row r="282" spans="1:6" x14ac:dyDescent="0.55000000000000004">
      <c r="A282">
        <v>8</v>
      </c>
      <c r="B282" s="15" t="s">
        <v>23</v>
      </c>
      <c r="C282" t="s">
        <v>94</v>
      </c>
      <c r="D282" t="s">
        <v>99</v>
      </c>
      <c r="E282" t="s">
        <v>79</v>
      </c>
      <c r="F282">
        <v>103</v>
      </c>
    </row>
    <row r="283" spans="1:6" x14ac:dyDescent="0.55000000000000004">
      <c r="A283">
        <v>8</v>
      </c>
      <c r="B283" s="15" t="s">
        <v>23</v>
      </c>
      <c r="C283" t="s">
        <v>94</v>
      </c>
      <c r="D283" t="s">
        <v>100</v>
      </c>
      <c r="E283" t="s">
        <v>101</v>
      </c>
      <c r="F283">
        <v>172.1</v>
      </c>
    </row>
    <row r="284" spans="1:6" x14ac:dyDescent="0.55000000000000004">
      <c r="A284">
        <v>8</v>
      </c>
      <c r="B284" s="15" t="s">
        <v>23</v>
      </c>
      <c r="C284" t="s">
        <v>94</v>
      </c>
      <c r="D284" t="s">
        <v>102</v>
      </c>
      <c r="F284">
        <v>8.11</v>
      </c>
    </row>
    <row r="285" spans="1:6" x14ac:dyDescent="0.55000000000000004">
      <c r="A285">
        <v>8</v>
      </c>
      <c r="B285" s="15" t="s">
        <v>23</v>
      </c>
      <c r="C285" t="s">
        <v>103</v>
      </c>
      <c r="D285" t="s">
        <v>104</v>
      </c>
      <c r="E285" t="s">
        <v>79</v>
      </c>
      <c r="F285">
        <v>10</v>
      </c>
    </row>
    <row r="286" spans="1:6" x14ac:dyDescent="0.55000000000000004">
      <c r="A286">
        <v>8</v>
      </c>
      <c r="B286" s="15" t="s">
        <v>23</v>
      </c>
      <c r="C286" t="s">
        <v>103</v>
      </c>
      <c r="D286" t="s">
        <v>105</v>
      </c>
      <c r="F286" t="s">
        <v>188</v>
      </c>
    </row>
    <row r="287" spans="1:6" x14ac:dyDescent="0.55000000000000004">
      <c r="A287">
        <v>8</v>
      </c>
      <c r="B287" s="15" t="s">
        <v>23</v>
      </c>
      <c r="C287" t="s">
        <v>103</v>
      </c>
      <c r="D287" t="s">
        <v>106</v>
      </c>
      <c r="E287" t="s">
        <v>79</v>
      </c>
      <c r="F287">
        <v>0</v>
      </c>
    </row>
    <row r="288" spans="1:6" x14ac:dyDescent="0.55000000000000004">
      <c r="A288">
        <v>8</v>
      </c>
      <c r="B288" s="15" t="s">
        <v>23</v>
      </c>
      <c r="C288" t="s">
        <v>103</v>
      </c>
      <c r="D288" t="s">
        <v>107</v>
      </c>
    </row>
    <row r="289" spans="1:7" x14ac:dyDescent="0.55000000000000004">
      <c r="A289">
        <v>8</v>
      </c>
      <c r="B289" s="15" t="s">
        <v>23</v>
      </c>
      <c r="C289" t="s">
        <v>103</v>
      </c>
      <c r="D289" t="s">
        <v>108</v>
      </c>
      <c r="E289" t="s">
        <v>71</v>
      </c>
      <c r="F289">
        <v>1</v>
      </c>
    </row>
    <row r="290" spans="1:7" x14ac:dyDescent="0.55000000000000004">
      <c r="A290">
        <v>8</v>
      </c>
      <c r="B290" s="15" t="s">
        <v>23</v>
      </c>
      <c r="C290" t="s">
        <v>103</v>
      </c>
      <c r="D290" t="s">
        <v>109</v>
      </c>
      <c r="F290" t="s">
        <v>187</v>
      </c>
    </row>
    <row r="291" spans="1:7" x14ac:dyDescent="0.55000000000000004">
      <c r="A291">
        <v>8</v>
      </c>
      <c r="B291" s="15" t="s">
        <v>23</v>
      </c>
      <c r="C291" t="s">
        <v>103</v>
      </c>
      <c r="D291" t="s">
        <v>110</v>
      </c>
      <c r="E291" t="s">
        <v>79</v>
      </c>
      <c r="F291">
        <v>0</v>
      </c>
    </row>
    <row r="292" spans="1:7" x14ac:dyDescent="0.55000000000000004">
      <c r="A292">
        <v>8</v>
      </c>
      <c r="B292" s="15" t="s">
        <v>23</v>
      </c>
      <c r="C292" t="s">
        <v>103</v>
      </c>
      <c r="D292" t="s">
        <v>111</v>
      </c>
    </row>
    <row r="293" spans="1:7" x14ac:dyDescent="0.55000000000000004">
      <c r="A293">
        <v>9</v>
      </c>
      <c r="B293" s="15" t="s">
        <v>24</v>
      </c>
      <c r="C293" t="s">
        <v>66</v>
      </c>
      <c r="D293" t="s">
        <v>67</v>
      </c>
      <c r="E293" t="s">
        <v>68</v>
      </c>
      <c r="F293" s="1"/>
      <c r="G293" t="s">
        <v>69</v>
      </c>
    </row>
    <row r="294" spans="1:7" x14ac:dyDescent="0.55000000000000004">
      <c r="A294">
        <v>9</v>
      </c>
      <c r="B294" s="15" t="s">
        <v>24</v>
      </c>
      <c r="C294" t="s">
        <v>66</v>
      </c>
      <c r="D294" s="19" t="s">
        <v>70</v>
      </c>
      <c r="E294" t="s">
        <v>71</v>
      </c>
      <c r="F294">
        <v>1</v>
      </c>
    </row>
    <row r="295" spans="1:7" x14ac:dyDescent="0.55000000000000004">
      <c r="A295">
        <v>9</v>
      </c>
      <c r="B295" s="15" t="s">
        <v>24</v>
      </c>
      <c r="C295" t="s">
        <v>66</v>
      </c>
      <c r="D295" t="s">
        <v>72</v>
      </c>
      <c r="E295" t="s">
        <v>73</v>
      </c>
    </row>
    <row r="296" spans="1:7" x14ac:dyDescent="0.55000000000000004">
      <c r="A296">
        <v>9</v>
      </c>
      <c r="B296" s="15" t="s">
        <v>24</v>
      </c>
      <c r="C296" t="s">
        <v>66</v>
      </c>
      <c r="D296" t="s">
        <v>74</v>
      </c>
      <c r="E296" t="s">
        <v>73</v>
      </c>
      <c r="F296">
        <v>0.5</v>
      </c>
    </row>
    <row r="297" spans="1:7" x14ac:dyDescent="0.55000000000000004">
      <c r="A297">
        <v>9</v>
      </c>
      <c r="B297" s="15" t="s">
        <v>24</v>
      </c>
      <c r="C297" t="s">
        <v>66</v>
      </c>
      <c r="D297" t="s">
        <v>75</v>
      </c>
      <c r="E297" t="s">
        <v>76</v>
      </c>
      <c r="F297">
        <f>F296/10</f>
        <v>0.05</v>
      </c>
      <c r="G297" t="s">
        <v>77</v>
      </c>
    </row>
    <row r="298" spans="1:7" x14ac:dyDescent="0.55000000000000004">
      <c r="A298">
        <v>9</v>
      </c>
      <c r="B298" s="15" t="s">
        <v>24</v>
      </c>
      <c r="C298" t="s">
        <v>66</v>
      </c>
      <c r="D298" s="20" t="s">
        <v>78</v>
      </c>
      <c r="E298" t="s">
        <v>79</v>
      </c>
      <c r="F298">
        <v>100</v>
      </c>
    </row>
    <row r="299" spans="1:7" x14ac:dyDescent="0.55000000000000004">
      <c r="A299">
        <v>9</v>
      </c>
      <c r="B299" s="15" t="s">
        <v>24</v>
      </c>
      <c r="C299" t="s">
        <v>66</v>
      </c>
      <c r="D299" s="20" t="s">
        <v>80</v>
      </c>
      <c r="F299" t="s">
        <v>189</v>
      </c>
    </row>
    <row r="300" spans="1:7" x14ac:dyDescent="0.55000000000000004">
      <c r="A300">
        <v>9</v>
      </c>
      <c r="B300" s="15" t="s">
        <v>24</v>
      </c>
      <c r="C300" t="s">
        <v>66</v>
      </c>
      <c r="D300" s="20" t="s">
        <v>81</v>
      </c>
      <c r="E300" t="s">
        <v>79</v>
      </c>
      <c r="F300">
        <v>0</v>
      </c>
    </row>
    <row r="301" spans="1:7" x14ac:dyDescent="0.55000000000000004">
      <c r="A301">
        <v>9</v>
      </c>
      <c r="B301" s="15" t="s">
        <v>24</v>
      </c>
      <c r="C301" t="s">
        <v>66</v>
      </c>
      <c r="D301" t="s">
        <v>82</v>
      </c>
      <c r="E301" t="s">
        <v>79</v>
      </c>
      <c r="F301">
        <v>0</v>
      </c>
    </row>
    <row r="302" spans="1:7" x14ac:dyDescent="0.55000000000000004">
      <c r="A302">
        <v>9</v>
      </c>
      <c r="B302" s="15" t="s">
        <v>24</v>
      </c>
      <c r="C302" t="s">
        <v>66</v>
      </c>
      <c r="D302" t="s">
        <v>83</v>
      </c>
      <c r="E302" t="s">
        <v>71</v>
      </c>
      <c r="F302">
        <v>0</v>
      </c>
    </row>
    <row r="303" spans="1:7" x14ac:dyDescent="0.55000000000000004">
      <c r="A303">
        <v>9</v>
      </c>
      <c r="B303" s="15" t="s">
        <v>24</v>
      </c>
      <c r="C303" t="s">
        <v>66</v>
      </c>
      <c r="D303" t="s">
        <v>84</v>
      </c>
      <c r="E303" t="s">
        <v>79</v>
      </c>
      <c r="F303">
        <v>0</v>
      </c>
    </row>
    <row r="304" spans="1:7" x14ac:dyDescent="0.55000000000000004">
      <c r="A304">
        <v>9</v>
      </c>
      <c r="B304" s="15" t="s">
        <v>24</v>
      </c>
      <c r="C304" t="s">
        <v>66</v>
      </c>
      <c r="D304" t="s">
        <v>85</v>
      </c>
      <c r="E304" t="s">
        <v>79</v>
      </c>
      <c r="F304">
        <v>0</v>
      </c>
    </row>
    <row r="305" spans="1:6" x14ac:dyDescent="0.55000000000000004">
      <c r="A305">
        <v>9</v>
      </c>
      <c r="B305" s="15" t="s">
        <v>24</v>
      </c>
      <c r="C305" t="s">
        <v>66</v>
      </c>
      <c r="D305" t="s">
        <v>86</v>
      </c>
      <c r="E305" t="s">
        <v>79</v>
      </c>
      <c r="F305">
        <v>0</v>
      </c>
    </row>
    <row r="306" spans="1:6" x14ac:dyDescent="0.55000000000000004">
      <c r="A306">
        <v>9</v>
      </c>
      <c r="B306" s="15" t="s">
        <v>24</v>
      </c>
      <c r="C306" t="s">
        <v>66</v>
      </c>
      <c r="D306" t="s">
        <v>87</v>
      </c>
      <c r="E306" t="s">
        <v>79</v>
      </c>
      <c r="F306">
        <v>0</v>
      </c>
    </row>
    <row r="307" spans="1:6" x14ac:dyDescent="0.55000000000000004">
      <c r="A307">
        <v>9</v>
      </c>
      <c r="B307" s="15" t="s">
        <v>24</v>
      </c>
      <c r="C307" t="s">
        <v>66</v>
      </c>
      <c r="D307" t="s">
        <v>88</v>
      </c>
      <c r="E307" t="s">
        <v>79</v>
      </c>
      <c r="F307">
        <v>90</v>
      </c>
    </row>
    <row r="308" spans="1:6" x14ac:dyDescent="0.55000000000000004">
      <c r="A308">
        <v>9</v>
      </c>
      <c r="B308" s="15" t="s">
        <v>24</v>
      </c>
      <c r="C308" t="s">
        <v>66</v>
      </c>
      <c r="D308" t="s">
        <v>89</v>
      </c>
      <c r="E308" t="s">
        <v>79</v>
      </c>
      <c r="F308">
        <v>0</v>
      </c>
    </row>
    <row r="309" spans="1:6" x14ac:dyDescent="0.55000000000000004">
      <c r="A309">
        <v>9</v>
      </c>
      <c r="B309" s="15" t="s">
        <v>24</v>
      </c>
      <c r="C309" t="s">
        <v>66</v>
      </c>
      <c r="D309" t="s">
        <v>90</v>
      </c>
      <c r="E309" t="s">
        <v>79</v>
      </c>
      <c r="F309">
        <v>0</v>
      </c>
    </row>
    <row r="310" spans="1:6" x14ac:dyDescent="0.55000000000000004">
      <c r="A310">
        <v>9</v>
      </c>
      <c r="B310" s="15" t="s">
        <v>24</v>
      </c>
      <c r="C310" t="s">
        <v>66</v>
      </c>
      <c r="D310" t="s">
        <v>91</v>
      </c>
      <c r="E310" t="s">
        <v>79</v>
      </c>
      <c r="F310">
        <v>10</v>
      </c>
    </row>
    <row r="311" spans="1:6" x14ac:dyDescent="0.55000000000000004">
      <c r="A311">
        <v>9</v>
      </c>
      <c r="B311" s="15" t="s">
        <v>24</v>
      </c>
      <c r="C311" t="s">
        <v>66</v>
      </c>
      <c r="D311" t="s">
        <v>92</v>
      </c>
      <c r="E311" t="s">
        <v>93</v>
      </c>
    </row>
    <row r="312" spans="1:6" x14ac:dyDescent="0.55000000000000004">
      <c r="A312">
        <v>9</v>
      </c>
      <c r="B312" s="15" t="s">
        <v>24</v>
      </c>
      <c r="C312" t="s">
        <v>94</v>
      </c>
      <c r="D312" t="s">
        <v>95</v>
      </c>
      <c r="E312" t="s">
        <v>96</v>
      </c>
      <c r="F312">
        <v>26.6</v>
      </c>
    </row>
    <row r="313" spans="1:6" x14ac:dyDescent="0.55000000000000004">
      <c r="A313">
        <v>9</v>
      </c>
      <c r="B313" s="15" t="s">
        <v>24</v>
      </c>
      <c r="C313" t="s">
        <v>94</v>
      </c>
      <c r="D313" t="s">
        <v>97</v>
      </c>
      <c r="E313" t="s">
        <v>98</v>
      </c>
      <c r="F313">
        <v>8.3699999999999992</v>
      </c>
    </row>
    <row r="314" spans="1:6" x14ac:dyDescent="0.55000000000000004">
      <c r="A314">
        <v>9</v>
      </c>
      <c r="B314" s="15" t="s">
        <v>24</v>
      </c>
      <c r="C314" t="s">
        <v>94</v>
      </c>
      <c r="D314" t="s">
        <v>99</v>
      </c>
      <c r="E314" t="s">
        <v>79</v>
      </c>
      <c r="F314">
        <v>103.9</v>
      </c>
    </row>
    <row r="315" spans="1:6" x14ac:dyDescent="0.55000000000000004">
      <c r="A315">
        <v>9</v>
      </c>
      <c r="B315" s="15" t="s">
        <v>24</v>
      </c>
      <c r="C315" t="s">
        <v>94</v>
      </c>
      <c r="D315" t="s">
        <v>100</v>
      </c>
      <c r="E315" t="s">
        <v>101</v>
      </c>
      <c r="F315">
        <v>330.6</v>
      </c>
    </row>
    <row r="316" spans="1:6" x14ac:dyDescent="0.55000000000000004">
      <c r="A316">
        <v>9</v>
      </c>
      <c r="B316" s="15" t="s">
        <v>24</v>
      </c>
      <c r="C316" t="s">
        <v>94</v>
      </c>
      <c r="D316" t="s">
        <v>102</v>
      </c>
      <c r="F316">
        <v>3.69</v>
      </c>
    </row>
    <row r="317" spans="1:6" x14ac:dyDescent="0.55000000000000004">
      <c r="A317">
        <v>9</v>
      </c>
      <c r="B317" s="15" t="s">
        <v>24</v>
      </c>
      <c r="C317" t="s">
        <v>103</v>
      </c>
      <c r="D317" t="s">
        <v>104</v>
      </c>
      <c r="E317" t="s">
        <v>79</v>
      </c>
      <c r="F317">
        <v>0</v>
      </c>
    </row>
    <row r="318" spans="1:6" x14ac:dyDescent="0.55000000000000004">
      <c r="A318">
        <v>9</v>
      </c>
      <c r="B318" s="15" t="s">
        <v>24</v>
      </c>
      <c r="C318" t="s">
        <v>103</v>
      </c>
      <c r="D318" t="s">
        <v>105</v>
      </c>
    </row>
    <row r="319" spans="1:6" x14ac:dyDescent="0.55000000000000004">
      <c r="A319">
        <v>9</v>
      </c>
      <c r="B319" s="15" t="s">
        <v>24</v>
      </c>
      <c r="C319" t="s">
        <v>103</v>
      </c>
      <c r="D319" t="s">
        <v>106</v>
      </c>
      <c r="E319" t="s">
        <v>79</v>
      </c>
      <c r="F319">
        <v>5</v>
      </c>
    </row>
    <row r="320" spans="1:6" x14ac:dyDescent="0.55000000000000004">
      <c r="A320">
        <v>9</v>
      </c>
      <c r="B320" s="15" t="s">
        <v>24</v>
      </c>
      <c r="C320" t="s">
        <v>103</v>
      </c>
      <c r="D320" t="s">
        <v>107</v>
      </c>
      <c r="F320" t="s">
        <v>233</v>
      </c>
    </row>
    <row r="321" spans="1:7" x14ac:dyDescent="0.55000000000000004">
      <c r="A321">
        <v>9</v>
      </c>
      <c r="B321" s="15" t="s">
        <v>24</v>
      </c>
      <c r="C321" t="s">
        <v>103</v>
      </c>
      <c r="D321" t="s">
        <v>108</v>
      </c>
      <c r="E321" t="s">
        <v>71</v>
      </c>
      <c r="F321">
        <v>0</v>
      </c>
    </row>
    <row r="322" spans="1:7" x14ac:dyDescent="0.55000000000000004">
      <c r="A322">
        <v>9</v>
      </c>
      <c r="B322" s="15" t="s">
        <v>24</v>
      </c>
      <c r="C322" t="s">
        <v>103</v>
      </c>
      <c r="D322" t="s">
        <v>109</v>
      </c>
    </row>
    <row r="323" spans="1:7" x14ac:dyDescent="0.55000000000000004">
      <c r="A323">
        <v>9</v>
      </c>
      <c r="B323" s="15" t="s">
        <v>24</v>
      </c>
      <c r="C323" t="s">
        <v>103</v>
      </c>
      <c r="D323" t="s">
        <v>110</v>
      </c>
      <c r="E323" t="s">
        <v>79</v>
      </c>
      <c r="F323">
        <v>0</v>
      </c>
    </row>
    <row r="324" spans="1:7" x14ac:dyDescent="0.55000000000000004">
      <c r="A324">
        <v>9</v>
      </c>
      <c r="B324" s="15" t="s">
        <v>24</v>
      </c>
      <c r="C324" t="s">
        <v>103</v>
      </c>
      <c r="D324" t="s">
        <v>111</v>
      </c>
    </row>
    <row r="325" spans="1:7" x14ac:dyDescent="0.55000000000000004">
      <c r="A325">
        <v>9</v>
      </c>
      <c r="B325" s="15" t="s">
        <v>24</v>
      </c>
      <c r="C325" t="s">
        <v>103</v>
      </c>
      <c r="D325" t="s">
        <v>110</v>
      </c>
      <c r="E325" t="s">
        <v>79</v>
      </c>
      <c r="F325">
        <v>0</v>
      </c>
    </row>
    <row r="326" spans="1:7" x14ac:dyDescent="0.55000000000000004">
      <c r="A326">
        <v>9</v>
      </c>
      <c r="B326" s="15" t="s">
        <v>24</v>
      </c>
      <c r="C326" t="s">
        <v>103</v>
      </c>
      <c r="D326" t="s">
        <v>111</v>
      </c>
    </row>
    <row r="327" spans="1:7" x14ac:dyDescent="0.55000000000000004">
      <c r="A327">
        <v>9</v>
      </c>
      <c r="B327" s="15" t="s">
        <v>24</v>
      </c>
      <c r="C327" t="s">
        <v>224</v>
      </c>
      <c r="D327" t="s">
        <v>209</v>
      </c>
      <c r="E327" t="s">
        <v>210</v>
      </c>
      <c r="F327" t="s">
        <v>227</v>
      </c>
    </row>
    <row r="328" spans="1:7" x14ac:dyDescent="0.55000000000000004">
      <c r="A328">
        <v>9</v>
      </c>
      <c r="B328" s="15" t="s">
        <v>24</v>
      </c>
      <c r="C328" t="s">
        <v>224</v>
      </c>
      <c r="D328" t="s">
        <v>211</v>
      </c>
      <c r="E328" t="s">
        <v>93</v>
      </c>
      <c r="F328">
        <v>3900</v>
      </c>
    </row>
    <row r="329" spans="1:7" x14ac:dyDescent="0.55000000000000004">
      <c r="A329">
        <v>9</v>
      </c>
      <c r="B329" s="15" t="s">
        <v>24</v>
      </c>
      <c r="C329" t="s">
        <v>224</v>
      </c>
      <c r="D329" t="s">
        <v>212</v>
      </c>
      <c r="E329" t="s">
        <v>93</v>
      </c>
      <c r="F329">
        <v>1700</v>
      </c>
    </row>
    <row r="330" spans="1:7" x14ac:dyDescent="0.55000000000000004">
      <c r="A330">
        <v>9</v>
      </c>
      <c r="B330" s="15" t="s">
        <v>24</v>
      </c>
      <c r="C330" t="s">
        <v>224</v>
      </c>
      <c r="D330" t="s">
        <v>213</v>
      </c>
      <c r="E330" t="s">
        <v>93</v>
      </c>
      <c r="F330">
        <v>1500</v>
      </c>
    </row>
    <row r="331" spans="1:7" x14ac:dyDescent="0.55000000000000004">
      <c r="A331">
        <v>9</v>
      </c>
      <c r="B331" s="15" t="s">
        <v>24</v>
      </c>
      <c r="C331" t="s">
        <v>224</v>
      </c>
      <c r="D331" t="s">
        <v>214</v>
      </c>
      <c r="E331" t="s">
        <v>93</v>
      </c>
      <c r="F331">
        <v>470</v>
      </c>
    </row>
    <row r="332" spans="1:7" x14ac:dyDescent="0.55000000000000004">
      <c r="A332">
        <v>9</v>
      </c>
      <c r="B332" s="15" t="s">
        <v>24</v>
      </c>
      <c r="C332" t="s">
        <v>224</v>
      </c>
      <c r="D332" t="s">
        <v>215</v>
      </c>
      <c r="E332" t="s">
        <v>93</v>
      </c>
      <c r="F332">
        <v>490</v>
      </c>
    </row>
    <row r="333" spans="1:7" x14ac:dyDescent="0.55000000000000004">
      <c r="A333">
        <v>9</v>
      </c>
      <c r="B333" s="15" t="s">
        <v>24</v>
      </c>
      <c r="C333" t="s">
        <v>224</v>
      </c>
      <c r="D333" t="s">
        <v>229</v>
      </c>
      <c r="E333" t="s">
        <v>93</v>
      </c>
      <c r="F333">
        <v>200</v>
      </c>
    </row>
    <row r="334" spans="1:7" x14ac:dyDescent="0.55000000000000004">
      <c r="A334">
        <v>9</v>
      </c>
      <c r="B334" s="15" t="s">
        <v>24</v>
      </c>
      <c r="C334" t="s">
        <v>224</v>
      </c>
      <c r="D334" t="s">
        <v>216</v>
      </c>
      <c r="E334" t="s">
        <v>93</v>
      </c>
      <c r="F334">
        <v>500</v>
      </c>
    </row>
    <row r="335" spans="1:7" x14ac:dyDescent="0.55000000000000004">
      <c r="A335">
        <v>9</v>
      </c>
      <c r="B335" s="15" t="s">
        <v>24</v>
      </c>
      <c r="C335" t="s">
        <v>224</v>
      </c>
      <c r="D335" t="s">
        <v>205</v>
      </c>
      <c r="E335" t="s">
        <v>217</v>
      </c>
      <c r="F335">
        <f>0.5*F329*F330*((F331+F332+(F334-F333))/3)/1000000000</f>
        <v>0.53549999999999998</v>
      </c>
      <c r="G335" t="s">
        <v>218</v>
      </c>
    </row>
    <row r="336" spans="1:7" x14ac:dyDescent="0.55000000000000004">
      <c r="A336">
        <v>9</v>
      </c>
      <c r="B336" s="15" t="s">
        <v>24</v>
      </c>
      <c r="C336" t="s">
        <v>224</v>
      </c>
      <c r="D336" t="s">
        <v>219</v>
      </c>
      <c r="E336" t="s">
        <v>93</v>
      </c>
      <c r="F336">
        <f>AVERAGE(400,415,440,435)</f>
        <v>422.5</v>
      </c>
      <c r="G336" t="s">
        <v>167</v>
      </c>
    </row>
    <row r="337" spans="1:7" x14ac:dyDescent="0.55000000000000004">
      <c r="A337">
        <v>9</v>
      </c>
      <c r="B337" s="15" t="s">
        <v>24</v>
      </c>
      <c r="C337" t="s">
        <v>224</v>
      </c>
      <c r="D337" t="s">
        <v>220</v>
      </c>
      <c r="E337" t="s">
        <v>79</v>
      </c>
      <c r="F337">
        <v>0</v>
      </c>
    </row>
    <row r="338" spans="1:7" x14ac:dyDescent="0.55000000000000004">
      <c r="A338">
        <v>9</v>
      </c>
      <c r="B338" s="15" t="s">
        <v>24</v>
      </c>
      <c r="C338" t="s">
        <v>225</v>
      </c>
      <c r="D338" t="s">
        <v>209</v>
      </c>
      <c r="E338" t="s">
        <v>210</v>
      </c>
      <c r="F338" t="s">
        <v>227</v>
      </c>
    </row>
    <row r="339" spans="1:7" x14ac:dyDescent="0.55000000000000004">
      <c r="A339">
        <v>9</v>
      </c>
      <c r="B339" s="15" t="s">
        <v>24</v>
      </c>
      <c r="C339" t="s">
        <v>225</v>
      </c>
      <c r="D339" t="s">
        <v>211</v>
      </c>
      <c r="E339" t="s">
        <v>93</v>
      </c>
      <c r="F339">
        <v>4200</v>
      </c>
    </row>
    <row r="340" spans="1:7" x14ac:dyDescent="0.55000000000000004">
      <c r="A340">
        <v>9</v>
      </c>
      <c r="B340" s="15" t="s">
        <v>24</v>
      </c>
      <c r="C340" t="s">
        <v>225</v>
      </c>
      <c r="D340" t="s">
        <v>212</v>
      </c>
      <c r="E340" t="s">
        <v>93</v>
      </c>
      <c r="F340">
        <v>2000</v>
      </c>
    </row>
    <row r="341" spans="1:7" x14ac:dyDescent="0.55000000000000004">
      <c r="A341">
        <v>9</v>
      </c>
      <c r="B341" s="15" t="s">
        <v>24</v>
      </c>
      <c r="C341" t="s">
        <v>225</v>
      </c>
      <c r="D341" t="s">
        <v>213</v>
      </c>
      <c r="E341" t="s">
        <v>93</v>
      </c>
      <c r="F341">
        <v>1700</v>
      </c>
    </row>
    <row r="342" spans="1:7" x14ac:dyDescent="0.55000000000000004">
      <c r="A342">
        <v>9</v>
      </c>
      <c r="B342" s="15" t="s">
        <v>24</v>
      </c>
      <c r="C342" t="s">
        <v>225</v>
      </c>
      <c r="D342" t="s">
        <v>214</v>
      </c>
      <c r="E342" t="s">
        <v>93</v>
      </c>
      <c r="F342">
        <v>420</v>
      </c>
    </row>
    <row r="343" spans="1:7" x14ac:dyDescent="0.55000000000000004">
      <c r="A343">
        <v>9</v>
      </c>
      <c r="B343" s="15" t="s">
        <v>24</v>
      </c>
      <c r="C343" t="s">
        <v>225</v>
      </c>
      <c r="D343" t="s">
        <v>215</v>
      </c>
      <c r="E343" t="s">
        <v>93</v>
      </c>
      <c r="F343">
        <v>460</v>
      </c>
    </row>
    <row r="344" spans="1:7" x14ac:dyDescent="0.55000000000000004">
      <c r="A344">
        <v>9</v>
      </c>
      <c r="B344" s="15" t="s">
        <v>24</v>
      </c>
      <c r="C344" t="s">
        <v>225</v>
      </c>
      <c r="D344" t="s">
        <v>228</v>
      </c>
      <c r="E344" t="s">
        <v>93</v>
      </c>
      <c r="F344">
        <v>160</v>
      </c>
    </row>
    <row r="345" spans="1:7" x14ac:dyDescent="0.55000000000000004">
      <c r="A345">
        <v>9</v>
      </c>
      <c r="B345" s="15" t="s">
        <v>24</v>
      </c>
      <c r="C345" t="s">
        <v>225</v>
      </c>
      <c r="D345" t="s">
        <v>216</v>
      </c>
      <c r="E345" t="s">
        <v>93</v>
      </c>
      <c r="F345">
        <v>410</v>
      </c>
    </row>
    <row r="346" spans="1:7" x14ac:dyDescent="0.55000000000000004">
      <c r="A346">
        <v>9</v>
      </c>
      <c r="B346" s="15" t="s">
        <v>24</v>
      </c>
      <c r="C346" t="s">
        <v>225</v>
      </c>
      <c r="D346" t="s">
        <v>205</v>
      </c>
      <c r="E346" t="s">
        <v>217</v>
      </c>
      <c r="F346">
        <f>0.5*F340*F341*((F342+F343+(F345-F344))/3)/1000000000</f>
        <v>0.64033333333333342</v>
      </c>
      <c r="G346" t="s">
        <v>218</v>
      </c>
    </row>
    <row r="347" spans="1:7" x14ac:dyDescent="0.55000000000000004">
      <c r="A347">
        <v>9</v>
      </c>
      <c r="B347" s="15" t="s">
        <v>24</v>
      </c>
      <c r="C347" t="s">
        <v>225</v>
      </c>
      <c r="D347" t="s">
        <v>219</v>
      </c>
      <c r="E347" t="s">
        <v>93</v>
      </c>
      <c r="F347">
        <f>AVERAGE(390,410,410,395)</f>
        <v>401.25</v>
      </c>
      <c r="G347" t="s">
        <v>230</v>
      </c>
    </row>
    <row r="348" spans="1:7" x14ac:dyDescent="0.55000000000000004">
      <c r="A348">
        <v>9</v>
      </c>
      <c r="B348" s="15" t="s">
        <v>24</v>
      </c>
      <c r="C348" t="s">
        <v>225</v>
      </c>
      <c r="D348" t="s">
        <v>220</v>
      </c>
      <c r="E348" t="s">
        <v>79</v>
      </c>
      <c r="F348">
        <v>0</v>
      </c>
    </row>
    <row r="349" spans="1:7" x14ac:dyDescent="0.55000000000000004">
      <c r="A349">
        <v>9</v>
      </c>
      <c r="B349" s="15" t="s">
        <v>24</v>
      </c>
      <c r="C349" t="s">
        <v>226</v>
      </c>
      <c r="D349" t="s">
        <v>209</v>
      </c>
      <c r="E349" t="s">
        <v>210</v>
      </c>
      <c r="F349" t="s">
        <v>227</v>
      </c>
    </row>
    <row r="350" spans="1:7" x14ac:dyDescent="0.55000000000000004">
      <c r="A350">
        <v>9</v>
      </c>
      <c r="B350" s="15" t="s">
        <v>24</v>
      </c>
      <c r="C350" t="s">
        <v>226</v>
      </c>
      <c r="D350" t="s">
        <v>211</v>
      </c>
      <c r="E350" t="s">
        <v>93</v>
      </c>
      <c r="F350">
        <v>4400</v>
      </c>
    </row>
    <row r="351" spans="1:7" x14ac:dyDescent="0.55000000000000004">
      <c r="A351">
        <v>9</v>
      </c>
      <c r="B351" s="15" t="s">
        <v>24</v>
      </c>
      <c r="C351" t="s">
        <v>226</v>
      </c>
      <c r="D351" t="s">
        <v>212</v>
      </c>
      <c r="E351" t="s">
        <v>93</v>
      </c>
      <c r="F351">
        <v>2000</v>
      </c>
    </row>
    <row r="352" spans="1:7" x14ac:dyDescent="0.55000000000000004">
      <c r="A352">
        <v>9</v>
      </c>
      <c r="B352" s="15" t="s">
        <v>24</v>
      </c>
      <c r="C352" t="s">
        <v>226</v>
      </c>
      <c r="D352" t="s">
        <v>213</v>
      </c>
      <c r="E352" t="s">
        <v>93</v>
      </c>
      <c r="F352">
        <v>1800</v>
      </c>
    </row>
    <row r="353" spans="1:7" x14ac:dyDescent="0.55000000000000004">
      <c r="A353">
        <v>9</v>
      </c>
      <c r="B353" s="15" t="s">
        <v>24</v>
      </c>
      <c r="C353" t="s">
        <v>226</v>
      </c>
      <c r="D353" t="s">
        <v>214</v>
      </c>
      <c r="E353" t="s">
        <v>93</v>
      </c>
      <c r="F353">
        <v>450</v>
      </c>
    </row>
    <row r="354" spans="1:7" x14ac:dyDescent="0.55000000000000004">
      <c r="A354">
        <v>9</v>
      </c>
      <c r="B354" s="15" t="s">
        <v>24</v>
      </c>
      <c r="C354" t="s">
        <v>226</v>
      </c>
      <c r="D354" t="s">
        <v>215</v>
      </c>
      <c r="E354" t="s">
        <v>93</v>
      </c>
      <c r="F354">
        <v>480</v>
      </c>
    </row>
    <row r="355" spans="1:7" x14ac:dyDescent="0.55000000000000004">
      <c r="A355">
        <v>9</v>
      </c>
      <c r="B355" s="15" t="s">
        <v>24</v>
      </c>
      <c r="C355" t="s">
        <v>226</v>
      </c>
      <c r="D355" t="s">
        <v>228</v>
      </c>
      <c r="E355" t="s">
        <v>93</v>
      </c>
      <c r="F355">
        <v>190</v>
      </c>
    </row>
    <row r="356" spans="1:7" x14ac:dyDescent="0.55000000000000004">
      <c r="A356">
        <v>9</v>
      </c>
      <c r="B356" s="15" t="s">
        <v>24</v>
      </c>
      <c r="C356" t="s">
        <v>226</v>
      </c>
      <c r="D356" t="s">
        <v>216</v>
      </c>
      <c r="E356" t="s">
        <v>93</v>
      </c>
      <c r="F356">
        <v>490</v>
      </c>
    </row>
    <row r="357" spans="1:7" x14ac:dyDescent="0.55000000000000004">
      <c r="A357">
        <v>9</v>
      </c>
      <c r="B357" s="15" t="s">
        <v>24</v>
      </c>
      <c r="C357" t="s">
        <v>226</v>
      </c>
      <c r="D357" t="s">
        <v>205</v>
      </c>
      <c r="E357" t="s">
        <v>217</v>
      </c>
      <c r="F357">
        <f>0.5*F351*F352*((F353+F354+(F356-F355))/3)/1000000000</f>
        <v>0.73799999999999999</v>
      </c>
      <c r="G357" t="s">
        <v>218</v>
      </c>
    </row>
    <row r="358" spans="1:7" x14ac:dyDescent="0.55000000000000004">
      <c r="A358">
        <v>9</v>
      </c>
      <c r="B358" s="15" t="s">
        <v>24</v>
      </c>
      <c r="C358" t="s">
        <v>226</v>
      </c>
      <c r="D358" t="s">
        <v>219</v>
      </c>
      <c r="E358" t="s">
        <v>93</v>
      </c>
      <c r="F358">
        <f>AVERAGE(380,380,355,358)</f>
        <v>368.25</v>
      </c>
      <c r="G358" t="s">
        <v>231</v>
      </c>
    </row>
    <row r="359" spans="1:7" x14ac:dyDescent="0.55000000000000004">
      <c r="A359">
        <v>9</v>
      </c>
      <c r="B359" s="15" t="s">
        <v>24</v>
      </c>
      <c r="C359" t="s">
        <v>226</v>
      </c>
      <c r="D359" t="s">
        <v>220</v>
      </c>
      <c r="E359" t="s">
        <v>79</v>
      </c>
      <c r="F359">
        <v>0</v>
      </c>
    </row>
    <row r="360" spans="1:7" x14ac:dyDescent="0.55000000000000004">
      <c r="A360">
        <v>10</v>
      </c>
      <c r="B360" s="15" t="s">
        <v>25</v>
      </c>
      <c r="C360" t="s">
        <v>66</v>
      </c>
      <c r="D360" t="s">
        <v>67</v>
      </c>
      <c r="E360" t="s">
        <v>68</v>
      </c>
      <c r="F360" s="1"/>
      <c r="G360" t="s">
        <v>69</v>
      </c>
    </row>
    <row r="361" spans="1:7" x14ac:dyDescent="0.55000000000000004">
      <c r="A361">
        <v>10</v>
      </c>
      <c r="B361" s="15" t="s">
        <v>25</v>
      </c>
      <c r="C361" t="s">
        <v>66</v>
      </c>
      <c r="D361" s="19" t="s">
        <v>70</v>
      </c>
      <c r="E361" t="s">
        <v>71</v>
      </c>
      <c r="F361">
        <v>1</v>
      </c>
    </row>
    <row r="362" spans="1:7" x14ac:dyDescent="0.55000000000000004">
      <c r="A362">
        <v>10</v>
      </c>
      <c r="B362" s="15" t="s">
        <v>25</v>
      </c>
      <c r="C362" t="s">
        <v>66</v>
      </c>
      <c r="D362" t="s">
        <v>72</v>
      </c>
      <c r="E362" t="s">
        <v>73</v>
      </c>
    </row>
    <row r="363" spans="1:7" x14ac:dyDescent="0.55000000000000004">
      <c r="A363">
        <v>10</v>
      </c>
      <c r="B363" s="15" t="s">
        <v>25</v>
      </c>
      <c r="C363" t="s">
        <v>66</v>
      </c>
      <c r="D363" t="s">
        <v>74</v>
      </c>
      <c r="E363" t="s">
        <v>73</v>
      </c>
      <c r="F363">
        <v>0.5</v>
      </c>
    </row>
    <row r="364" spans="1:7" x14ac:dyDescent="0.55000000000000004">
      <c r="A364">
        <v>10</v>
      </c>
      <c r="B364" s="15" t="s">
        <v>25</v>
      </c>
      <c r="C364" t="s">
        <v>66</v>
      </c>
      <c r="D364" t="s">
        <v>75</v>
      </c>
      <c r="E364" t="s">
        <v>76</v>
      </c>
      <c r="F364">
        <f>F363/10</f>
        <v>0.05</v>
      </c>
      <c r="G364" t="s">
        <v>77</v>
      </c>
    </row>
    <row r="365" spans="1:7" x14ac:dyDescent="0.55000000000000004">
      <c r="A365">
        <v>10</v>
      </c>
      <c r="B365" s="15" t="s">
        <v>25</v>
      </c>
      <c r="C365" t="s">
        <v>66</v>
      </c>
      <c r="D365" s="20" t="s">
        <v>78</v>
      </c>
      <c r="E365" t="s">
        <v>79</v>
      </c>
      <c r="F365">
        <v>30</v>
      </c>
    </row>
    <row r="366" spans="1:7" x14ac:dyDescent="0.55000000000000004">
      <c r="A366">
        <v>10</v>
      </c>
      <c r="B366" s="15" t="s">
        <v>25</v>
      </c>
      <c r="C366" t="s">
        <v>66</v>
      </c>
      <c r="D366" s="20" t="s">
        <v>80</v>
      </c>
      <c r="F366" t="s">
        <v>189</v>
      </c>
    </row>
    <row r="367" spans="1:7" x14ac:dyDescent="0.55000000000000004">
      <c r="A367">
        <v>10</v>
      </c>
      <c r="B367" s="15" t="s">
        <v>25</v>
      </c>
      <c r="C367" t="s">
        <v>66</v>
      </c>
      <c r="D367" s="20" t="s">
        <v>81</v>
      </c>
      <c r="E367" t="s">
        <v>79</v>
      </c>
      <c r="F367">
        <v>0</v>
      </c>
    </row>
    <row r="368" spans="1:7" x14ac:dyDescent="0.55000000000000004">
      <c r="A368">
        <v>10</v>
      </c>
      <c r="B368" s="15" t="s">
        <v>25</v>
      </c>
      <c r="C368" t="s">
        <v>66</v>
      </c>
      <c r="D368" t="s">
        <v>82</v>
      </c>
      <c r="E368" t="s">
        <v>79</v>
      </c>
      <c r="F368">
        <v>0</v>
      </c>
    </row>
    <row r="369" spans="1:6" x14ac:dyDescent="0.55000000000000004">
      <c r="A369">
        <v>10</v>
      </c>
      <c r="B369" s="15" t="s">
        <v>25</v>
      </c>
      <c r="C369" t="s">
        <v>66</v>
      </c>
      <c r="D369" t="s">
        <v>83</v>
      </c>
      <c r="E369" t="s">
        <v>71</v>
      </c>
      <c r="F369">
        <v>0</v>
      </c>
    </row>
    <row r="370" spans="1:6" x14ac:dyDescent="0.55000000000000004">
      <c r="A370">
        <v>10</v>
      </c>
      <c r="B370" s="15" t="s">
        <v>25</v>
      </c>
      <c r="C370" t="s">
        <v>66</v>
      </c>
      <c r="D370" t="s">
        <v>84</v>
      </c>
      <c r="E370" t="s">
        <v>79</v>
      </c>
      <c r="F370">
        <v>0</v>
      </c>
    </row>
    <row r="371" spans="1:6" x14ac:dyDescent="0.55000000000000004">
      <c r="A371">
        <v>10</v>
      </c>
      <c r="B371" s="15" t="s">
        <v>25</v>
      </c>
      <c r="C371" t="s">
        <v>66</v>
      </c>
      <c r="D371" t="s">
        <v>85</v>
      </c>
      <c r="E371" t="s">
        <v>79</v>
      </c>
      <c r="F371">
        <v>0</v>
      </c>
    </row>
    <row r="372" spans="1:6" x14ac:dyDescent="0.55000000000000004">
      <c r="A372">
        <v>10</v>
      </c>
      <c r="B372" s="15" t="s">
        <v>25</v>
      </c>
      <c r="C372" t="s">
        <v>66</v>
      </c>
      <c r="D372" t="s">
        <v>86</v>
      </c>
      <c r="E372" t="s">
        <v>79</v>
      </c>
      <c r="F372">
        <v>0</v>
      </c>
    </row>
    <row r="373" spans="1:6" x14ac:dyDescent="0.55000000000000004">
      <c r="A373">
        <v>10</v>
      </c>
      <c r="B373" s="15" t="s">
        <v>25</v>
      </c>
      <c r="C373" t="s">
        <v>66</v>
      </c>
      <c r="D373" t="s">
        <v>87</v>
      </c>
      <c r="E373" t="s">
        <v>79</v>
      </c>
      <c r="F373">
        <v>0</v>
      </c>
    </row>
    <row r="374" spans="1:6" x14ac:dyDescent="0.55000000000000004">
      <c r="A374">
        <v>10</v>
      </c>
      <c r="B374" s="15" t="s">
        <v>25</v>
      </c>
      <c r="C374" t="s">
        <v>66</v>
      </c>
      <c r="D374" t="s">
        <v>88</v>
      </c>
      <c r="E374" t="s">
        <v>79</v>
      </c>
      <c r="F374">
        <v>90</v>
      </c>
    </row>
    <row r="375" spans="1:6" x14ac:dyDescent="0.55000000000000004">
      <c r="A375">
        <v>10</v>
      </c>
      <c r="B375" s="15" t="s">
        <v>25</v>
      </c>
      <c r="C375" t="s">
        <v>66</v>
      </c>
      <c r="D375" t="s">
        <v>89</v>
      </c>
      <c r="E375" t="s">
        <v>79</v>
      </c>
      <c r="F375">
        <v>0</v>
      </c>
    </row>
    <row r="376" spans="1:6" x14ac:dyDescent="0.55000000000000004">
      <c r="A376">
        <v>10</v>
      </c>
      <c r="B376" s="15" t="s">
        <v>25</v>
      </c>
      <c r="C376" t="s">
        <v>66</v>
      </c>
      <c r="D376" t="s">
        <v>90</v>
      </c>
      <c r="E376" t="s">
        <v>79</v>
      </c>
      <c r="F376">
        <v>0</v>
      </c>
    </row>
    <row r="377" spans="1:6" x14ac:dyDescent="0.55000000000000004">
      <c r="A377">
        <v>10</v>
      </c>
      <c r="B377" s="15" t="s">
        <v>25</v>
      </c>
      <c r="C377" t="s">
        <v>66</v>
      </c>
      <c r="D377" t="s">
        <v>91</v>
      </c>
      <c r="E377" t="s">
        <v>79</v>
      </c>
      <c r="F377">
        <v>10</v>
      </c>
    </row>
    <row r="378" spans="1:6" x14ac:dyDescent="0.55000000000000004">
      <c r="A378">
        <v>10</v>
      </c>
      <c r="B378" s="15" t="s">
        <v>25</v>
      </c>
      <c r="C378" t="s">
        <v>66</v>
      </c>
      <c r="D378" t="s">
        <v>92</v>
      </c>
      <c r="E378" t="s">
        <v>93</v>
      </c>
    </row>
    <row r="379" spans="1:6" x14ac:dyDescent="0.55000000000000004">
      <c r="A379">
        <v>10</v>
      </c>
      <c r="B379" s="15" t="s">
        <v>25</v>
      </c>
      <c r="C379" t="s">
        <v>94</v>
      </c>
      <c r="D379" t="s">
        <v>95</v>
      </c>
      <c r="E379" t="s">
        <v>96</v>
      </c>
      <c r="F379">
        <v>25.9</v>
      </c>
    </row>
    <row r="380" spans="1:6" x14ac:dyDescent="0.55000000000000004">
      <c r="A380">
        <v>10</v>
      </c>
      <c r="B380" s="15" t="s">
        <v>25</v>
      </c>
      <c r="C380" t="s">
        <v>94</v>
      </c>
      <c r="D380" t="s">
        <v>97</v>
      </c>
      <c r="E380" t="s">
        <v>98</v>
      </c>
      <c r="F380">
        <v>8.3800000000000008</v>
      </c>
    </row>
    <row r="381" spans="1:6" x14ac:dyDescent="0.55000000000000004">
      <c r="A381">
        <v>10</v>
      </c>
      <c r="B381" s="15" t="s">
        <v>25</v>
      </c>
      <c r="C381" t="s">
        <v>94</v>
      </c>
      <c r="D381" t="s">
        <v>99</v>
      </c>
      <c r="E381" t="s">
        <v>79</v>
      </c>
      <c r="F381">
        <v>103.3</v>
      </c>
    </row>
    <row r="382" spans="1:6" x14ac:dyDescent="0.55000000000000004">
      <c r="A382">
        <v>10</v>
      </c>
      <c r="B382" s="15" t="s">
        <v>25</v>
      </c>
      <c r="C382" t="s">
        <v>94</v>
      </c>
      <c r="D382" t="s">
        <v>100</v>
      </c>
      <c r="E382" t="s">
        <v>101</v>
      </c>
      <c r="F382">
        <v>346</v>
      </c>
    </row>
    <row r="383" spans="1:6" x14ac:dyDescent="0.55000000000000004">
      <c r="A383">
        <v>10</v>
      </c>
      <c r="B383" s="15" t="s">
        <v>25</v>
      </c>
      <c r="C383" t="s">
        <v>94</v>
      </c>
      <c r="D383" t="s">
        <v>102</v>
      </c>
      <c r="F383">
        <v>3.72</v>
      </c>
    </row>
    <row r="384" spans="1:6" x14ac:dyDescent="0.55000000000000004">
      <c r="A384">
        <v>10</v>
      </c>
      <c r="B384" s="15" t="s">
        <v>25</v>
      </c>
      <c r="C384" t="s">
        <v>94</v>
      </c>
      <c r="D384" t="s">
        <v>102</v>
      </c>
      <c r="F384">
        <v>7.42</v>
      </c>
    </row>
    <row r="385" spans="1:7" x14ac:dyDescent="0.55000000000000004">
      <c r="A385">
        <v>10</v>
      </c>
      <c r="B385" s="15" t="s">
        <v>25</v>
      </c>
      <c r="C385" t="s">
        <v>103</v>
      </c>
      <c r="D385" t="s">
        <v>104</v>
      </c>
      <c r="E385" t="s">
        <v>79</v>
      </c>
      <c r="F385">
        <v>0</v>
      </c>
    </row>
    <row r="386" spans="1:7" x14ac:dyDescent="0.55000000000000004">
      <c r="A386">
        <v>10</v>
      </c>
      <c r="B386" s="15" t="s">
        <v>25</v>
      </c>
      <c r="C386" t="s">
        <v>103</v>
      </c>
      <c r="D386" t="s">
        <v>105</v>
      </c>
    </row>
    <row r="387" spans="1:7" x14ac:dyDescent="0.55000000000000004">
      <c r="A387">
        <v>10</v>
      </c>
      <c r="B387" s="15" t="s">
        <v>25</v>
      </c>
      <c r="C387" t="s">
        <v>103</v>
      </c>
      <c r="D387" t="s">
        <v>106</v>
      </c>
      <c r="E387" t="s">
        <v>79</v>
      </c>
      <c r="F387">
        <v>10</v>
      </c>
    </row>
    <row r="388" spans="1:7" x14ac:dyDescent="0.55000000000000004">
      <c r="A388">
        <v>10</v>
      </c>
      <c r="B388" s="15" t="s">
        <v>25</v>
      </c>
      <c r="C388" t="s">
        <v>103</v>
      </c>
      <c r="D388" t="s">
        <v>107</v>
      </c>
      <c r="F388" t="s">
        <v>233</v>
      </c>
    </row>
    <row r="389" spans="1:7" x14ac:dyDescent="0.55000000000000004">
      <c r="A389">
        <v>10</v>
      </c>
      <c r="B389" s="15" t="s">
        <v>25</v>
      </c>
      <c r="C389" t="s">
        <v>103</v>
      </c>
      <c r="D389" t="s">
        <v>108</v>
      </c>
      <c r="E389" t="s">
        <v>71</v>
      </c>
      <c r="F389">
        <v>0</v>
      </c>
    </row>
    <row r="390" spans="1:7" x14ac:dyDescent="0.55000000000000004">
      <c r="A390">
        <v>10</v>
      </c>
      <c r="B390" s="15" t="s">
        <v>25</v>
      </c>
      <c r="C390" t="s">
        <v>103</v>
      </c>
      <c r="D390" t="s">
        <v>109</v>
      </c>
    </row>
    <row r="391" spans="1:7" x14ac:dyDescent="0.55000000000000004">
      <c r="A391">
        <v>10</v>
      </c>
      <c r="B391" s="15" t="s">
        <v>25</v>
      </c>
      <c r="C391" t="s">
        <v>103</v>
      </c>
      <c r="D391" t="s">
        <v>110</v>
      </c>
      <c r="E391" t="s">
        <v>79</v>
      </c>
      <c r="F391">
        <v>0</v>
      </c>
    </row>
    <row r="392" spans="1:7" x14ac:dyDescent="0.55000000000000004">
      <c r="A392">
        <v>10</v>
      </c>
      <c r="B392" s="15" t="s">
        <v>25</v>
      </c>
      <c r="C392" t="s">
        <v>103</v>
      </c>
      <c r="D392" t="s">
        <v>111</v>
      </c>
    </row>
    <row r="393" spans="1:7" x14ac:dyDescent="0.55000000000000004">
      <c r="A393">
        <v>11</v>
      </c>
      <c r="B393" s="15" t="s">
        <v>26</v>
      </c>
      <c r="C393" t="s">
        <v>66</v>
      </c>
      <c r="D393" t="s">
        <v>67</v>
      </c>
      <c r="E393" t="s">
        <v>68</v>
      </c>
      <c r="F393" s="1"/>
      <c r="G393" t="s">
        <v>69</v>
      </c>
    </row>
    <row r="394" spans="1:7" x14ac:dyDescent="0.55000000000000004">
      <c r="A394">
        <v>11</v>
      </c>
      <c r="B394" s="15" t="s">
        <v>26</v>
      </c>
      <c r="C394" t="s">
        <v>66</v>
      </c>
      <c r="D394" s="19" t="s">
        <v>70</v>
      </c>
      <c r="E394" t="s">
        <v>71</v>
      </c>
      <c r="F394">
        <v>1</v>
      </c>
    </row>
    <row r="395" spans="1:7" x14ac:dyDescent="0.55000000000000004">
      <c r="A395">
        <v>11</v>
      </c>
      <c r="B395" s="15" t="s">
        <v>26</v>
      </c>
      <c r="C395" t="s">
        <v>66</v>
      </c>
      <c r="D395" t="s">
        <v>72</v>
      </c>
      <c r="E395" t="s">
        <v>73</v>
      </c>
    </row>
    <row r="396" spans="1:7" x14ac:dyDescent="0.55000000000000004">
      <c r="A396">
        <v>11</v>
      </c>
      <c r="B396" s="15" t="s">
        <v>26</v>
      </c>
      <c r="C396" t="s">
        <v>66</v>
      </c>
      <c r="D396" t="s">
        <v>74</v>
      </c>
      <c r="E396" t="s">
        <v>73</v>
      </c>
      <c r="F396">
        <v>0.85</v>
      </c>
    </row>
    <row r="397" spans="1:7" x14ac:dyDescent="0.55000000000000004">
      <c r="A397">
        <v>11</v>
      </c>
      <c r="B397" s="15" t="s">
        <v>26</v>
      </c>
      <c r="C397" t="s">
        <v>66</v>
      </c>
      <c r="D397" t="s">
        <v>75</v>
      </c>
      <c r="E397" t="s">
        <v>76</v>
      </c>
      <c r="F397">
        <f>F396/10</f>
        <v>8.4999999999999992E-2</v>
      </c>
      <c r="G397" t="s">
        <v>77</v>
      </c>
    </row>
    <row r="398" spans="1:7" x14ac:dyDescent="0.55000000000000004">
      <c r="A398">
        <v>11</v>
      </c>
      <c r="B398" s="15" t="s">
        <v>26</v>
      </c>
      <c r="C398" t="s">
        <v>66</v>
      </c>
      <c r="D398" s="20" t="s">
        <v>78</v>
      </c>
      <c r="E398" t="s">
        <v>79</v>
      </c>
      <c r="F398">
        <v>0</v>
      </c>
    </row>
    <row r="399" spans="1:7" x14ac:dyDescent="0.55000000000000004">
      <c r="A399">
        <v>11</v>
      </c>
      <c r="B399" s="15" t="s">
        <v>26</v>
      </c>
      <c r="C399" t="s">
        <v>66</v>
      </c>
      <c r="D399" s="20" t="s">
        <v>80</v>
      </c>
    </row>
    <row r="400" spans="1:7" x14ac:dyDescent="0.55000000000000004">
      <c r="A400">
        <v>11</v>
      </c>
      <c r="B400" s="15" t="s">
        <v>26</v>
      </c>
      <c r="C400" t="s">
        <v>66</v>
      </c>
      <c r="D400" s="20" t="s">
        <v>81</v>
      </c>
      <c r="E400" t="s">
        <v>79</v>
      </c>
      <c r="F400">
        <v>0</v>
      </c>
    </row>
    <row r="401" spans="1:6" x14ac:dyDescent="0.55000000000000004">
      <c r="A401">
        <v>11</v>
      </c>
      <c r="B401" s="15" t="s">
        <v>26</v>
      </c>
      <c r="C401" t="s">
        <v>66</v>
      </c>
      <c r="D401" t="s">
        <v>82</v>
      </c>
      <c r="E401" t="s">
        <v>79</v>
      </c>
      <c r="F401">
        <v>0</v>
      </c>
    </row>
    <row r="402" spans="1:6" x14ac:dyDescent="0.55000000000000004">
      <c r="A402">
        <v>11</v>
      </c>
      <c r="B402" s="15" t="s">
        <v>26</v>
      </c>
      <c r="C402" t="s">
        <v>66</v>
      </c>
      <c r="D402" t="s">
        <v>83</v>
      </c>
      <c r="E402" t="s">
        <v>71</v>
      </c>
      <c r="F402">
        <v>0</v>
      </c>
    </row>
    <row r="403" spans="1:6" x14ac:dyDescent="0.55000000000000004">
      <c r="A403">
        <v>11</v>
      </c>
      <c r="B403" s="15" t="s">
        <v>26</v>
      </c>
      <c r="C403" t="s">
        <v>66</v>
      </c>
      <c r="D403" t="s">
        <v>84</v>
      </c>
      <c r="E403" t="s">
        <v>79</v>
      </c>
      <c r="F403">
        <v>0</v>
      </c>
    </row>
    <row r="404" spans="1:6" x14ac:dyDescent="0.55000000000000004">
      <c r="A404">
        <v>11</v>
      </c>
      <c r="B404" s="15" t="s">
        <v>26</v>
      </c>
      <c r="C404" t="s">
        <v>66</v>
      </c>
      <c r="D404" t="s">
        <v>85</v>
      </c>
      <c r="E404" t="s">
        <v>79</v>
      </c>
      <c r="F404">
        <v>5</v>
      </c>
    </row>
    <row r="405" spans="1:6" x14ac:dyDescent="0.55000000000000004">
      <c r="A405">
        <v>11</v>
      </c>
      <c r="B405" s="15" t="s">
        <v>26</v>
      </c>
      <c r="C405" t="s">
        <v>66</v>
      </c>
      <c r="D405" t="s">
        <v>86</v>
      </c>
      <c r="E405" t="s">
        <v>79</v>
      </c>
      <c r="F405">
        <v>0</v>
      </c>
    </row>
    <row r="406" spans="1:6" x14ac:dyDescent="0.55000000000000004">
      <c r="A406">
        <v>11</v>
      </c>
      <c r="B406" s="15" t="s">
        <v>26</v>
      </c>
      <c r="C406" t="s">
        <v>66</v>
      </c>
      <c r="D406" t="s">
        <v>87</v>
      </c>
      <c r="E406" t="s">
        <v>79</v>
      </c>
      <c r="F406">
        <v>15</v>
      </c>
    </row>
    <row r="407" spans="1:6" x14ac:dyDescent="0.55000000000000004">
      <c r="A407">
        <v>11</v>
      </c>
      <c r="B407" s="15" t="s">
        <v>26</v>
      </c>
      <c r="C407" t="s">
        <v>66</v>
      </c>
      <c r="D407" t="s">
        <v>88</v>
      </c>
      <c r="E407" t="s">
        <v>79</v>
      </c>
      <c r="F407">
        <v>70</v>
      </c>
    </row>
    <row r="408" spans="1:6" x14ac:dyDescent="0.55000000000000004">
      <c r="A408">
        <v>11</v>
      </c>
      <c r="B408" s="15" t="s">
        <v>26</v>
      </c>
      <c r="C408" t="s">
        <v>66</v>
      </c>
      <c r="D408" t="s">
        <v>89</v>
      </c>
      <c r="E408" t="s">
        <v>79</v>
      </c>
      <c r="F408">
        <v>0</v>
      </c>
    </row>
    <row r="409" spans="1:6" x14ac:dyDescent="0.55000000000000004">
      <c r="A409">
        <v>11</v>
      </c>
      <c r="B409" s="15" t="s">
        <v>26</v>
      </c>
      <c r="C409" t="s">
        <v>66</v>
      </c>
      <c r="D409" t="s">
        <v>90</v>
      </c>
      <c r="E409" t="s">
        <v>79</v>
      </c>
      <c r="F409">
        <v>0</v>
      </c>
    </row>
    <row r="410" spans="1:6" x14ac:dyDescent="0.55000000000000004">
      <c r="A410">
        <v>11</v>
      </c>
      <c r="B410" s="15" t="s">
        <v>26</v>
      </c>
      <c r="C410" t="s">
        <v>66</v>
      </c>
      <c r="D410" t="s">
        <v>91</v>
      </c>
      <c r="E410" t="s">
        <v>79</v>
      </c>
      <c r="F410">
        <v>10</v>
      </c>
    </row>
    <row r="411" spans="1:6" x14ac:dyDescent="0.55000000000000004">
      <c r="A411">
        <v>11</v>
      </c>
      <c r="B411" s="15" t="s">
        <v>26</v>
      </c>
      <c r="C411" t="s">
        <v>66</v>
      </c>
      <c r="D411" t="s">
        <v>92</v>
      </c>
      <c r="E411" t="s">
        <v>93</v>
      </c>
    </row>
    <row r="412" spans="1:6" x14ac:dyDescent="0.55000000000000004">
      <c r="A412">
        <v>11</v>
      </c>
      <c r="B412" s="15" t="s">
        <v>26</v>
      </c>
      <c r="C412" t="s">
        <v>94</v>
      </c>
      <c r="D412" t="s">
        <v>95</v>
      </c>
      <c r="E412" t="s">
        <v>96</v>
      </c>
      <c r="F412">
        <v>21.7</v>
      </c>
    </row>
    <row r="413" spans="1:6" x14ac:dyDescent="0.55000000000000004">
      <c r="A413">
        <v>11</v>
      </c>
      <c r="B413" s="15" t="s">
        <v>26</v>
      </c>
      <c r="C413" t="s">
        <v>94</v>
      </c>
      <c r="D413" t="s">
        <v>97</v>
      </c>
      <c r="E413" t="s">
        <v>98</v>
      </c>
      <c r="F413">
        <v>8.8699999999999992</v>
      </c>
    </row>
    <row r="414" spans="1:6" x14ac:dyDescent="0.55000000000000004">
      <c r="A414">
        <v>11</v>
      </c>
      <c r="B414" s="15" t="s">
        <v>26</v>
      </c>
      <c r="C414" t="s">
        <v>94</v>
      </c>
      <c r="D414" t="s">
        <v>99</v>
      </c>
      <c r="E414" t="s">
        <v>79</v>
      </c>
      <c r="F414">
        <v>101</v>
      </c>
    </row>
    <row r="415" spans="1:6" x14ac:dyDescent="0.55000000000000004">
      <c r="A415">
        <v>11</v>
      </c>
      <c r="B415" s="15" t="s">
        <v>26</v>
      </c>
      <c r="C415" t="s">
        <v>94</v>
      </c>
      <c r="D415" t="s">
        <v>100</v>
      </c>
      <c r="E415" t="s">
        <v>101</v>
      </c>
      <c r="F415">
        <v>145.30000000000001</v>
      </c>
    </row>
    <row r="416" spans="1:6" x14ac:dyDescent="0.55000000000000004">
      <c r="A416">
        <v>11</v>
      </c>
      <c r="B416" s="15" t="s">
        <v>26</v>
      </c>
      <c r="C416" t="s">
        <v>94</v>
      </c>
      <c r="D416" t="s">
        <v>102</v>
      </c>
      <c r="F416">
        <v>8.74</v>
      </c>
    </row>
    <row r="417" spans="1:6" x14ac:dyDescent="0.55000000000000004">
      <c r="A417">
        <v>11</v>
      </c>
      <c r="B417" s="15" t="s">
        <v>26</v>
      </c>
      <c r="C417" t="s">
        <v>103</v>
      </c>
      <c r="D417" t="s">
        <v>104</v>
      </c>
      <c r="E417" t="s">
        <v>79</v>
      </c>
      <c r="F417">
        <v>0</v>
      </c>
    </row>
    <row r="418" spans="1:6" x14ac:dyDescent="0.55000000000000004">
      <c r="A418">
        <v>11</v>
      </c>
      <c r="B418" s="15" t="s">
        <v>26</v>
      </c>
      <c r="C418" t="s">
        <v>103</v>
      </c>
      <c r="D418" t="s">
        <v>105</v>
      </c>
    </row>
    <row r="419" spans="1:6" x14ac:dyDescent="0.55000000000000004">
      <c r="A419">
        <v>11</v>
      </c>
      <c r="B419" s="15" t="s">
        <v>26</v>
      </c>
      <c r="C419" t="s">
        <v>103</v>
      </c>
      <c r="D419" t="s">
        <v>106</v>
      </c>
      <c r="E419" t="s">
        <v>79</v>
      </c>
      <c r="F419">
        <v>0</v>
      </c>
    </row>
    <row r="420" spans="1:6" x14ac:dyDescent="0.55000000000000004">
      <c r="A420">
        <v>11</v>
      </c>
      <c r="B420" s="15" t="s">
        <v>26</v>
      </c>
      <c r="C420" t="s">
        <v>103</v>
      </c>
      <c r="D420" t="s">
        <v>107</v>
      </c>
    </row>
    <row r="421" spans="1:6" x14ac:dyDescent="0.55000000000000004">
      <c r="A421">
        <v>11</v>
      </c>
      <c r="B421" s="15" t="s">
        <v>26</v>
      </c>
      <c r="C421" t="s">
        <v>103</v>
      </c>
      <c r="D421" t="s">
        <v>108</v>
      </c>
      <c r="E421" t="s">
        <v>71</v>
      </c>
      <c r="F421">
        <v>0</v>
      </c>
    </row>
    <row r="422" spans="1:6" x14ac:dyDescent="0.55000000000000004">
      <c r="A422">
        <v>11</v>
      </c>
      <c r="B422" s="15" t="s">
        <v>26</v>
      </c>
      <c r="C422" t="s">
        <v>103</v>
      </c>
      <c r="D422" t="s">
        <v>109</v>
      </c>
    </row>
    <row r="423" spans="1:6" x14ac:dyDescent="0.55000000000000004">
      <c r="A423">
        <v>11</v>
      </c>
      <c r="B423" s="15" t="s">
        <v>26</v>
      </c>
      <c r="C423" t="s">
        <v>103</v>
      </c>
      <c r="D423" t="s">
        <v>110</v>
      </c>
      <c r="E423" t="s">
        <v>79</v>
      </c>
      <c r="F423">
        <v>3</v>
      </c>
    </row>
    <row r="424" spans="1:6" x14ac:dyDescent="0.55000000000000004">
      <c r="A424">
        <v>11</v>
      </c>
      <c r="B424" s="15" t="s">
        <v>26</v>
      </c>
      <c r="C424" t="s">
        <v>103</v>
      </c>
      <c r="D424" t="s">
        <v>111</v>
      </c>
    </row>
    <row r="425" spans="1:6" x14ac:dyDescent="0.55000000000000004">
      <c r="A425">
        <v>11</v>
      </c>
      <c r="B425" s="15" t="s">
        <v>26</v>
      </c>
      <c r="C425" t="s">
        <v>224</v>
      </c>
      <c r="D425" t="s">
        <v>209</v>
      </c>
      <c r="E425" t="s">
        <v>210</v>
      </c>
      <c r="F425" t="s">
        <v>227</v>
      </c>
    </row>
    <row r="426" spans="1:6" x14ac:dyDescent="0.55000000000000004">
      <c r="A426">
        <v>11</v>
      </c>
      <c r="B426" s="15" t="s">
        <v>26</v>
      </c>
      <c r="C426" t="s">
        <v>224</v>
      </c>
      <c r="D426" t="s">
        <v>211</v>
      </c>
      <c r="E426" t="s">
        <v>93</v>
      </c>
      <c r="F426">
        <v>6400</v>
      </c>
    </row>
    <row r="427" spans="1:6" x14ac:dyDescent="0.55000000000000004">
      <c r="A427">
        <v>11</v>
      </c>
      <c r="B427" s="15" t="s">
        <v>26</v>
      </c>
      <c r="C427" t="s">
        <v>224</v>
      </c>
      <c r="D427" t="s">
        <v>212</v>
      </c>
      <c r="E427" t="s">
        <v>93</v>
      </c>
      <c r="F427">
        <v>1800</v>
      </c>
    </row>
    <row r="428" spans="1:6" x14ac:dyDescent="0.55000000000000004">
      <c r="A428">
        <v>11</v>
      </c>
      <c r="B428" s="15" t="s">
        <v>26</v>
      </c>
      <c r="C428" t="s">
        <v>224</v>
      </c>
      <c r="D428" t="s">
        <v>213</v>
      </c>
      <c r="E428" t="s">
        <v>93</v>
      </c>
      <c r="F428">
        <v>2000</v>
      </c>
    </row>
    <row r="429" spans="1:6" x14ac:dyDescent="0.55000000000000004">
      <c r="A429">
        <v>11</v>
      </c>
      <c r="B429" s="15" t="s">
        <v>26</v>
      </c>
      <c r="C429" t="s">
        <v>224</v>
      </c>
      <c r="D429" t="s">
        <v>214</v>
      </c>
      <c r="E429" t="s">
        <v>93</v>
      </c>
      <c r="F429">
        <v>630</v>
      </c>
    </row>
    <row r="430" spans="1:6" x14ac:dyDescent="0.55000000000000004">
      <c r="A430">
        <v>11</v>
      </c>
      <c r="B430" s="15" t="s">
        <v>26</v>
      </c>
      <c r="C430" t="s">
        <v>224</v>
      </c>
      <c r="D430" t="s">
        <v>215</v>
      </c>
      <c r="E430" t="s">
        <v>93</v>
      </c>
      <c r="F430">
        <v>615</v>
      </c>
    </row>
    <row r="431" spans="1:6" x14ac:dyDescent="0.55000000000000004">
      <c r="A431">
        <v>11</v>
      </c>
      <c r="B431" s="15" t="s">
        <v>26</v>
      </c>
      <c r="C431" t="s">
        <v>224</v>
      </c>
      <c r="D431" t="s">
        <v>229</v>
      </c>
      <c r="E431" t="s">
        <v>93</v>
      </c>
      <c r="F431">
        <v>280</v>
      </c>
    </row>
    <row r="432" spans="1:6" x14ac:dyDescent="0.55000000000000004">
      <c r="A432">
        <v>11</v>
      </c>
      <c r="B432" s="15" t="s">
        <v>26</v>
      </c>
      <c r="C432" t="s">
        <v>224</v>
      </c>
      <c r="D432" t="s">
        <v>216</v>
      </c>
      <c r="E432" t="s">
        <v>93</v>
      </c>
      <c r="F432">
        <v>715</v>
      </c>
    </row>
    <row r="433" spans="1:7" x14ac:dyDescent="0.55000000000000004">
      <c r="A433">
        <v>11</v>
      </c>
      <c r="B433" s="15" t="s">
        <v>26</v>
      </c>
      <c r="C433" t="s">
        <v>224</v>
      </c>
      <c r="D433" t="s">
        <v>205</v>
      </c>
      <c r="E433" t="s">
        <v>217</v>
      </c>
      <c r="F433">
        <f>0.5*F427*F428*((F429+F430+(F432-F431))/3)/1000000000</f>
        <v>1.008</v>
      </c>
      <c r="G433" t="s">
        <v>218</v>
      </c>
    </row>
    <row r="434" spans="1:7" x14ac:dyDescent="0.55000000000000004">
      <c r="A434">
        <v>11</v>
      </c>
      <c r="B434" s="15" t="s">
        <v>26</v>
      </c>
      <c r="C434" t="s">
        <v>224</v>
      </c>
      <c r="D434" t="s">
        <v>219</v>
      </c>
      <c r="E434" t="s">
        <v>93</v>
      </c>
      <c r="F434">
        <f>AVERAGE(413,410,393,405)</f>
        <v>405.25</v>
      </c>
      <c r="G434" t="s">
        <v>231</v>
      </c>
    </row>
    <row r="435" spans="1:7" x14ac:dyDescent="0.55000000000000004">
      <c r="A435">
        <v>11</v>
      </c>
      <c r="B435" s="15" t="s">
        <v>26</v>
      </c>
      <c r="C435" t="s">
        <v>224</v>
      </c>
      <c r="D435" t="s">
        <v>220</v>
      </c>
      <c r="E435" t="s">
        <v>79</v>
      </c>
      <c r="F435">
        <v>0</v>
      </c>
    </row>
    <row r="436" spans="1:7" x14ac:dyDescent="0.55000000000000004">
      <c r="A436">
        <v>11</v>
      </c>
      <c r="B436" s="15" t="s">
        <v>26</v>
      </c>
      <c r="C436" t="s">
        <v>225</v>
      </c>
      <c r="D436" t="s">
        <v>209</v>
      </c>
      <c r="E436" t="s">
        <v>210</v>
      </c>
      <c r="F436" t="s">
        <v>227</v>
      </c>
    </row>
    <row r="437" spans="1:7" x14ac:dyDescent="0.55000000000000004">
      <c r="A437">
        <v>11</v>
      </c>
      <c r="B437" s="15" t="s">
        <v>26</v>
      </c>
      <c r="C437" t="s">
        <v>225</v>
      </c>
      <c r="D437" t="s">
        <v>211</v>
      </c>
      <c r="E437" t="s">
        <v>93</v>
      </c>
      <c r="F437">
        <v>6700</v>
      </c>
    </row>
    <row r="438" spans="1:7" x14ac:dyDescent="0.55000000000000004">
      <c r="A438">
        <v>11</v>
      </c>
      <c r="B438" s="15" t="s">
        <v>26</v>
      </c>
      <c r="C438" t="s">
        <v>225</v>
      </c>
      <c r="D438" t="s">
        <v>212</v>
      </c>
      <c r="E438" t="s">
        <v>93</v>
      </c>
      <c r="F438">
        <v>2500</v>
      </c>
    </row>
    <row r="439" spans="1:7" x14ac:dyDescent="0.55000000000000004">
      <c r="A439">
        <v>11</v>
      </c>
      <c r="B439" s="15" t="s">
        <v>26</v>
      </c>
      <c r="C439" t="s">
        <v>225</v>
      </c>
      <c r="D439" t="s">
        <v>213</v>
      </c>
      <c r="E439" t="s">
        <v>93</v>
      </c>
      <c r="F439">
        <v>2100</v>
      </c>
    </row>
    <row r="440" spans="1:7" x14ac:dyDescent="0.55000000000000004">
      <c r="A440">
        <v>11</v>
      </c>
      <c r="B440" s="15" t="s">
        <v>26</v>
      </c>
      <c r="C440" t="s">
        <v>225</v>
      </c>
      <c r="D440" t="s">
        <v>214</v>
      </c>
      <c r="E440" t="s">
        <v>93</v>
      </c>
      <c r="F440">
        <v>740</v>
      </c>
    </row>
    <row r="441" spans="1:7" x14ac:dyDescent="0.55000000000000004">
      <c r="A441">
        <v>11</v>
      </c>
      <c r="B441" s="15" t="s">
        <v>26</v>
      </c>
      <c r="C441" t="s">
        <v>225</v>
      </c>
      <c r="D441" t="s">
        <v>215</v>
      </c>
      <c r="E441" t="s">
        <v>93</v>
      </c>
      <c r="F441">
        <v>700</v>
      </c>
    </row>
    <row r="442" spans="1:7" x14ac:dyDescent="0.55000000000000004">
      <c r="A442">
        <v>11</v>
      </c>
      <c r="B442" s="15" t="s">
        <v>26</v>
      </c>
      <c r="C442" t="s">
        <v>225</v>
      </c>
      <c r="D442" t="s">
        <v>228</v>
      </c>
      <c r="E442" t="s">
        <v>93</v>
      </c>
      <c r="F442">
        <v>340</v>
      </c>
    </row>
    <row r="443" spans="1:7" x14ac:dyDescent="0.55000000000000004">
      <c r="A443">
        <v>11</v>
      </c>
      <c r="B443" s="15" t="s">
        <v>26</v>
      </c>
      <c r="C443" t="s">
        <v>225</v>
      </c>
      <c r="D443" t="s">
        <v>216</v>
      </c>
      <c r="E443" t="s">
        <v>93</v>
      </c>
      <c r="F443">
        <v>770</v>
      </c>
    </row>
    <row r="444" spans="1:7" x14ac:dyDescent="0.55000000000000004">
      <c r="A444">
        <v>11</v>
      </c>
      <c r="B444" s="15" t="s">
        <v>26</v>
      </c>
      <c r="C444" t="s">
        <v>225</v>
      </c>
      <c r="D444" t="s">
        <v>205</v>
      </c>
      <c r="E444" t="s">
        <v>217</v>
      </c>
      <c r="F444">
        <f>0.5*F438*F439*((F440+F441+(F443-F442))/3)/1000000000</f>
        <v>1.63625</v>
      </c>
      <c r="G444" t="s">
        <v>218</v>
      </c>
    </row>
    <row r="445" spans="1:7" x14ac:dyDescent="0.55000000000000004">
      <c r="A445">
        <v>11</v>
      </c>
      <c r="B445" s="15" t="s">
        <v>26</v>
      </c>
      <c r="C445" t="s">
        <v>225</v>
      </c>
      <c r="D445" t="s">
        <v>219</v>
      </c>
      <c r="E445" t="s">
        <v>93</v>
      </c>
      <c r="F445">
        <f>AVERAGE(430,445,445,446)</f>
        <v>441.5</v>
      </c>
      <c r="G445" t="s">
        <v>163</v>
      </c>
    </row>
    <row r="446" spans="1:7" x14ac:dyDescent="0.55000000000000004">
      <c r="A446">
        <v>11</v>
      </c>
      <c r="B446" s="15" t="s">
        <v>26</v>
      </c>
      <c r="C446" t="s">
        <v>225</v>
      </c>
      <c r="D446" t="s">
        <v>220</v>
      </c>
      <c r="E446" t="s">
        <v>79</v>
      </c>
      <c r="F446">
        <v>0</v>
      </c>
    </row>
    <row r="447" spans="1:7" x14ac:dyDescent="0.55000000000000004">
      <c r="A447">
        <v>11</v>
      </c>
      <c r="B447" s="15" t="s">
        <v>26</v>
      </c>
      <c r="C447" t="s">
        <v>226</v>
      </c>
      <c r="D447" t="s">
        <v>209</v>
      </c>
      <c r="E447" t="s">
        <v>210</v>
      </c>
      <c r="F447" t="s">
        <v>227</v>
      </c>
    </row>
    <row r="448" spans="1:7" x14ac:dyDescent="0.55000000000000004">
      <c r="A448">
        <v>11</v>
      </c>
      <c r="B448" s="15" t="s">
        <v>26</v>
      </c>
      <c r="C448" t="s">
        <v>226</v>
      </c>
      <c r="D448" t="s">
        <v>211</v>
      </c>
      <c r="E448" t="s">
        <v>93</v>
      </c>
      <c r="F448">
        <v>6600</v>
      </c>
    </row>
    <row r="449" spans="1:7" x14ac:dyDescent="0.55000000000000004">
      <c r="A449">
        <v>11</v>
      </c>
      <c r="B449" s="15" t="s">
        <v>26</v>
      </c>
      <c r="C449" t="s">
        <v>226</v>
      </c>
      <c r="D449" t="s">
        <v>212</v>
      </c>
      <c r="E449" t="s">
        <v>93</v>
      </c>
      <c r="F449">
        <v>2200</v>
      </c>
    </row>
    <row r="450" spans="1:7" x14ac:dyDescent="0.55000000000000004">
      <c r="A450">
        <v>11</v>
      </c>
      <c r="B450" s="15" t="s">
        <v>26</v>
      </c>
      <c r="C450" t="s">
        <v>226</v>
      </c>
      <c r="D450" t="s">
        <v>213</v>
      </c>
      <c r="E450" t="s">
        <v>93</v>
      </c>
      <c r="F450">
        <v>1600</v>
      </c>
    </row>
    <row r="451" spans="1:7" x14ac:dyDescent="0.55000000000000004">
      <c r="A451">
        <v>11</v>
      </c>
      <c r="B451" s="15" t="s">
        <v>26</v>
      </c>
      <c r="C451" t="s">
        <v>226</v>
      </c>
      <c r="D451" t="s">
        <v>214</v>
      </c>
      <c r="E451" t="s">
        <v>93</v>
      </c>
      <c r="F451">
        <v>740</v>
      </c>
    </row>
    <row r="452" spans="1:7" x14ac:dyDescent="0.55000000000000004">
      <c r="A452">
        <v>11</v>
      </c>
      <c r="B452" s="15" t="s">
        <v>26</v>
      </c>
      <c r="C452" t="s">
        <v>226</v>
      </c>
      <c r="D452" t="s">
        <v>215</v>
      </c>
      <c r="E452" t="s">
        <v>93</v>
      </c>
      <c r="F452">
        <v>750</v>
      </c>
    </row>
    <row r="453" spans="1:7" x14ac:dyDescent="0.55000000000000004">
      <c r="A453">
        <v>11</v>
      </c>
      <c r="B453" s="15" t="s">
        <v>26</v>
      </c>
      <c r="C453" t="s">
        <v>226</v>
      </c>
      <c r="D453" t="s">
        <v>228</v>
      </c>
      <c r="E453" t="s">
        <v>93</v>
      </c>
      <c r="F453">
        <v>350</v>
      </c>
    </row>
    <row r="454" spans="1:7" x14ac:dyDescent="0.55000000000000004">
      <c r="A454">
        <v>11</v>
      </c>
      <c r="B454" s="15" t="s">
        <v>26</v>
      </c>
      <c r="C454" t="s">
        <v>226</v>
      </c>
      <c r="D454" t="s">
        <v>216</v>
      </c>
      <c r="E454" t="s">
        <v>93</v>
      </c>
      <c r="F454">
        <v>780</v>
      </c>
    </row>
    <row r="455" spans="1:7" x14ac:dyDescent="0.55000000000000004">
      <c r="A455">
        <v>11</v>
      </c>
      <c r="B455" s="15" t="s">
        <v>26</v>
      </c>
      <c r="C455" t="s">
        <v>226</v>
      </c>
      <c r="D455" t="s">
        <v>205</v>
      </c>
      <c r="E455" t="s">
        <v>217</v>
      </c>
      <c r="F455">
        <f>0.5*F449*F450*((F451+F452+(F454-F453))/3)/1000000000</f>
        <v>1.1264000000000001</v>
      </c>
      <c r="G455" t="s">
        <v>218</v>
      </c>
    </row>
    <row r="456" spans="1:7" x14ac:dyDescent="0.55000000000000004">
      <c r="A456">
        <v>11</v>
      </c>
      <c r="B456" s="15" t="s">
        <v>26</v>
      </c>
      <c r="C456" t="s">
        <v>226</v>
      </c>
      <c r="D456" t="s">
        <v>219</v>
      </c>
      <c r="E456" t="s">
        <v>93</v>
      </c>
      <c r="F456">
        <f>AVERAGE(400,400,403,400)</f>
        <v>400.75</v>
      </c>
      <c r="G456" t="s">
        <v>163</v>
      </c>
    </row>
    <row r="457" spans="1:7" x14ac:dyDescent="0.55000000000000004">
      <c r="A457">
        <v>11</v>
      </c>
      <c r="B457" s="15" t="s">
        <v>26</v>
      </c>
      <c r="C457" t="s">
        <v>226</v>
      </c>
      <c r="D457" t="s">
        <v>220</v>
      </c>
      <c r="E457" t="s">
        <v>79</v>
      </c>
      <c r="F457">
        <v>0</v>
      </c>
    </row>
    <row r="458" spans="1:7" x14ac:dyDescent="0.55000000000000004">
      <c r="A458">
        <v>12</v>
      </c>
      <c r="B458" s="15" t="s">
        <v>27</v>
      </c>
      <c r="C458" t="s">
        <v>66</v>
      </c>
      <c r="D458" t="s">
        <v>67</v>
      </c>
      <c r="E458" t="s">
        <v>68</v>
      </c>
      <c r="F458" s="1"/>
      <c r="G458" t="s">
        <v>69</v>
      </c>
    </row>
    <row r="459" spans="1:7" x14ac:dyDescent="0.55000000000000004">
      <c r="A459">
        <v>12</v>
      </c>
      <c r="B459" s="15" t="s">
        <v>27</v>
      </c>
      <c r="C459" t="s">
        <v>66</v>
      </c>
      <c r="D459" s="19" t="s">
        <v>70</v>
      </c>
      <c r="E459" t="s">
        <v>71</v>
      </c>
      <c r="F459">
        <v>1</v>
      </c>
    </row>
    <row r="460" spans="1:7" x14ac:dyDescent="0.55000000000000004">
      <c r="A460">
        <v>12</v>
      </c>
      <c r="B460" s="15" t="s">
        <v>27</v>
      </c>
      <c r="C460" t="s">
        <v>66</v>
      </c>
      <c r="D460" t="s">
        <v>72</v>
      </c>
      <c r="E460" t="s">
        <v>73</v>
      </c>
    </row>
    <row r="461" spans="1:7" x14ac:dyDescent="0.55000000000000004">
      <c r="A461">
        <v>12</v>
      </c>
      <c r="B461" s="15" t="s">
        <v>27</v>
      </c>
      <c r="C461" t="s">
        <v>66</v>
      </c>
      <c r="D461" t="s">
        <v>74</v>
      </c>
      <c r="E461" t="s">
        <v>73</v>
      </c>
      <c r="F461">
        <v>0.8</v>
      </c>
    </row>
    <row r="462" spans="1:7" x14ac:dyDescent="0.55000000000000004">
      <c r="A462">
        <v>12</v>
      </c>
      <c r="B462" s="15" t="s">
        <v>27</v>
      </c>
      <c r="C462" t="s">
        <v>66</v>
      </c>
      <c r="D462" t="s">
        <v>75</v>
      </c>
      <c r="E462" t="s">
        <v>76</v>
      </c>
      <c r="F462">
        <f>F461/10</f>
        <v>0.08</v>
      </c>
      <c r="G462" t="s">
        <v>77</v>
      </c>
    </row>
    <row r="463" spans="1:7" x14ac:dyDescent="0.55000000000000004">
      <c r="A463">
        <v>12</v>
      </c>
      <c r="B463" s="15" t="s">
        <v>27</v>
      </c>
      <c r="C463" t="s">
        <v>66</v>
      </c>
      <c r="D463" s="20" t="s">
        <v>78</v>
      </c>
      <c r="E463" t="s">
        <v>79</v>
      </c>
      <c r="F463">
        <v>20</v>
      </c>
    </row>
    <row r="464" spans="1:7" x14ac:dyDescent="0.55000000000000004">
      <c r="A464">
        <v>12</v>
      </c>
      <c r="B464" s="15" t="s">
        <v>27</v>
      </c>
      <c r="C464" t="s">
        <v>66</v>
      </c>
      <c r="D464" s="20" t="s">
        <v>80</v>
      </c>
      <c r="F464" t="s">
        <v>180</v>
      </c>
    </row>
    <row r="465" spans="1:6" x14ac:dyDescent="0.55000000000000004">
      <c r="A465">
        <v>12</v>
      </c>
      <c r="B465" s="15" t="s">
        <v>27</v>
      </c>
      <c r="C465" t="s">
        <v>66</v>
      </c>
      <c r="D465" s="20" t="s">
        <v>81</v>
      </c>
      <c r="E465" t="s">
        <v>79</v>
      </c>
      <c r="F465">
        <v>0</v>
      </c>
    </row>
    <row r="466" spans="1:6" x14ac:dyDescent="0.55000000000000004">
      <c r="A466">
        <v>12</v>
      </c>
      <c r="B466" s="15" t="s">
        <v>27</v>
      </c>
      <c r="C466" t="s">
        <v>66</v>
      </c>
      <c r="D466" t="s">
        <v>82</v>
      </c>
      <c r="E466" t="s">
        <v>79</v>
      </c>
      <c r="F466">
        <v>0</v>
      </c>
    </row>
    <row r="467" spans="1:6" x14ac:dyDescent="0.55000000000000004">
      <c r="A467">
        <v>12</v>
      </c>
      <c r="B467" s="15" t="s">
        <v>27</v>
      </c>
      <c r="C467" t="s">
        <v>66</v>
      </c>
      <c r="D467" t="s">
        <v>83</v>
      </c>
      <c r="E467" t="s">
        <v>71</v>
      </c>
      <c r="F467">
        <v>0</v>
      </c>
    </row>
    <row r="468" spans="1:6" x14ac:dyDescent="0.55000000000000004">
      <c r="A468">
        <v>12</v>
      </c>
      <c r="B468" s="15" t="s">
        <v>27</v>
      </c>
      <c r="C468" t="s">
        <v>66</v>
      </c>
      <c r="D468" t="s">
        <v>84</v>
      </c>
      <c r="E468" t="s">
        <v>79</v>
      </c>
      <c r="F468">
        <v>0</v>
      </c>
    </row>
    <row r="469" spans="1:6" x14ac:dyDescent="0.55000000000000004">
      <c r="A469">
        <v>12</v>
      </c>
      <c r="B469" s="15" t="s">
        <v>27</v>
      </c>
      <c r="C469" t="s">
        <v>66</v>
      </c>
      <c r="D469" t="s">
        <v>85</v>
      </c>
      <c r="E469" t="s">
        <v>79</v>
      </c>
      <c r="F469">
        <v>0</v>
      </c>
    </row>
    <row r="470" spans="1:6" x14ac:dyDescent="0.55000000000000004">
      <c r="A470">
        <v>12</v>
      </c>
      <c r="B470" s="15" t="s">
        <v>27</v>
      </c>
      <c r="C470" t="s">
        <v>66</v>
      </c>
      <c r="D470" t="s">
        <v>86</v>
      </c>
      <c r="E470" t="s">
        <v>79</v>
      </c>
      <c r="F470">
        <v>50</v>
      </c>
    </row>
    <row r="471" spans="1:6" x14ac:dyDescent="0.55000000000000004">
      <c r="A471">
        <v>12</v>
      </c>
      <c r="B471" s="15" t="s">
        <v>27</v>
      </c>
      <c r="C471" t="s">
        <v>66</v>
      </c>
      <c r="D471" t="s">
        <v>87</v>
      </c>
      <c r="E471" t="s">
        <v>79</v>
      </c>
      <c r="F471">
        <v>50</v>
      </c>
    </row>
    <row r="472" spans="1:6" x14ac:dyDescent="0.55000000000000004">
      <c r="A472">
        <v>12</v>
      </c>
      <c r="B472" s="15" t="s">
        <v>27</v>
      </c>
      <c r="C472" t="s">
        <v>66</v>
      </c>
      <c r="D472" t="s">
        <v>88</v>
      </c>
      <c r="E472" t="s">
        <v>79</v>
      </c>
      <c r="F472">
        <v>0</v>
      </c>
    </row>
    <row r="473" spans="1:6" x14ac:dyDescent="0.55000000000000004">
      <c r="A473">
        <v>12</v>
      </c>
      <c r="B473" s="15" t="s">
        <v>27</v>
      </c>
      <c r="C473" t="s">
        <v>66</v>
      </c>
      <c r="D473" t="s">
        <v>89</v>
      </c>
      <c r="E473" t="s">
        <v>79</v>
      </c>
      <c r="F473">
        <v>0</v>
      </c>
    </row>
    <row r="474" spans="1:6" x14ac:dyDescent="0.55000000000000004">
      <c r="A474">
        <v>12</v>
      </c>
      <c r="B474" s="15" t="s">
        <v>27</v>
      </c>
      <c r="C474" t="s">
        <v>66</v>
      </c>
      <c r="D474" t="s">
        <v>90</v>
      </c>
      <c r="E474" t="s">
        <v>79</v>
      </c>
      <c r="F474">
        <v>0</v>
      </c>
    </row>
    <row r="475" spans="1:6" x14ac:dyDescent="0.55000000000000004">
      <c r="A475">
        <v>12</v>
      </c>
      <c r="B475" s="15" t="s">
        <v>27</v>
      </c>
      <c r="C475" t="s">
        <v>66</v>
      </c>
      <c r="D475" t="s">
        <v>91</v>
      </c>
      <c r="E475" t="s">
        <v>79</v>
      </c>
      <c r="F475">
        <v>0</v>
      </c>
    </row>
    <row r="476" spans="1:6" x14ac:dyDescent="0.55000000000000004">
      <c r="A476">
        <v>12</v>
      </c>
      <c r="B476" s="15" t="s">
        <v>27</v>
      </c>
      <c r="C476" t="s">
        <v>66</v>
      </c>
      <c r="D476" t="s">
        <v>92</v>
      </c>
      <c r="E476" t="s">
        <v>93</v>
      </c>
    </row>
    <row r="477" spans="1:6" x14ac:dyDescent="0.55000000000000004">
      <c r="A477">
        <v>12</v>
      </c>
      <c r="B477" s="15" t="s">
        <v>27</v>
      </c>
      <c r="C477" t="s">
        <v>94</v>
      </c>
      <c r="D477" t="s">
        <v>95</v>
      </c>
      <c r="E477" t="s">
        <v>96</v>
      </c>
      <c r="F477">
        <v>22.5</v>
      </c>
    </row>
    <row r="478" spans="1:6" x14ac:dyDescent="0.55000000000000004">
      <c r="A478">
        <v>12</v>
      </c>
      <c r="B478" s="15" t="s">
        <v>27</v>
      </c>
      <c r="C478" t="s">
        <v>94</v>
      </c>
      <c r="D478" t="s">
        <v>97</v>
      </c>
      <c r="E478" t="s">
        <v>98</v>
      </c>
      <c r="F478">
        <v>9.34</v>
      </c>
    </row>
    <row r="479" spans="1:6" x14ac:dyDescent="0.55000000000000004">
      <c r="A479">
        <v>12</v>
      </c>
      <c r="B479" s="15" t="s">
        <v>27</v>
      </c>
      <c r="C479" t="s">
        <v>94</v>
      </c>
      <c r="D479" t="s">
        <v>99</v>
      </c>
      <c r="E479" t="s">
        <v>79</v>
      </c>
      <c r="F479">
        <v>107.9</v>
      </c>
    </row>
    <row r="480" spans="1:6" x14ac:dyDescent="0.55000000000000004">
      <c r="A480">
        <v>12</v>
      </c>
      <c r="B480" s="15" t="s">
        <v>27</v>
      </c>
      <c r="C480" t="s">
        <v>94</v>
      </c>
      <c r="D480" t="s">
        <v>100</v>
      </c>
      <c r="E480" t="s">
        <v>101</v>
      </c>
      <c r="F480">
        <v>150.4</v>
      </c>
    </row>
    <row r="481" spans="1:7" x14ac:dyDescent="0.55000000000000004">
      <c r="A481">
        <v>12</v>
      </c>
      <c r="B481" s="15" t="s">
        <v>27</v>
      </c>
      <c r="C481" t="s">
        <v>94</v>
      </c>
      <c r="D481" t="s">
        <v>102</v>
      </c>
      <c r="F481">
        <v>8.65</v>
      </c>
    </row>
    <row r="482" spans="1:7" x14ac:dyDescent="0.55000000000000004">
      <c r="A482">
        <v>12</v>
      </c>
      <c r="B482" s="15" t="s">
        <v>27</v>
      </c>
      <c r="C482" t="s">
        <v>103</v>
      </c>
      <c r="D482" t="s">
        <v>104</v>
      </c>
      <c r="E482" t="s">
        <v>79</v>
      </c>
      <c r="F482">
        <v>0</v>
      </c>
    </row>
    <row r="483" spans="1:7" x14ac:dyDescent="0.55000000000000004">
      <c r="A483">
        <v>12</v>
      </c>
      <c r="B483" s="15" t="s">
        <v>27</v>
      </c>
      <c r="C483" t="s">
        <v>103</v>
      </c>
      <c r="D483" t="s">
        <v>105</v>
      </c>
    </row>
    <row r="484" spans="1:7" x14ac:dyDescent="0.55000000000000004">
      <c r="A484">
        <v>12</v>
      </c>
      <c r="B484" s="15" t="s">
        <v>27</v>
      </c>
      <c r="C484" t="s">
        <v>103</v>
      </c>
      <c r="D484" t="s">
        <v>106</v>
      </c>
      <c r="E484" t="s">
        <v>79</v>
      </c>
      <c r="F484">
        <v>0</v>
      </c>
    </row>
    <row r="485" spans="1:7" x14ac:dyDescent="0.55000000000000004">
      <c r="A485">
        <v>12</v>
      </c>
      <c r="B485" s="15" t="s">
        <v>27</v>
      </c>
      <c r="C485" t="s">
        <v>103</v>
      </c>
      <c r="D485" t="s">
        <v>107</v>
      </c>
    </row>
    <row r="486" spans="1:7" x14ac:dyDescent="0.55000000000000004">
      <c r="A486">
        <v>12</v>
      </c>
      <c r="B486" s="15" t="s">
        <v>27</v>
      </c>
      <c r="C486" t="s">
        <v>103</v>
      </c>
      <c r="D486" t="s">
        <v>108</v>
      </c>
      <c r="E486" t="s">
        <v>71</v>
      </c>
      <c r="F486">
        <v>0</v>
      </c>
    </row>
    <row r="487" spans="1:7" x14ac:dyDescent="0.55000000000000004">
      <c r="A487">
        <v>12</v>
      </c>
      <c r="B487" s="15" t="s">
        <v>27</v>
      </c>
      <c r="C487" t="s">
        <v>103</v>
      </c>
      <c r="D487" t="s">
        <v>109</v>
      </c>
    </row>
    <row r="488" spans="1:7" x14ac:dyDescent="0.55000000000000004">
      <c r="A488">
        <v>12</v>
      </c>
      <c r="B488" s="15" t="s">
        <v>27</v>
      </c>
      <c r="C488" t="s">
        <v>103</v>
      </c>
      <c r="D488" t="s">
        <v>110</v>
      </c>
      <c r="E488" t="s">
        <v>79</v>
      </c>
      <c r="F488">
        <v>0</v>
      </c>
    </row>
    <row r="489" spans="1:7" x14ac:dyDescent="0.55000000000000004">
      <c r="A489">
        <v>12</v>
      </c>
      <c r="B489" s="15" t="s">
        <v>27</v>
      </c>
      <c r="C489" t="s">
        <v>103</v>
      </c>
      <c r="D489" t="s">
        <v>111</v>
      </c>
    </row>
    <row r="490" spans="1:7" x14ac:dyDescent="0.55000000000000004">
      <c r="A490">
        <v>13</v>
      </c>
      <c r="B490" s="15" t="s">
        <v>28</v>
      </c>
      <c r="C490" t="s">
        <v>66</v>
      </c>
      <c r="D490" t="s">
        <v>67</v>
      </c>
      <c r="E490" t="s">
        <v>68</v>
      </c>
      <c r="F490" s="1"/>
      <c r="G490" t="s">
        <v>69</v>
      </c>
    </row>
    <row r="491" spans="1:7" x14ac:dyDescent="0.55000000000000004">
      <c r="A491">
        <v>13</v>
      </c>
      <c r="B491" s="15" t="s">
        <v>28</v>
      </c>
      <c r="C491" t="s">
        <v>66</v>
      </c>
      <c r="D491" s="19" t="s">
        <v>70</v>
      </c>
      <c r="E491" t="s">
        <v>71</v>
      </c>
      <c r="F491">
        <v>1</v>
      </c>
    </row>
    <row r="492" spans="1:7" x14ac:dyDescent="0.55000000000000004">
      <c r="A492">
        <v>13</v>
      </c>
      <c r="B492" s="15" t="s">
        <v>28</v>
      </c>
      <c r="C492" t="s">
        <v>66</v>
      </c>
      <c r="D492" t="s">
        <v>72</v>
      </c>
      <c r="E492" t="s">
        <v>73</v>
      </c>
    </row>
    <row r="493" spans="1:7" x14ac:dyDescent="0.55000000000000004">
      <c r="A493">
        <v>13</v>
      </c>
      <c r="B493" s="15" t="s">
        <v>28</v>
      </c>
      <c r="C493" t="s">
        <v>66</v>
      </c>
      <c r="D493" t="s">
        <v>74</v>
      </c>
      <c r="E493" t="s">
        <v>73</v>
      </c>
      <c r="F493">
        <v>0.9</v>
      </c>
    </row>
    <row r="494" spans="1:7" x14ac:dyDescent="0.55000000000000004">
      <c r="A494">
        <v>13</v>
      </c>
      <c r="B494" s="15" t="s">
        <v>28</v>
      </c>
      <c r="C494" t="s">
        <v>66</v>
      </c>
      <c r="D494" t="s">
        <v>75</v>
      </c>
      <c r="E494" t="s">
        <v>76</v>
      </c>
      <c r="F494">
        <f>F493/10</f>
        <v>0.09</v>
      </c>
      <c r="G494" t="s">
        <v>77</v>
      </c>
    </row>
    <row r="495" spans="1:7" x14ac:dyDescent="0.55000000000000004">
      <c r="A495">
        <v>13</v>
      </c>
      <c r="B495" s="15" t="s">
        <v>28</v>
      </c>
      <c r="C495" t="s">
        <v>66</v>
      </c>
      <c r="D495" s="20" t="s">
        <v>78</v>
      </c>
      <c r="E495" t="s">
        <v>79</v>
      </c>
      <c r="F495">
        <v>0</v>
      </c>
    </row>
    <row r="496" spans="1:7" x14ac:dyDescent="0.55000000000000004">
      <c r="A496">
        <v>13</v>
      </c>
      <c r="B496" s="15" t="s">
        <v>28</v>
      </c>
      <c r="C496" t="s">
        <v>66</v>
      </c>
      <c r="D496" s="20" t="s">
        <v>80</v>
      </c>
      <c r="F496">
        <v>0</v>
      </c>
    </row>
    <row r="497" spans="1:6" x14ac:dyDescent="0.55000000000000004">
      <c r="A497">
        <v>13</v>
      </c>
      <c r="B497" s="15" t="s">
        <v>28</v>
      </c>
      <c r="C497" t="s">
        <v>66</v>
      </c>
      <c r="D497" s="20" t="s">
        <v>81</v>
      </c>
      <c r="E497" t="s">
        <v>79</v>
      </c>
      <c r="F497">
        <v>0</v>
      </c>
    </row>
    <row r="498" spans="1:6" x14ac:dyDescent="0.55000000000000004">
      <c r="A498">
        <v>13</v>
      </c>
      <c r="B498" s="15" t="s">
        <v>28</v>
      </c>
      <c r="C498" t="s">
        <v>66</v>
      </c>
      <c r="D498" t="s">
        <v>82</v>
      </c>
      <c r="E498" t="s">
        <v>79</v>
      </c>
      <c r="F498">
        <v>0</v>
      </c>
    </row>
    <row r="499" spans="1:6" x14ac:dyDescent="0.55000000000000004">
      <c r="A499">
        <v>13</v>
      </c>
      <c r="B499" s="15" t="s">
        <v>28</v>
      </c>
      <c r="C499" t="s">
        <v>66</v>
      </c>
      <c r="D499" t="s">
        <v>83</v>
      </c>
      <c r="E499" t="s">
        <v>71</v>
      </c>
      <c r="F499">
        <v>0</v>
      </c>
    </row>
    <row r="500" spans="1:6" x14ac:dyDescent="0.55000000000000004">
      <c r="A500">
        <v>13</v>
      </c>
      <c r="B500" s="15" t="s">
        <v>28</v>
      </c>
      <c r="C500" t="s">
        <v>66</v>
      </c>
      <c r="D500" t="s">
        <v>84</v>
      </c>
      <c r="E500" t="s">
        <v>79</v>
      </c>
      <c r="F500">
        <v>0</v>
      </c>
    </row>
    <row r="501" spans="1:6" x14ac:dyDescent="0.55000000000000004">
      <c r="A501">
        <v>13</v>
      </c>
      <c r="B501" s="15" t="s">
        <v>28</v>
      </c>
      <c r="C501" t="s">
        <v>66</v>
      </c>
      <c r="D501" t="s">
        <v>85</v>
      </c>
      <c r="E501" t="s">
        <v>79</v>
      </c>
      <c r="F501">
        <v>90</v>
      </c>
    </row>
    <row r="502" spans="1:6" x14ac:dyDescent="0.55000000000000004">
      <c r="A502">
        <v>13</v>
      </c>
      <c r="B502" s="15" t="s">
        <v>28</v>
      </c>
      <c r="C502" t="s">
        <v>66</v>
      </c>
      <c r="D502" t="s">
        <v>86</v>
      </c>
      <c r="E502" t="s">
        <v>79</v>
      </c>
      <c r="F502">
        <v>0</v>
      </c>
    </row>
    <row r="503" spans="1:6" x14ac:dyDescent="0.55000000000000004">
      <c r="A503">
        <v>13</v>
      </c>
      <c r="B503" s="15" t="s">
        <v>28</v>
      </c>
      <c r="C503" t="s">
        <v>66</v>
      </c>
      <c r="D503" t="s">
        <v>87</v>
      </c>
      <c r="E503" t="s">
        <v>79</v>
      </c>
      <c r="F503">
        <v>0</v>
      </c>
    </row>
    <row r="504" spans="1:6" x14ac:dyDescent="0.55000000000000004">
      <c r="A504">
        <v>13</v>
      </c>
      <c r="B504" s="15" t="s">
        <v>28</v>
      </c>
      <c r="C504" t="s">
        <v>66</v>
      </c>
      <c r="D504" t="s">
        <v>88</v>
      </c>
      <c r="E504" t="s">
        <v>79</v>
      </c>
      <c r="F504">
        <v>10</v>
      </c>
    </row>
    <row r="505" spans="1:6" x14ac:dyDescent="0.55000000000000004">
      <c r="A505">
        <v>13</v>
      </c>
      <c r="B505" s="15" t="s">
        <v>28</v>
      </c>
      <c r="C505" t="s">
        <v>66</v>
      </c>
      <c r="D505" t="s">
        <v>89</v>
      </c>
      <c r="E505" t="s">
        <v>79</v>
      </c>
      <c r="F505">
        <v>0</v>
      </c>
    </row>
    <row r="506" spans="1:6" x14ac:dyDescent="0.55000000000000004">
      <c r="A506">
        <v>13</v>
      </c>
      <c r="B506" s="15" t="s">
        <v>28</v>
      </c>
      <c r="C506" t="s">
        <v>66</v>
      </c>
      <c r="D506" t="s">
        <v>90</v>
      </c>
      <c r="E506" t="s">
        <v>79</v>
      </c>
      <c r="F506">
        <v>0</v>
      </c>
    </row>
    <row r="507" spans="1:6" x14ac:dyDescent="0.55000000000000004">
      <c r="A507">
        <v>13</v>
      </c>
      <c r="B507" s="15" t="s">
        <v>28</v>
      </c>
      <c r="C507" t="s">
        <v>66</v>
      </c>
      <c r="D507" t="s">
        <v>91</v>
      </c>
      <c r="E507" t="s">
        <v>79</v>
      </c>
      <c r="F507">
        <v>0</v>
      </c>
    </row>
    <row r="508" spans="1:6" x14ac:dyDescent="0.55000000000000004">
      <c r="A508">
        <v>13</v>
      </c>
      <c r="B508" s="15" t="s">
        <v>28</v>
      </c>
      <c r="C508" t="s">
        <v>66</v>
      </c>
      <c r="D508" t="s">
        <v>92</v>
      </c>
      <c r="E508" t="s">
        <v>93</v>
      </c>
    </row>
    <row r="509" spans="1:6" x14ac:dyDescent="0.55000000000000004">
      <c r="A509">
        <v>13</v>
      </c>
      <c r="B509" s="15" t="s">
        <v>28</v>
      </c>
      <c r="C509" t="s">
        <v>94</v>
      </c>
      <c r="D509" t="s">
        <v>95</v>
      </c>
      <c r="E509" t="s">
        <v>96</v>
      </c>
      <c r="F509">
        <v>24.4</v>
      </c>
    </row>
    <row r="510" spans="1:6" x14ac:dyDescent="0.55000000000000004">
      <c r="A510">
        <v>13</v>
      </c>
      <c r="B510" s="15" t="s">
        <v>28</v>
      </c>
      <c r="C510" t="s">
        <v>94</v>
      </c>
      <c r="D510" t="s">
        <v>97</v>
      </c>
      <c r="E510" t="s">
        <v>98</v>
      </c>
      <c r="F510">
        <v>11.18</v>
      </c>
    </row>
    <row r="511" spans="1:6" x14ac:dyDescent="0.55000000000000004">
      <c r="A511">
        <v>13</v>
      </c>
      <c r="B511" s="15" t="s">
        <v>28</v>
      </c>
      <c r="C511" t="s">
        <v>94</v>
      </c>
      <c r="D511" t="s">
        <v>99</v>
      </c>
      <c r="E511" t="s">
        <v>79</v>
      </c>
      <c r="F511">
        <v>133.9</v>
      </c>
    </row>
    <row r="512" spans="1:6" x14ac:dyDescent="0.55000000000000004">
      <c r="A512">
        <v>13</v>
      </c>
      <c r="B512" s="15" t="s">
        <v>28</v>
      </c>
      <c r="C512" t="s">
        <v>94</v>
      </c>
      <c r="D512" t="s">
        <v>100</v>
      </c>
      <c r="E512" t="s">
        <v>101</v>
      </c>
      <c r="F512">
        <v>156.9</v>
      </c>
    </row>
    <row r="513" spans="1:7" x14ac:dyDescent="0.55000000000000004">
      <c r="A513">
        <v>13</v>
      </c>
      <c r="B513" s="15" t="s">
        <v>28</v>
      </c>
      <c r="C513" t="s">
        <v>94</v>
      </c>
      <c r="D513" t="s">
        <v>102</v>
      </c>
      <c r="F513">
        <v>9.18</v>
      </c>
    </row>
    <row r="514" spans="1:7" x14ac:dyDescent="0.55000000000000004">
      <c r="A514">
        <v>13</v>
      </c>
      <c r="B514" s="15" t="s">
        <v>28</v>
      </c>
      <c r="C514" t="s">
        <v>103</v>
      </c>
      <c r="D514" t="s">
        <v>104</v>
      </c>
      <c r="E514" t="s">
        <v>79</v>
      </c>
      <c r="F514">
        <v>0</v>
      </c>
    </row>
    <row r="515" spans="1:7" x14ac:dyDescent="0.55000000000000004">
      <c r="A515">
        <v>13</v>
      </c>
      <c r="B515" s="15" t="s">
        <v>28</v>
      </c>
      <c r="C515" t="s">
        <v>103</v>
      </c>
      <c r="D515" t="s">
        <v>105</v>
      </c>
    </row>
    <row r="516" spans="1:7" x14ac:dyDescent="0.55000000000000004">
      <c r="A516">
        <v>13</v>
      </c>
      <c r="B516" s="15" t="s">
        <v>28</v>
      </c>
      <c r="C516" t="s">
        <v>103</v>
      </c>
      <c r="D516" t="s">
        <v>106</v>
      </c>
      <c r="E516" t="s">
        <v>79</v>
      </c>
      <c r="F516">
        <v>0</v>
      </c>
    </row>
    <row r="517" spans="1:7" x14ac:dyDescent="0.55000000000000004">
      <c r="A517">
        <v>13</v>
      </c>
      <c r="B517" s="15" t="s">
        <v>28</v>
      </c>
      <c r="C517" t="s">
        <v>103</v>
      </c>
      <c r="D517" t="s">
        <v>107</v>
      </c>
    </row>
    <row r="518" spans="1:7" x14ac:dyDescent="0.55000000000000004">
      <c r="A518">
        <v>13</v>
      </c>
      <c r="B518" s="15" t="s">
        <v>28</v>
      </c>
      <c r="C518" t="s">
        <v>103</v>
      </c>
      <c r="D518" t="s">
        <v>108</v>
      </c>
      <c r="E518" t="s">
        <v>71</v>
      </c>
      <c r="F518">
        <v>0</v>
      </c>
    </row>
    <row r="519" spans="1:7" x14ac:dyDescent="0.55000000000000004">
      <c r="A519">
        <v>13</v>
      </c>
      <c r="B519" s="15" t="s">
        <v>28</v>
      </c>
      <c r="C519" t="s">
        <v>103</v>
      </c>
      <c r="D519" t="s">
        <v>109</v>
      </c>
    </row>
    <row r="520" spans="1:7" x14ac:dyDescent="0.55000000000000004">
      <c r="A520">
        <v>13</v>
      </c>
      <c r="B520" s="15" t="s">
        <v>28</v>
      </c>
      <c r="C520" t="s">
        <v>103</v>
      </c>
      <c r="D520" t="s">
        <v>110</v>
      </c>
      <c r="E520" t="s">
        <v>79</v>
      </c>
      <c r="F520">
        <v>0</v>
      </c>
    </row>
    <row r="521" spans="1:7" x14ac:dyDescent="0.55000000000000004">
      <c r="A521">
        <v>13</v>
      </c>
      <c r="B521" s="15" t="s">
        <v>28</v>
      </c>
      <c r="C521" t="s">
        <v>103</v>
      </c>
      <c r="D521" t="s">
        <v>111</v>
      </c>
    </row>
    <row r="522" spans="1:7" x14ac:dyDescent="0.55000000000000004">
      <c r="A522">
        <v>14</v>
      </c>
      <c r="B522" s="15" t="s">
        <v>29</v>
      </c>
      <c r="C522" t="s">
        <v>66</v>
      </c>
      <c r="D522" t="s">
        <v>67</v>
      </c>
      <c r="E522" t="s">
        <v>68</v>
      </c>
      <c r="F522" s="1"/>
      <c r="G522" t="s">
        <v>69</v>
      </c>
    </row>
    <row r="523" spans="1:7" x14ac:dyDescent="0.55000000000000004">
      <c r="A523">
        <v>14</v>
      </c>
      <c r="B523" s="15" t="s">
        <v>29</v>
      </c>
      <c r="C523" t="s">
        <v>66</v>
      </c>
      <c r="D523" s="19" t="s">
        <v>70</v>
      </c>
      <c r="E523" t="s">
        <v>71</v>
      </c>
      <c r="F523">
        <v>1</v>
      </c>
    </row>
    <row r="524" spans="1:7" x14ac:dyDescent="0.55000000000000004">
      <c r="A524">
        <v>14</v>
      </c>
      <c r="B524" s="15" t="s">
        <v>29</v>
      </c>
      <c r="C524" t="s">
        <v>66</v>
      </c>
      <c r="D524" t="s">
        <v>72</v>
      </c>
      <c r="E524" t="s">
        <v>73</v>
      </c>
    </row>
    <row r="525" spans="1:7" x14ac:dyDescent="0.55000000000000004">
      <c r="A525">
        <v>14</v>
      </c>
      <c r="B525" s="15" t="s">
        <v>29</v>
      </c>
      <c r="C525" t="s">
        <v>66</v>
      </c>
      <c r="D525" t="s">
        <v>74</v>
      </c>
      <c r="E525" t="s">
        <v>73</v>
      </c>
      <c r="F525">
        <v>0.7</v>
      </c>
    </row>
    <row r="526" spans="1:7" x14ac:dyDescent="0.55000000000000004">
      <c r="A526">
        <v>14</v>
      </c>
      <c r="B526" s="15" t="s">
        <v>29</v>
      </c>
      <c r="C526" t="s">
        <v>66</v>
      </c>
      <c r="D526" t="s">
        <v>75</v>
      </c>
      <c r="E526" t="s">
        <v>76</v>
      </c>
      <c r="F526">
        <f>F525/10</f>
        <v>6.9999999999999993E-2</v>
      </c>
      <c r="G526" t="s">
        <v>77</v>
      </c>
    </row>
    <row r="527" spans="1:7" x14ac:dyDescent="0.55000000000000004">
      <c r="A527">
        <v>14</v>
      </c>
      <c r="B527" s="15" t="s">
        <v>29</v>
      </c>
      <c r="C527" t="s">
        <v>66</v>
      </c>
      <c r="D527" s="20" t="s">
        <v>78</v>
      </c>
      <c r="E527" t="s">
        <v>79</v>
      </c>
      <c r="F527">
        <v>100</v>
      </c>
    </row>
    <row r="528" spans="1:7" x14ac:dyDescent="0.55000000000000004">
      <c r="A528">
        <v>14</v>
      </c>
      <c r="B528" s="15" t="s">
        <v>29</v>
      </c>
      <c r="C528" t="s">
        <v>66</v>
      </c>
      <c r="D528" s="20" t="s">
        <v>80</v>
      </c>
      <c r="F528" t="s">
        <v>190</v>
      </c>
    </row>
    <row r="529" spans="1:6" x14ac:dyDescent="0.55000000000000004">
      <c r="A529">
        <v>14</v>
      </c>
      <c r="B529" s="15" t="s">
        <v>29</v>
      </c>
      <c r="C529" t="s">
        <v>66</v>
      </c>
      <c r="D529" s="20" t="s">
        <v>81</v>
      </c>
      <c r="E529" t="s">
        <v>79</v>
      </c>
      <c r="F529">
        <v>100</v>
      </c>
    </row>
    <row r="530" spans="1:6" x14ac:dyDescent="0.55000000000000004">
      <c r="A530">
        <v>14</v>
      </c>
      <c r="B530" s="15" t="s">
        <v>29</v>
      </c>
      <c r="C530" t="s">
        <v>66</v>
      </c>
      <c r="D530" t="s">
        <v>82</v>
      </c>
      <c r="E530" t="s">
        <v>79</v>
      </c>
      <c r="F530">
        <v>0</v>
      </c>
    </row>
    <row r="531" spans="1:6" x14ac:dyDescent="0.55000000000000004">
      <c r="A531">
        <v>14</v>
      </c>
      <c r="B531" s="15" t="s">
        <v>29</v>
      </c>
      <c r="C531" t="s">
        <v>66</v>
      </c>
      <c r="D531" t="s">
        <v>83</v>
      </c>
      <c r="E531" t="s">
        <v>71</v>
      </c>
      <c r="F531">
        <v>0</v>
      </c>
    </row>
    <row r="532" spans="1:6" x14ac:dyDescent="0.55000000000000004">
      <c r="A532">
        <v>14</v>
      </c>
      <c r="B532" s="15" t="s">
        <v>29</v>
      </c>
      <c r="C532" t="s">
        <v>66</v>
      </c>
      <c r="D532" t="s">
        <v>84</v>
      </c>
      <c r="E532" t="s">
        <v>79</v>
      </c>
      <c r="F532">
        <v>0</v>
      </c>
    </row>
    <row r="533" spans="1:6" x14ac:dyDescent="0.55000000000000004">
      <c r="A533">
        <v>14</v>
      </c>
      <c r="B533" s="15" t="s">
        <v>29</v>
      </c>
      <c r="C533" t="s">
        <v>66</v>
      </c>
      <c r="D533" t="s">
        <v>85</v>
      </c>
      <c r="E533" t="s">
        <v>79</v>
      </c>
      <c r="F533">
        <v>20</v>
      </c>
    </row>
    <row r="534" spans="1:6" x14ac:dyDescent="0.55000000000000004">
      <c r="A534">
        <v>14</v>
      </c>
      <c r="B534" s="15" t="s">
        <v>29</v>
      </c>
      <c r="C534" t="s">
        <v>66</v>
      </c>
      <c r="D534" t="s">
        <v>86</v>
      </c>
      <c r="E534" t="s">
        <v>79</v>
      </c>
      <c r="F534">
        <v>80</v>
      </c>
    </row>
    <row r="535" spans="1:6" x14ac:dyDescent="0.55000000000000004">
      <c r="A535">
        <v>14</v>
      </c>
      <c r="B535" s="15" t="s">
        <v>29</v>
      </c>
      <c r="C535" t="s">
        <v>66</v>
      </c>
      <c r="D535" t="s">
        <v>87</v>
      </c>
      <c r="E535" t="s">
        <v>79</v>
      </c>
      <c r="F535">
        <v>0</v>
      </c>
    </row>
    <row r="536" spans="1:6" x14ac:dyDescent="0.55000000000000004">
      <c r="A536">
        <v>14</v>
      </c>
      <c r="B536" s="15" t="s">
        <v>29</v>
      </c>
      <c r="C536" t="s">
        <v>66</v>
      </c>
      <c r="D536" t="s">
        <v>88</v>
      </c>
      <c r="E536" t="s">
        <v>79</v>
      </c>
      <c r="F536">
        <v>0</v>
      </c>
    </row>
    <row r="537" spans="1:6" x14ac:dyDescent="0.55000000000000004">
      <c r="A537">
        <v>14</v>
      </c>
      <c r="B537" s="15" t="s">
        <v>29</v>
      </c>
      <c r="C537" t="s">
        <v>66</v>
      </c>
      <c r="D537" t="s">
        <v>89</v>
      </c>
      <c r="E537" t="s">
        <v>79</v>
      </c>
      <c r="F537">
        <v>0</v>
      </c>
    </row>
    <row r="538" spans="1:6" x14ac:dyDescent="0.55000000000000004">
      <c r="A538">
        <v>14</v>
      </c>
      <c r="B538" s="15" t="s">
        <v>29</v>
      </c>
      <c r="C538" t="s">
        <v>66</v>
      </c>
      <c r="D538" t="s">
        <v>90</v>
      </c>
      <c r="E538" t="s">
        <v>79</v>
      </c>
      <c r="F538">
        <v>0</v>
      </c>
    </row>
    <row r="539" spans="1:6" x14ac:dyDescent="0.55000000000000004">
      <c r="A539">
        <v>14</v>
      </c>
      <c r="B539" s="15" t="s">
        <v>29</v>
      </c>
      <c r="C539" t="s">
        <v>66</v>
      </c>
      <c r="D539" t="s">
        <v>91</v>
      </c>
      <c r="E539" t="s">
        <v>79</v>
      </c>
      <c r="F539">
        <v>0</v>
      </c>
    </row>
    <row r="540" spans="1:6" x14ac:dyDescent="0.55000000000000004">
      <c r="A540">
        <v>14</v>
      </c>
      <c r="B540" s="15" t="s">
        <v>29</v>
      </c>
      <c r="C540" t="s">
        <v>66</v>
      </c>
      <c r="D540" t="s">
        <v>92</v>
      </c>
      <c r="E540" t="s">
        <v>93</v>
      </c>
    </row>
    <row r="541" spans="1:6" x14ac:dyDescent="0.55000000000000004">
      <c r="A541">
        <v>14</v>
      </c>
      <c r="B541" s="15" t="s">
        <v>29</v>
      </c>
      <c r="C541" t="s">
        <v>94</v>
      </c>
      <c r="D541" t="s">
        <v>95</v>
      </c>
      <c r="E541" t="s">
        <v>96</v>
      </c>
      <c r="F541">
        <v>25.4</v>
      </c>
    </row>
    <row r="542" spans="1:6" x14ac:dyDescent="0.55000000000000004">
      <c r="A542">
        <v>14</v>
      </c>
      <c r="B542" s="15" t="s">
        <v>29</v>
      </c>
      <c r="C542" t="s">
        <v>94</v>
      </c>
      <c r="D542" t="s">
        <v>97</v>
      </c>
      <c r="E542" t="s">
        <v>98</v>
      </c>
      <c r="F542">
        <v>10.88</v>
      </c>
    </row>
    <row r="543" spans="1:6" x14ac:dyDescent="0.55000000000000004">
      <c r="A543">
        <v>14</v>
      </c>
      <c r="B543" s="15" t="s">
        <v>29</v>
      </c>
      <c r="C543" t="s">
        <v>94</v>
      </c>
      <c r="D543" t="s">
        <v>99</v>
      </c>
      <c r="E543" t="s">
        <v>79</v>
      </c>
      <c r="F543">
        <v>136.4</v>
      </c>
    </row>
    <row r="544" spans="1:6" x14ac:dyDescent="0.55000000000000004">
      <c r="A544">
        <v>14</v>
      </c>
      <c r="B544" s="15" t="s">
        <v>29</v>
      </c>
      <c r="C544" t="s">
        <v>94</v>
      </c>
      <c r="D544" t="s">
        <v>100</v>
      </c>
      <c r="E544" t="s">
        <v>101</v>
      </c>
      <c r="F544">
        <v>161.1</v>
      </c>
    </row>
    <row r="545" spans="1:7" x14ac:dyDescent="0.55000000000000004">
      <c r="A545">
        <v>14</v>
      </c>
      <c r="B545" s="15" t="s">
        <v>29</v>
      </c>
      <c r="C545" t="s">
        <v>94</v>
      </c>
      <c r="D545" t="s">
        <v>102</v>
      </c>
      <c r="F545">
        <v>9.14</v>
      </c>
    </row>
    <row r="546" spans="1:7" x14ac:dyDescent="0.55000000000000004">
      <c r="A546">
        <v>14</v>
      </c>
      <c r="B546" s="15" t="s">
        <v>29</v>
      </c>
      <c r="C546" t="s">
        <v>103</v>
      </c>
      <c r="D546" t="s">
        <v>104</v>
      </c>
      <c r="E546" t="s">
        <v>79</v>
      </c>
      <c r="F546">
        <v>0</v>
      </c>
    </row>
    <row r="547" spans="1:7" x14ac:dyDescent="0.55000000000000004">
      <c r="A547">
        <v>14</v>
      </c>
      <c r="B547" s="15" t="s">
        <v>29</v>
      </c>
      <c r="C547" t="s">
        <v>103</v>
      </c>
      <c r="D547" t="s">
        <v>105</v>
      </c>
    </row>
    <row r="548" spans="1:7" x14ac:dyDescent="0.55000000000000004">
      <c r="A548">
        <v>14</v>
      </c>
      <c r="B548" s="15" t="s">
        <v>29</v>
      </c>
      <c r="C548" t="s">
        <v>103</v>
      </c>
      <c r="D548" t="s">
        <v>106</v>
      </c>
      <c r="E548" t="s">
        <v>79</v>
      </c>
      <c r="F548">
        <v>0</v>
      </c>
    </row>
    <row r="549" spans="1:7" x14ac:dyDescent="0.55000000000000004">
      <c r="A549">
        <v>14</v>
      </c>
      <c r="B549" s="15" t="s">
        <v>29</v>
      </c>
      <c r="C549" t="s">
        <v>103</v>
      </c>
      <c r="D549" t="s">
        <v>107</v>
      </c>
    </row>
    <row r="550" spans="1:7" x14ac:dyDescent="0.55000000000000004">
      <c r="A550">
        <v>14</v>
      </c>
      <c r="B550" s="15" t="s">
        <v>29</v>
      </c>
      <c r="C550" t="s">
        <v>103</v>
      </c>
      <c r="D550" t="s">
        <v>108</v>
      </c>
      <c r="E550" t="s">
        <v>71</v>
      </c>
      <c r="F550">
        <v>0</v>
      </c>
    </row>
    <row r="551" spans="1:7" x14ac:dyDescent="0.55000000000000004">
      <c r="A551">
        <v>14</v>
      </c>
      <c r="B551" s="15" t="s">
        <v>29</v>
      </c>
      <c r="C551" t="s">
        <v>103</v>
      </c>
      <c r="D551" t="s">
        <v>109</v>
      </c>
    </row>
    <row r="552" spans="1:7" x14ac:dyDescent="0.55000000000000004">
      <c r="A552">
        <v>14</v>
      </c>
      <c r="B552" s="15" t="s">
        <v>29</v>
      </c>
      <c r="C552" t="s">
        <v>103</v>
      </c>
      <c r="D552" t="s">
        <v>110</v>
      </c>
      <c r="E552" t="s">
        <v>79</v>
      </c>
      <c r="F552">
        <v>0</v>
      </c>
    </row>
    <row r="553" spans="1:7" x14ac:dyDescent="0.55000000000000004">
      <c r="A553">
        <v>14</v>
      </c>
      <c r="B553" s="15" t="s">
        <v>29</v>
      </c>
      <c r="C553" t="s">
        <v>103</v>
      </c>
      <c r="D553" t="s">
        <v>111</v>
      </c>
    </row>
    <row r="554" spans="1:7" x14ac:dyDescent="0.55000000000000004">
      <c r="A554">
        <v>14</v>
      </c>
      <c r="B554" s="15" t="s">
        <v>29</v>
      </c>
      <c r="C554" t="s">
        <v>66</v>
      </c>
      <c r="D554" t="s">
        <v>67</v>
      </c>
      <c r="E554" t="s">
        <v>68</v>
      </c>
      <c r="F554" s="1"/>
      <c r="G554" t="s">
        <v>69</v>
      </c>
    </row>
    <row r="555" spans="1:7" x14ac:dyDescent="0.55000000000000004">
      <c r="A555">
        <v>15</v>
      </c>
      <c r="B555" s="15" t="s">
        <v>30</v>
      </c>
      <c r="C555" t="s">
        <v>66</v>
      </c>
      <c r="D555" s="19" t="s">
        <v>70</v>
      </c>
      <c r="E555" t="s">
        <v>71</v>
      </c>
      <c r="F555">
        <v>1</v>
      </c>
    </row>
    <row r="556" spans="1:7" x14ac:dyDescent="0.55000000000000004">
      <c r="A556">
        <v>15</v>
      </c>
      <c r="B556" s="15" t="s">
        <v>30</v>
      </c>
      <c r="C556" t="s">
        <v>66</v>
      </c>
      <c r="D556" t="s">
        <v>72</v>
      </c>
      <c r="E556" t="s">
        <v>73</v>
      </c>
    </row>
    <row r="557" spans="1:7" x14ac:dyDescent="0.55000000000000004">
      <c r="A557">
        <v>15</v>
      </c>
      <c r="B557" s="15" t="s">
        <v>30</v>
      </c>
      <c r="C557" t="s">
        <v>66</v>
      </c>
      <c r="D557" t="s">
        <v>74</v>
      </c>
      <c r="E557" t="s">
        <v>73</v>
      </c>
      <c r="F557">
        <v>0.45</v>
      </c>
    </row>
    <row r="558" spans="1:7" x14ac:dyDescent="0.55000000000000004">
      <c r="A558">
        <v>15</v>
      </c>
      <c r="B558" s="15" t="s">
        <v>30</v>
      </c>
      <c r="C558" t="s">
        <v>66</v>
      </c>
      <c r="D558" t="s">
        <v>75</v>
      </c>
      <c r="E558" t="s">
        <v>76</v>
      </c>
      <c r="F558">
        <f>F557/10</f>
        <v>4.4999999999999998E-2</v>
      </c>
      <c r="G558" t="s">
        <v>77</v>
      </c>
    </row>
    <row r="559" spans="1:7" x14ac:dyDescent="0.55000000000000004">
      <c r="A559">
        <v>15</v>
      </c>
      <c r="B559" s="15" t="s">
        <v>30</v>
      </c>
      <c r="C559" t="s">
        <v>66</v>
      </c>
      <c r="D559" s="20" t="s">
        <v>78</v>
      </c>
      <c r="E559" t="s">
        <v>79</v>
      </c>
      <c r="F559">
        <v>100</v>
      </c>
    </row>
    <row r="560" spans="1:7" x14ac:dyDescent="0.55000000000000004">
      <c r="A560">
        <v>15</v>
      </c>
      <c r="B560" s="15" t="s">
        <v>30</v>
      </c>
      <c r="C560" t="s">
        <v>66</v>
      </c>
      <c r="D560" s="20" t="s">
        <v>80</v>
      </c>
      <c r="F560" t="s">
        <v>190</v>
      </c>
    </row>
    <row r="561" spans="1:6" x14ac:dyDescent="0.55000000000000004">
      <c r="A561">
        <v>15</v>
      </c>
      <c r="B561" s="15" t="s">
        <v>30</v>
      </c>
      <c r="C561" t="s">
        <v>66</v>
      </c>
      <c r="D561" s="20" t="s">
        <v>81</v>
      </c>
      <c r="E561" t="s">
        <v>79</v>
      </c>
      <c r="F561">
        <v>100</v>
      </c>
    </row>
    <row r="562" spans="1:6" x14ac:dyDescent="0.55000000000000004">
      <c r="A562">
        <v>15</v>
      </c>
      <c r="B562" s="15" t="s">
        <v>30</v>
      </c>
      <c r="C562" t="s">
        <v>66</v>
      </c>
      <c r="D562" t="s">
        <v>82</v>
      </c>
      <c r="E562" t="s">
        <v>79</v>
      </c>
      <c r="F562">
        <v>0</v>
      </c>
    </row>
    <row r="563" spans="1:6" x14ac:dyDescent="0.55000000000000004">
      <c r="A563">
        <v>15</v>
      </c>
      <c r="B563" s="15" t="s">
        <v>30</v>
      </c>
      <c r="C563" t="s">
        <v>66</v>
      </c>
      <c r="D563" t="s">
        <v>83</v>
      </c>
      <c r="E563" t="s">
        <v>71</v>
      </c>
      <c r="F563">
        <v>0</v>
      </c>
    </row>
    <row r="564" spans="1:6" x14ac:dyDescent="0.55000000000000004">
      <c r="A564">
        <v>15</v>
      </c>
      <c r="B564" s="15" t="s">
        <v>30</v>
      </c>
      <c r="C564" t="s">
        <v>66</v>
      </c>
      <c r="D564" t="s">
        <v>84</v>
      </c>
      <c r="E564" t="s">
        <v>79</v>
      </c>
      <c r="F564">
        <v>10</v>
      </c>
    </row>
    <row r="565" spans="1:6" x14ac:dyDescent="0.55000000000000004">
      <c r="A565">
        <v>15</v>
      </c>
      <c r="B565" s="15" t="s">
        <v>30</v>
      </c>
      <c r="C565" t="s">
        <v>66</v>
      </c>
      <c r="D565" t="s">
        <v>85</v>
      </c>
      <c r="E565" t="s">
        <v>79</v>
      </c>
      <c r="F565">
        <v>0</v>
      </c>
    </row>
    <row r="566" spans="1:6" x14ac:dyDescent="0.55000000000000004">
      <c r="A566">
        <v>15</v>
      </c>
      <c r="B566" s="15" t="s">
        <v>30</v>
      </c>
      <c r="C566" t="s">
        <v>66</v>
      </c>
      <c r="D566" t="s">
        <v>86</v>
      </c>
      <c r="E566" t="s">
        <v>79</v>
      </c>
      <c r="F566">
        <v>0</v>
      </c>
    </row>
    <row r="567" spans="1:6" x14ac:dyDescent="0.55000000000000004">
      <c r="A567">
        <v>15</v>
      </c>
      <c r="B567" s="15" t="s">
        <v>30</v>
      </c>
      <c r="C567" t="s">
        <v>66</v>
      </c>
      <c r="D567" t="s">
        <v>87</v>
      </c>
      <c r="E567" t="s">
        <v>79</v>
      </c>
      <c r="F567">
        <v>10</v>
      </c>
    </row>
    <row r="568" spans="1:6" x14ac:dyDescent="0.55000000000000004">
      <c r="A568">
        <v>15</v>
      </c>
      <c r="B568" s="15" t="s">
        <v>30</v>
      </c>
      <c r="C568" t="s">
        <v>66</v>
      </c>
      <c r="D568" t="s">
        <v>88</v>
      </c>
      <c r="E568" t="s">
        <v>79</v>
      </c>
      <c r="F568">
        <v>80</v>
      </c>
    </row>
    <row r="569" spans="1:6" x14ac:dyDescent="0.55000000000000004">
      <c r="A569">
        <v>15</v>
      </c>
      <c r="B569" s="15" t="s">
        <v>30</v>
      </c>
      <c r="C569" t="s">
        <v>66</v>
      </c>
      <c r="D569" t="s">
        <v>89</v>
      </c>
      <c r="E569" t="s">
        <v>79</v>
      </c>
      <c r="F569">
        <v>0</v>
      </c>
    </row>
    <row r="570" spans="1:6" x14ac:dyDescent="0.55000000000000004">
      <c r="A570">
        <v>15</v>
      </c>
      <c r="B570" s="15" t="s">
        <v>30</v>
      </c>
      <c r="C570" t="s">
        <v>66</v>
      </c>
      <c r="D570" t="s">
        <v>90</v>
      </c>
      <c r="E570" t="s">
        <v>79</v>
      </c>
      <c r="F570">
        <v>0</v>
      </c>
    </row>
    <row r="571" spans="1:6" x14ac:dyDescent="0.55000000000000004">
      <c r="A571">
        <v>15</v>
      </c>
      <c r="B571" s="15" t="s">
        <v>30</v>
      </c>
      <c r="C571" t="s">
        <v>66</v>
      </c>
      <c r="D571" t="s">
        <v>91</v>
      </c>
      <c r="E571" t="s">
        <v>79</v>
      </c>
      <c r="F571">
        <v>0</v>
      </c>
    </row>
    <row r="572" spans="1:6" x14ac:dyDescent="0.55000000000000004">
      <c r="A572">
        <v>15</v>
      </c>
      <c r="B572" s="15" t="s">
        <v>30</v>
      </c>
      <c r="C572" t="s">
        <v>66</v>
      </c>
      <c r="D572" t="s">
        <v>92</v>
      </c>
      <c r="E572" t="s">
        <v>93</v>
      </c>
    </row>
    <row r="573" spans="1:6" x14ac:dyDescent="0.55000000000000004">
      <c r="A573">
        <v>15</v>
      </c>
      <c r="B573" s="15" t="s">
        <v>30</v>
      </c>
      <c r="C573" t="s">
        <v>94</v>
      </c>
      <c r="D573" t="s">
        <v>95</v>
      </c>
      <c r="E573" t="s">
        <v>96</v>
      </c>
      <c r="F573">
        <v>24.3</v>
      </c>
    </row>
    <row r="574" spans="1:6" x14ac:dyDescent="0.55000000000000004">
      <c r="A574">
        <v>15</v>
      </c>
      <c r="B574" s="15" t="s">
        <v>30</v>
      </c>
      <c r="C574" t="s">
        <v>94</v>
      </c>
      <c r="D574" t="s">
        <v>97</v>
      </c>
      <c r="E574" t="s">
        <v>98</v>
      </c>
      <c r="F574">
        <v>9.39</v>
      </c>
    </row>
    <row r="575" spans="1:6" x14ac:dyDescent="0.55000000000000004">
      <c r="A575">
        <v>15</v>
      </c>
      <c r="B575" s="15" t="s">
        <v>30</v>
      </c>
      <c r="C575" t="s">
        <v>94</v>
      </c>
      <c r="D575" t="s">
        <v>99</v>
      </c>
      <c r="E575" t="s">
        <v>79</v>
      </c>
      <c r="F575">
        <v>112.1</v>
      </c>
    </row>
    <row r="576" spans="1:6" x14ac:dyDescent="0.55000000000000004">
      <c r="A576">
        <v>15</v>
      </c>
      <c r="B576" s="15" t="s">
        <v>30</v>
      </c>
      <c r="C576" t="s">
        <v>94</v>
      </c>
      <c r="D576" t="s">
        <v>100</v>
      </c>
      <c r="E576" t="s">
        <v>101</v>
      </c>
      <c r="F576">
        <v>177.9</v>
      </c>
    </row>
    <row r="577" spans="1:7" x14ac:dyDescent="0.55000000000000004">
      <c r="A577">
        <v>15</v>
      </c>
      <c r="B577" s="15" t="s">
        <v>30</v>
      </c>
      <c r="C577" t="s">
        <v>94</v>
      </c>
      <c r="D577" t="s">
        <v>102</v>
      </c>
      <c r="F577">
        <v>7.57</v>
      </c>
    </row>
    <row r="578" spans="1:7" x14ac:dyDescent="0.55000000000000004">
      <c r="A578">
        <v>15</v>
      </c>
      <c r="B578" s="15" t="s">
        <v>30</v>
      </c>
      <c r="C578" t="s">
        <v>103</v>
      </c>
      <c r="D578" t="s">
        <v>104</v>
      </c>
      <c r="E578" t="s">
        <v>79</v>
      </c>
      <c r="F578">
        <v>0</v>
      </c>
    </row>
    <row r="579" spans="1:7" x14ac:dyDescent="0.55000000000000004">
      <c r="A579">
        <v>15</v>
      </c>
      <c r="B579" s="15" t="s">
        <v>30</v>
      </c>
      <c r="C579" t="s">
        <v>103</v>
      </c>
      <c r="D579" t="s">
        <v>105</v>
      </c>
    </row>
    <row r="580" spans="1:7" x14ac:dyDescent="0.55000000000000004">
      <c r="A580">
        <v>15</v>
      </c>
      <c r="B580" s="15" t="s">
        <v>30</v>
      </c>
      <c r="C580" t="s">
        <v>103</v>
      </c>
      <c r="D580" t="s">
        <v>106</v>
      </c>
      <c r="E580" t="s">
        <v>79</v>
      </c>
      <c r="F580">
        <v>0</v>
      </c>
    </row>
    <row r="581" spans="1:7" x14ac:dyDescent="0.55000000000000004">
      <c r="A581">
        <v>15</v>
      </c>
      <c r="B581" s="15" t="s">
        <v>30</v>
      </c>
      <c r="C581" t="s">
        <v>103</v>
      </c>
      <c r="D581" t="s">
        <v>107</v>
      </c>
    </row>
    <row r="582" spans="1:7" x14ac:dyDescent="0.55000000000000004">
      <c r="A582">
        <v>15</v>
      </c>
      <c r="B582" s="15" t="s">
        <v>30</v>
      </c>
      <c r="C582" t="s">
        <v>103</v>
      </c>
      <c r="D582" t="s">
        <v>108</v>
      </c>
      <c r="E582" t="s">
        <v>71</v>
      </c>
      <c r="F582">
        <v>0</v>
      </c>
    </row>
    <row r="583" spans="1:7" x14ac:dyDescent="0.55000000000000004">
      <c r="A583">
        <v>15</v>
      </c>
      <c r="B583" s="15" t="s">
        <v>30</v>
      </c>
      <c r="C583" t="s">
        <v>103</v>
      </c>
      <c r="D583" t="s">
        <v>109</v>
      </c>
    </row>
    <row r="584" spans="1:7" x14ac:dyDescent="0.55000000000000004">
      <c r="A584">
        <v>15</v>
      </c>
      <c r="B584" s="15" t="s">
        <v>30</v>
      </c>
      <c r="C584" t="s">
        <v>103</v>
      </c>
      <c r="D584" t="s">
        <v>110</v>
      </c>
      <c r="E584" t="s">
        <v>79</v>
      </c>
      <c r="F584">
        <v>0</v>
      </c>
    </row>
    <row r="585" spans="1:7" x14ac:dyDescent="0.55000000000000004">
      <c r="A585">
        <v>15</v>
      </c>
      <c r="B585" s="15" t="s">
        <v>30</v>
      </c>
      <c r="C585" t="s">
        <v>103</v>
      </c>
      <c r="D585" t="s">
        <v>111</v>
      </c>
    </row>
    <row r="586" spans="1:7" x14ac:dyDescent="0.55000000000000004">
      <c r="A586">
        <v>16</v>
      </c>
      <c r="B586" s="15" t="s">
        <v>31</v>
      </c>
      <c r="C586" t="s">
        <v>66</v>
      </c>
      <c r="D586" t="s">
        <v>67</v>
      </c>
      <c r="E586" t="s">
        <v>68</v>
      </c>
      <c r="F586" s="1"/>
      <c r="G586" t="s">
        <v>69</v>
      </c>
    </row>
    <row r="587" spans="1:7" x14ac:dyDescent="0.55000000000000004">
      <c r="A587">
        <v>16</v>
      </c>
      <c r="B587" s="15" t="s">
        <v>31</v>
      </c>
      <c r="C587" t="s">
        <v>66</v>
      </c>
      <c r="D587" s="19" t="s">
        <v>70</v>
      </c>
      <c r="E587" t="s">
        <v>71</v>
      </c>
      <c r="F587">
        <v>1</v>
      </c>
    </row>
    <row r="588" spans="1:7" x14ac:dyDescent="0.55000000000000004">
      <c r="A588">
        <v>16</v>
      </c>
      <c r="B588" s="15" t="s">
        <v>31</v>
      </c>
      <c r="C588" t="s">
        <v>66</v>
      </c>
      <c r="D588" t="s">
        <v>72</v>
      </c>
      <c r="E588" t="s">
        <v>73</v>
      </c>
    </row>
    <row r="589" spans="1:7" x14ac:dyDescent="0.55000000000000004">
      <c r="A589">
        <v>16</v>
      </c>
      <c r="B589" s="15" t="s">
        <v>31</v>
      </c>
      <c r="C589" t="s">
        <v>66</v>
      </c>
      <c r="D589" t="s">
        <v>74</v>
      </c>
      <c r="E589" t="s">
        <v>73</v>
      </c>
      <c r="F589">
        <v>0.4</v>
      </c>
    </row>
    <row r="590" spans="1:7" x14ac:dyDescent="0.55000000000000004">
      <c r="A590">
        <v>16</v>
      </c>
      <c r="B590" s="15" t="s">
        <v>31</v>
      </c>
      <c r="C590" t="s">
        <v>66</v>
      </c>
      <c r="D590" t="s">
        <v>75</v>
      </c>
      <c r="E590" t="s">
        <v>76</v>
      </c>
      <c r="F590">
        <f>F589/10</f>
        <v>0.04</v>
      </c>
      <c r="G590" t="s">
        <v>77</v>
      </c>
    </row>
    <row r="591" spans="1:7" x14ac:dyDescent="0.55000000000000004">
      <c r="A591">
        <v>16</v>
      </c>
      <c r="B591" s="15" t="s">
        <v>31</v>
      </c>
      <c r="C591" t="s">
        <v>66</v>
      </c>
      <c r="D591" s="20" t="s">
        <v>78</v>
      </c>
      <c r="E591" t="s">
        <v>79</v>
      </c>
      <c r="F591">
        <v>100</v>
      </c>
    </row>
    <row r="592" spans="1:7" x14ac:dyDescent="0.55000000000000004">
      <c r="A592">
        <v>16</v>
      </c>
      <c r="B592" s="15" t="s">
        <v>31</v>
      </c>
      <c r="C592" t="s">
        <v>66</v>
      </c>
      <c r="D592" s="20" t="s">
        <v>80</v>
      </c>
      <c r="F592" t="s">
        <v>190</v>
      </c>
    </row>
    <row r="593" spans="1:7" x14ac:dyDescent="0.55000000000000004">
      <c r="A593">
        <v>16</v>
      </c>
      <c r="B593" s="15" t="s">
        <v>31</v>
      </c>
      <c r="C593" t="s">
        <v>66</v>
      </c>
      <c r="D593" s="20" t="s">
        <v>81</v>
      </c>
      <c r="E593" t="s">
        <v>79</v>
      </c>
      <c r="F593">
        <v>100</v>
      </c>
    </row>
    <row r="594" spans="1:7" x14ac:dyDescent="0.55000000000000004">
      <c r="A594">
        <v>16</v>
      </c>
      <c r="B594" s="15" t="s">
        <v>31</v>
      </c>
      <c r="C594" t="s">
        <v>66</v>
      </c>
      <c r="D594" t="s">
        <v>82</v>
      </c>
      <c r="E594" t="s">
        <v>79</v>
      </c>
      <c r="F594">
        <v>0</v>
      </c>
    </row>
    <row r="595" spans="1:7" x14ac:dyDescent="0.55000000000000004">
      <c r="A595">
        <v>16</v>
      </c>
      <c r="B595" s="15" t="s">
        <v>31</v>
      </c>
      <c r="C595" t="s">
        <v>66</v>
      </c>
      <c r="D595" t="s">
        <v>83</v>
      </c>
      <c r="E595" t="s">
        <v>71</v>
      </c>
      <c r="F595">
        <v>0</v>
      </c>
    </row>
    <row r="596" spans="1:7" x14ac:dyDescent="0.55000000000000004">
      <c r="A596">
        <v>16</v>
      </c>
      <c r="B596" s="15" t="s">
        <v>31</v>
      </c>
      <c r="C596" t="s">
        <v>66</v>
      </c>
      <c r="D596" t="s">
        <v>84</v>
      </c>
      <c r="E596" t="s">
        <v>79</v>
      </c>
      <c r="F596">
        <v>10</v>
      </c>
    </row>
    <row r="597" spans="1:7" x14ac:dyDescent="0.55000000000000004">
      <c r="A597">
        <v>16</v>
      </c>
      <c r="B597" s="15" t="s">
        <v>31</v>
      </c>
      <c r="C597" t="s">
        <v>66</v>
      </c>
      <c r="D597" t="s">
        <v>85</v>
      </c>
      <c r="E597" t="s">
        <v>79</v>
      </c>
      <c r="F597">
        <v>0</v>
      </c>
    </row>
    <row r="598" spans="1:7" x14ac:dyDescent="0.55000000000000004">
      <c r="A598">
        <v>16</v>
      </c>
      <c r="B598" s="15" t="s">
        <v>31</v>
      </c>
      <c r="C598" t="s">
        <v>66</v>
      </c>
      <c r="D598" t="s">
        <v>86</v>
      </c>
      <c r="E598" t="s">
        <v>79</v>
      </c>
      <c r="F598">
        <v>0</v>
      </c>
    </row>
    <row r="599" spans="1:7" x14ac:dyDescent="0.55000000000000004">
      <c r="A599">
        <v>16</v>
      </c>
      <c r="B599" s="15" t="s">
        <v>31</v>
      </c>
      <c r="C599" t="s">
        <v>66</v>
      </c>
      <c r="D599" t="s">
        <v>87</v>
      </c>
      <c r="E599" t="s">
        <v>79</v>
      </c>
      <c r="F599">
        <v>0</v>
      </c>
    </row>
    <row r="600" spans="1:7" x14ac:dyDescent="0.55000000000000004">
      <c r="A600">
        <v>16</v>
      </c>
      <c r="B600" s="15" t="s">
        <v>31</v>
      </c>
      <c r="C600" t="s">
        <v>66</v>
      </c>
      <c r="D600" t="s">
        <v>88</v>
      </c>
      <c r="E600" t="s">
        <v>79</v>
      </c>
      <c r="F600">
        <v>70</v>
      </c>
    </row>
    <row r="601" spans="1:7" x14ac:dyDescent="0.55000000000000004">
      <c r="A601">
        <v>16</v>
      </c>
      <c r="B601" s="15" t="s">
        <v>31</v>
      </c>
      <c r="C601" t="s">
        <v>66</v>
      </c>
      <c r="D601" t="s">
        <v>89</v>
      </c>
      <c r="E601" t="s">
        <v>79</v>
      </c>
      <c r="F601">
        <v>0</v>
      </c>
    </row>
    <row r="602" spans="1:7" x14ac:dyDescent="0.55000000000000004">
      <c r="A602">
        <v>16</v>
      </c>
      <c r="B602" s="15" t="s">
        <v>31</v>
      </c>
      <c r="C602" t="s">
        <v>66</v>
      </c>
      <c r="D602" t="s">
        <v>90</v>
      </c>
      <c r="E602" t="s">
        <v>79</v>
      </c>
      <c r="F602">
        <v>0</v>
      </c>
    </row>
    <row r="603" spans="1:7" x14ac:dyDescent="0.55000000000000004">
      <c r="A603">
        <v>16</v>
      </c>
      <c r="B603" s="15" t="s">
        <v>31</v>
      </c>
      <c r="C603" t="s">
        <v>66</v>
      </c>
      <c r="D603" t="s">
        <v>91</v>
      </c>
      <c r="E603" t="s">
        <v>79</v>
      </c>
      <c r="F603">
        <v>20</v>
      </c>
      <c r="G603" t="s">
        <v>191</v>
      </c>
    </row>
    <row r="604" spans="1:7" x14ac:dyDescent="0.55000000000000004">
      <c r="A604">
        <v>16</v>
      </c>
      <c r="B604" s="15" t="s">
        <v>31</v>
      </c>
      <c r="C604" t="s">
        <v>66</v>
      </c>
      <c r="D604" t="s">
        <v>92</v>
      </c>
      <c r="E604" t="s">
        <v>93</v>
      </c>
    </row>
    <row r="605" spans="1:7" x14ac:dyDescent="0.55000000000000004">
      <c r="A605">
        <v>16</v>
      </c>
      <c r="B605" s="15" t="s">
        <v>31</v>
      </c>
      <c r="C605" t="s">
        <v>94</v>
      </c>
      <c r="D605" t="s">
        <v>95</v>
      </c>
      <c r="E605" t="s">
        <v>96</v>
      </c>
      <c r="F605">
        <v>24.3</v>
      </c>
    </row>
    <row r="606" spans="1:7" x14ac:dyDescent="0.55000000000000004">
      <c r="A606">
        <v>16</v>
      </c>
      <c r="B606" s="15" t="s">
        <v>31</v>
      </c>
      <c r="C606" t="s">
        <v>94</v>
      </c>
      <c r="D606" t="s">
        <v>97</v>
      </c>
      <c r="E606" t="s">
        <v>98</v>
      </c>
      <c r="F606">
        <v>9.39</v>
      </c>
    </row>
    <row r="607" spans="1:7" x14ac:dyDescent="0.55000000000000004">
      <c r="A607">
        <v>16</v>
      </c>
      <c r="B607" s="15" t="s">
        <v>31</v>
      </c>
      <c r="C607" t="s">
        <v>94</v>
      </c>
      <c r="D607" t="s">
        <v>99</v>
      </c>
      <c r="E607" t="s">
        <v>79</v>
      </c>
      <c r="F607">
        <v>112.1</v>
      </c>
    </row>
    <row r="608" spans="1:7" x14ac:dyDescent="0.55000000000000004">
      <c r="A608">
        <v>16</v>
      </c>
      <c r="B608" s="15" t="s">
        <v>31</v>
      </c>
      <c r="C608" t="s">
        <v>94</v>
      </c>
      <c r="D608" t="s">
        <v>100</v>
      </c>
      <c r="E608" t="s">
        <v>101</v>
      </c>
      <c r="F608">
        <v>177.9</v>
      </c>
    </row>
    <row r="609" spans="1:7" x14ac:dyDescent="0.55000000000000004">
      <c r="A609">
        <v>16</v>
      </c>
      <c r="B609" s="15" t="s">
        <v>31</v>
      </c>
      <c r="C609" t="s">
        <v>94</v>
      </c>
      <c r="D609" t="s">
        <v>102</v>
      </c>
      <c r="F609">
        <v>7.52</v>
      </c>
    </row>
    <row r="610" spans="1:7" x14ac:dyDescent="0.55000000000000004">
      <c r="A610">
        <v>16</v>
      </c>
      <c r="B610" s="15" t="s">
        <v>31</v>
      </c>
      <c r="C610" t="s">
        <v>103</v>
      </c>
      <c r="D610" t="s">
        <v>104</v>
      </c>
      <c r="E610" t="s">
        <v>79</v>
      </c>
      <c r="F610">
        <v>0</v>
      </c>
    </row>
    <row r="611" spans="1:7" x14ac:dyDescent="0.55000000000000004">
      <c r="A611">
        <v>16</v>
      </c>
      <c r="B611" s="15" t="s">
        <v>31</v>
      </c>
      <c r="C611" t="s">
        <v>103</v>
      </c>
      <c r="D611" t="s">
        <v>105</v>
      </c>
    </row>
    <row r="612" spans="1:7" x14ac:dyDescent="0.55000000000000004">
      <c r="A612">
        <v>16</v>
      </c>
      <c r="B612" s="15" t="s">
        <v>31</v>
      </c>
      <c r="C612" t="s">
        <v>103</v>
      </c>
      <c r="D612" t="s">
        <v>106</v>
      </c>
      <c r="E612" t="s">
        <v>79</v>
      </c>
      <c r="F612">
        <v>0</v>
      </c>
    </row>
    <row r="613" spans="1:7" x14ac:dyDescent="0.55000000000000004">
      <c r="A613">
        <v>16</v>
      </c>
      <c r="B613" s="15" t="s">
        <v>31</v>
      </c>
      <c r="C613" t="s">
        <v>103</v>
      </c>
      <c r="D613" t="s">
        <v>107</v>
      </c>
    </row>
    <row r="614" spans="1:7" x14ac:dyDescent="0.55000000000000004">
      <c r="A614">
        <v>16</v>
      </c>
      <c r="B614" s="15" t="s">
        <v>31</v>
      </c>
      <c r="C614" t="s">
        <v>103</v>
      </c>
      <c r="D614" t="s">
        <v>108</v>
      </c>
      <c r="E614" t="s">
        <v>71</v>
      </c>
      <c r="F614">
        <v>0</v>
      </c>
    </row>
    <row r="615" spans="1:7" x14ac:dyDescent="0.55000000000000004">
      <c r="A615">
        <v>16</v>
      </c>
      <c r="B615" s="15" t="s">
        <v>31</v>
      </c>
      <c r="C615" t="s">
        <v>103</v>
      </c>
      <c r="D615" t="s">
        <v>109</v>
      </c>
    </row>
    <row r="616" spans="1:7" x14ac:dyDescent="0.55000000000000004">
      <c r="A616">
        <v>16</v>
      </c>
      <c r="B616" s="15" t="s">
        <v>31</v>
      </c>
      <c r="C616" t="s">
        <v>103</v>
      </c>
      <c r="D616" t="s">
        <v>110</v>
      </c>
      <c r="E616" t="s">
        <v>79</v>
      </c>
      <c r="F616">
        <v>0</v>
      </c>
    </row>
    <row r="617" spans="1:7" x14ac:dyDescent="0.55000000000000004">
      <c r="A617">
        <v>16</v>
      </c>
      <c r="B617" s="15" t="s">
        <v>31</v>
      </c>
      <c r="C617" t="s">
        <v>103</v>
      </c>
      <c r="D617" t="s">
        <v>111</v>
      </c>
    </row>
    <row r="618" spans="1:7" x14ac:dyDescent="0.55000000000000004">
      <c r="A618">
        <v>17</v>
      </c>
      <c r="B618" s="15" t="s">
        <v>32</v>
      </c>
      <c r="C618" t="s">
        <v>66</v>
      </c>
      <c r="D618" t="s">
        <v>67</v>
      </c>
      <c r="E618" t="s">
        <v>68</v>
      </c>
      <c r="F618" s="1"/>
      <c r="G618" t="s">
        <v>69</v>
      </c>
    </row>
    <row r="619" spans="1:7" x14ac:dyDescent="0.55000000000000004">
      <c r="A619">
        <v>17</v>
      </c>
      <c r="B619" s="15" t="s">
        <v>32</v>
      </c>
      <c r="C619" t="s">
        <v>66</v>
      </c>
      <c r="D619" s="19" t="s">
        <v>70</v>
      </c>
      <c r="E619" t="s">
        <v>71</v>
      </c>
      <c r="F619">
        <v>1</v>
      </c>
    </row>
    <row r="620" spans="1:7" x14ac:dyDescent="0.55000000000000004">
      <c r="A620">
        <v>17</v>
      </c>
      <c r="B620" s="15" t="s">
        <v>32</v>
      </c>
      <c r="C620" t="s">
        <v>66</v>
      </c>
      <c r="D620" t="s">
        <v>72</v>
      </c>
      <c r="E620" t="s">
        <v>73</v>
      </c>
    </row>
    <row r="621" spans="1:7" x14ac:dyDescent="0.55000000000000004">
      <c r="A621">
        <v>17</v>
      </c>
      <c r="B621" s="15" t="s">
        <v>32</v>
      </c>
      <c r="C621" t="s">
        <v>66</v>
      </c>
      <c r="D621" t="s">
        <v>74</v>
      </c>
      <c r="E621" t="s">
        <v>73</v>
      </c>
      <c r="F621">
        <v>0.7</v>
      </c>
    </row>
    <row r="622" spans="1:7" x14ac:dyDescent="0.55000000000000004">
      <c r="A622">
        <v>17</v>
      </c>
      <c r="B622" s="15" t="s">
        <v>32</v>
      </c>
      <c r="C622" t="s">
        <v>66</v>
      </c>
      <c r="D622" t="s">
        <v>75</v>
      </c>
      <c r="E622" t="s">
        <v>76</v>
      </c>
      <c r="F622">
        <f>F621/10</f>
        <v>6.9999999999999993E-2</v>
      </c>
      <c r="G622" t="s">
        <v>77</v>
      </c>
    </row>
    <row r="623" spans="1:7" x14ac:dyDescent="0.55000000000000004">
      <c r="A623">
        <v>17</v>
      </c>
      <c r="B623" s="15" t="s">
        <v>32</v>
      </c>
      <c r="C623" t="s">
        <v>66</v>
      </c>
      <c r="D623" s="20" t="s">
        <v>78</v>
      </c>
      <c r="E623" t="s">
        <v>79</v>
      </c>
      <c r="F623">
        <v>100</v>
      </c>
    </row>
    <row r="624" spans="1:7" x14ac:dyDescent="0.55000000000000004">
      <c r="A624">
        <v>17</v>
      </c>
      <c r="B624" s="15" t="s">
        <v>32</v>
      </c>
      <c r="C624" t="s">
        <v>66</v>
      </c>
      <c r="D624" s="20" t="s">
        <v>80</v>
      </c>
      <c r="F624" t="s">
        <v>190</v>
      </c>
    </row>
    <row r="625" spans="1:6" x14ac:dyDescent="0.55000000000000004">
      <c r="A625">
        <v>17</v>
      </c>
      <c r="B625" s="15" t="s">
        <v>32</v>
      </c>
      <c r="C625" t="s">
        <v>66</v>
      </c>
      <c r="D625" s="20" t="s">
        <v>81</v>
      </c>
      <c r="E625" t="s">
        <v>79</v>
      </c>
      <c r="F625">
        <v>100</v>
      </c>
    </row>
    <row r="626" spans="1:6" x14ac:dyDescent="0.55000000000000004">
      <c r="A626">
        <v>17</v>
      </c>
      <c r="B626" s="15" t="s">
        <v>32</v>
      </c>
      <c r="C626" t="s">
        <v>66</v>
      </c>
      <c r="D626" t="s">
        <v>82</v>
      </c>
      <c r="E626" t="s">
        <v>79</v>
      </c>
      <c r="F626">
        <v>0</v>
      </c>
    </row>
    <row r="627" spans="1:6" x14ac:dyDescent="0.55000000000000004">
      <c r="A627">
        <v>17</v>
      </c>
      <c r="B627" s="15" t="s">
        <v>32</v>
      </c>
      <c r="C627" t="s">
        <v>66</v>
      </c>
      <c r="D627" t="s">
        <v>83</v>
      </c>
      <c r="E627" t="s">
        <v>71</v>
      </c>
      <c r="F627">
        <v>0</v>
      </c>
    </row>
    <row r="628" spans="1:6" x14ac:dyDescent="0.55000000000000004">
      <c r="A628">
        <v>17</v>
      </c>
      <c r="B628" s="15" t="s">
        <v>32</v>
      </c>
      <c r="C628" t="s">
        <v>66</v>
      </c>
      <c r="D628" t="s">
        <v>84</v>
      </c>
      <c r="E628" t="s">
        <v>79</v>
      </c>
      <c r="F628">
        <v>50</v>
      </c>
    </row>
    <row r="629" spans="1:6" x14ac:dyDescent="0.55000000000000004">
      <c r="A629">
        <v>17</v>
      </c>
      <c r="B629" s="15" t="s">
        <v>32</v>
      </c>
      <c r="C629" t="s">
        <v>66</v>
      </c>
      <c r="D629" t="s">
        <v>85</v>
      </c>
      <c r="E629" t="s">
        <v>79</v>
      </c>
      <c r="F629">
        <v>0</v>
      </c>
    </row>
    <row r="630" spans="1:6" x14ac:dyDescent="0.55000000000000004">
      <c r="A630">
        <v>17</v>
      </c>
      <c r="B630" s="15" t="s">
        <v>32</v>
      </c>
      <c r="C630" t="s">
        <v>66</v>
      </c>
      <c r="D630" t="s">
        <v>86</v>
      </c>
      <c r="E630" t="s">
        <v>79</v>
      </c>
      <c r="F630">
        <v>0</v>
      </c>
    </row>
    <row r="631" spans="1:6" x14ac:dyDescent="0.55000000000000004">
      <c r="A631">
        <v>17</v>
      </c>
      <c r="B631" s="15" t="s">
        <v>32</v>
      </c>
      <c r="C631" t="s">
        <v>66</v>
      </c>
      <c r="D631" t="s">
        <v>87</v>
      </c>
      <c r="E631" t="s">
        <v>79</v>
      </c>
      <c r="F631">
        <v>0</v>
      </c>
    </row>
    <row r="632" spans="1:6" x14ac:dyDescent="0.55000000000000004">
      <c r="A632">
        <v>17</v>
      </c>
      <c r="B632" s="15" t="s">
        <v>32</v>
      </c>
      <c r="C632" t="s">
        <v>66</v>
      </c>
      <c r="D632" t="s">
        <v>88</v>
      </c>
      <c r="E632" t="s">
        <v>79</v>
      </c>
      <c r="F632">
        <v>20</v>
      </c>
    </row>
    <row r="633" spans="1:6" x14ac:dyDescent="0.55000000000000004">
      <c r="A633">
        <v>17</v>
      </c>
      <c r="B633" s="15" t="s">
        <v>32</v>
      </c>
      <c r="C633" t="s">
        <v>66</v>
      </c>
      <c r="D633" t="s">
        <v>89</v>
      </c>
      <c r="E633" t="s">
        <v>79</v>
      </c>
      <c r="F633">
        <v>0</v>
      </c>
    </row>
    <row r="634" spans="1:6" x14ac:dyDescent="0.55000000000000004">
      <c r="A634">
        <v>17</v>
      </c>
      <c r="B634" s="15" t="s">
        <v>32</v>
      </c>
      <c r="C634" t="s">
        <v>66</v>
      </c>
      <c r="D634" t="s">
        <v>90</v>
      </c>
      <c r="E634" t="s">
        <v>79</v>
      </c>
      <c r="F634">
        <v>30</v>
      </c>
    </row>
    <row r="635" spans="1:6" x14ac:dyDescent="0.55000000000000004">
      <c r="A635">
        <v>17</v>
      </c>
      <c r="B635" s="15" t="s">
        <v>32</v>
      </c>
      <c r="C635" t="s">
        <v>66</v>
      </c>
      <c r="D635" t="s">
        <v>91</v>
      </c>
      <c r="E635" t="s">
        <v>79</v>
      </c>
      <c r="F635">
        <v>0</v>
      </c>
    </row>
    <row r="636" spans="1:6" x14ac:dyDescent="0.55000000000000004">
      <c r="A636">
        <v>17</v>
      </c>
      <c r="B636" s="15" t="s">
        <v>32</v>
      </c>
      <c r="C636" t="s">
        <v>66</v>
      </c>
      <c r="D636" t="s">
        <v>92</v>
      </c>
      <c r="E636" t="s">
        <v>93</v>
      </c>
    </row>
    <row r="637" spans="1:6" x14ac:dyDescent="0.55000000000000004">
      <c r="A637">
        <v>17</v>
      </c>
      <c r="B637" s="15" t="s">
        <v>32</v>
      </c>
      <c r="C637" t="s">
        <v>94</v>
      </c>
      <c r="D637" t="s">
        <v>95</v>
      </c>
      <c r="E637" t="s">
        <v>96</v>
      </c>
      <c r="F637">
        <v>23.2</v>
      </c>
    </row>
    <row r="638" spans="1:6" x14ac:dyDescent="0.55000000000000004">
      <c r="A638">
        <v>17</v>
      </c>
      <c r="B638" s="15" t="s">
        <v>32</v>
      </c>
      <c r="C638" t="s">
        <v>94</v>
      </c>
      <c r="D638" t="s">
        <v>97</v>
      </c>
      <c r="E638" t="s">
        <v>98</v>
      </c>
      <c r="F638">
        <v>8.99</v>
      </c>
    </row>
    <row r="639" spans="1:6" x14ac:dyDescent="0.55000000000000004">
      <c r="A639">
        <v>17</v>
      </c>
      <c r="B639" s="15" t="s">
        <v>32</v>
      </c>
      <c r="C639" t="s">
        <v>94</v>
      </c>
      <c r="D639" t="s">
        <v>99</v>
      </c>
      <c r="E639" t="s">
        <v>79</v>
      </c>
      <c r="F639">
        <v>105.3</v>
      </c>
    </row>
    <row r="640" spans="1:6" x14ac:dyDescent="0.55000000000000004">
      <c r="A640">
        <v>17</v>
      </c>
      <c r="B640" s="15" t="s">
        <v>32</v>
      </c>
      <c r="C640" t="s">
        <v>94</v>
      </c>
      <c r="D640" t="s">
        <v>100</v>
      </c>
      <c r="E640" t="s">
        <v>101</v>
      </c>
      <c r="F640">
        <v>160.9</v>
      </c>
    </row>
    <row r="641" spans="1:7" x14ac:dyDescent="0.55000000000000004">
      <c r="A641">
        <v>17</v>
      </c>
      <c r="B641" s="15" t="s">
        <v>32</v>
      </c>
      <c r="C641" t="s">
        <v>94</v>
      </c>
      <c r="D641" t="s">
        <v>102</v>
      </c>
      <c r="F641">
        <v>8.23</v>
      </c>
    </row>
    <row r="642" spans="1:7" x14ac:dyDescent="0.55000000000000004">
      <c r="A642">
        <v>17</v>
      </c>
      <c r="B642" s="15" t="s">
        <v>32</v>
      </c>
      <c r="C642" t="s">
        <v>103</v>
      </c>
      <c r="D642" t="s">
        <v>104</v>
      </c>
      <c r="E642" t="s">
        <v>79</v>
      </c>
      <c r="F642">
        <v>0</v>
      </c>
    </row>
    <row r="643" spans="1:7" x14ac:dyDescent="0.55000000000000004">
      <c r="A643">
        <v>17</v>
      </c>
      <c r="B643" s="15" t="s">
        <v>32</v>
      </c>
      <c r="C643" t="s">
        <v>103</v>
      </c>
      <c r="D643" t="s">
        <v>105</v>
      </c>
    </row>
    <row r="644" spans="1:7" x14ac:dyDescent="0.55000000000000004">
      <c r="A644">
        <v>17</v>
      </c>
      <c r="B644" s="15" t="s">
        <v>32</v>
      </c>
      <c r="C644" t="s">
        <v>103</v>
      </c>
      <c r="D644" t="s">
        <v>106</v>
      </c>
      <c r="E644" t="s">
        <v>79</v>
      </c>
      <c r="F644">
        <v>0</v>
      </c>
    </row>
    <row r="645" spans="1:7" x14ac:dyDescent="0.55000000000000004">
      <c r="A645">
        <v>17</v>
      </c>
      <c r="B645" s="15" t="s">
        <v>32</v>
      </c>
      <c r="C645" t="s">
        <v>103</v>
      </c>
      <c r="D645" t="s">
        <v>107</v>
      </c>
    </row>
    <row r="646" spans="1:7" x14ac:dyDescent="0.55000000000000004">
      <c r="A646">
        <v>17</v>
      </c>
      <c r="B646" s="15" t="s">
        <v>32</v>
      </c>
      <c r="C646" t="s">
        <v>103</v>
      </c>
      <c r="D646" t="s">
        <v>108</v>
      </c>
      <c r="E646" t="s">
        <v>71</v>
      </c>
      <c r="F646">
        <v>1</v>
      </c>
    </row>
    <row r="647" spans="1:7" x14ac:dyDescent="0.55000000000000004">
      <c r="A647">
        <v>17</v>
      </c>
      <c r="B647" s="15" t="s">
        <v>32</v>
      </c>
      <c r="C647" t="s">
        <v>103</v>
      </c>
      <c r="D647" t="s">
        <v>109</v>
      </c>
      <c r="F647" t="s">
        <v>187</v>
      </c>
    </row>
    <row r="648" spans="1:7" x14ac:dyDescent="0.55000000000000004">
      <c r="A648">
        <v>17</v>
      </c>
      <c r="B648" s="15" t="s">
        <v>32</v>
      </c>
      <c r="C648" t="s">
        <v>103</v>
      </c>
      <c r="D648" t="s">
        <v>110</v>
      </c>
      <c r="E648" t="s">
        <v>79</v>
      </c>
      <c r="F648">
        <v>6</v>
      </c>
    </row>
    <row r="649" spans="1:7" x14ac:dyDescent="0.55000000000000004">
      <c r="A649">
        <v>17</v>
      </c>
      <c r="B649" s="15" t="s">
        <v>32</v>
      </c>
      <c r="C649" t="s">
        <v>103</v>
      </c>
      <c r="D649" t="s">
        <v>111</v>
      </c>
    </row>
    <row r="650" spans="1:7" x14ac:dyDescent="0.55000000000000004">
      <c r="A650">
        <v>18</v>
      </c>
      <c r="B650" s="15" t="s">
        <v>33</v>
      </c>
      <c r="C650" t="s">
        <v>66</v>
      </c>
      <c r="D650" t="s">
        <v>67</v>
      </c>
      <c r="E650" t="s">
        <v>68</v>
      </c>
      <c r="F650" s="1"/>
      <c r="G650" t="s">
        <v>69</v>
      </c>
    </row>
    <row r="651" spans="1:7" x14ac:dyDescent="0.55000000000000004">
      <c r="A651">
        <v>18</v>
      </c>
      <c r="B651" s="15" t="s">
        <v>33</v>
      </c>
      <c r="C651" t="s">
        <v>66</v>
      </c>
      <c r="D651" s="19" t="s">
        <v>70</v>
      </c>
      <c r="E651" t="s">
        <v>71</v>
      </c>
      <c r="F651">
        <v>1</v>
      </c>
    </row>
    <row r="652" spans="1:7" x14ac:dyDescent="0.55000000000000004">
      <c r="A652">
        <v>18</v>
      </c>
      <c r="B652" s="15" t="s">
        <v>33</v>
      </c>
      <c r="C652" t="s">
        <v>66</v>
      </c>
      <c r="D652" t="s">
        <v>72</v>
      </c>
      <c r="E652" t="s">
        <v>73</v>
      </c>
    </row>
    <row r="653" spans="1:7" x14ac:dyDescent="0.55000000000000004">
      <c r="A653">
        <v>18</v>
      </c>
      <c r="B653" s="15" t="s">
        <v>33</v>
      </c>
      <c r="C653" t="s">
        <v>66</v>
      </c>
      <c r="D653" t="s">
        <v>74</v>
      </c>
      <c r="E653" t="s">
        <v>73</v>
      </c>
      <c r="F653">
        <v>0.5</v>
      </c>
    </row>
    <row r="654" spans="1:7" x14ac:dyDescent="0.55000000000000004">
      <c r="A654">
        <v>18</v>
      </c>
      <c r="B654" s="15" t="s">
        <v>33</v>
      </c>
      <c r="C654" t="s">
        <v>66</v>
      </c>
      <c r="D654" t="s">
        <v>75</v>
      </c>
      <c r="E654" t="s">
        <v>76</v>
      </c>
      <c r="F654">
        <f>F653/10</f>
        <v>0.05</v>
      </c>
      <c r="G654" t="s">
        <v>77</v>
      </c>
    </row>
    <row r="655" spans="1:7" x14ac:dyDescent="0.55000000000000004">
      <c r="A655">
        <v>18</v>
      </c>
      <c r="B655" s="15" t="s">
        <v>33</v>
      </c>
      <c r="C655" t="s">
        <v>66</v>
      </c>
      <c r="D655" s="20" t="s">
        <v>78</v>
      </c>
      <c r="E655" t="s">
        <v>79</v>
      </c>
      <c r="F655">
        <v>100</v>
      </c>
    </row>
    <row r="656" spans="1:7" x14ac:dyDescent="0.55000000000000004">
      <c r="A656">
        <v>18</v>
      </c>
      <c r="B656" s="15" t="s">
        <v>33</v>
      </c>
      <c r="C656" t="s">
        <v>66</v>
      </c>
      <c r="D656" s="20" t="s">
        <v>80</v>
      </c>
      <c r="F656" t="s">
        <v>190</v>
      </c>
    </row>
    <row r="657" spans="1:6" x14ac:dyDescent="0.55000000000000004">
      <c r="A657">
        <v>18</v>
      </c>
      <c r="B657" s="15" t="s">
        <v>33</v>
      </c>
      <c r="C657" t="s">
        <v>66</v>
      </c>
      <c r="D657" s="20" t="s">
        <v>81</v>
      </c>
      <c r="E657" t="s">
        <v>79</v>
      </c>
      <c r="F657">
        <v>100</v>
      </c>
    </row>
    <row r="658" spans="1:6" x14ac:dyDescent="0.55000000000000004">
      <c r="A658">
        <v>18</v>
      </c>
      <c r="B658" s="15" t="s">
        <v>33</v>
      </c>
      <c r="C658" t="s">
        <v>66</v>
      </c>
      <c r="D658" t="s">
        <v>82</v>
      </c>
      <c r="E658" t="s">
        <v>79</v>
      </c>
      <c r="F658">
        <v>0</v>
      </c>
    </row>
    <row r="659" spans="1:6" x14ac:dyDescent="0.55000000000000004">
      <c r="A659">
        <v>18</v>
      </c>
      <c r="B659" s="15" t="s">
        <v>33</v>
      </c>
      <c r="C659" t="s">
        <v>66</v>
      </c>
      <c r="D659" t="s">
        <v>83</v>
      </c>
      <c r="E659" t="s">
        <v>71</v>
      </c>
      <c r="F659">
        <v>0</v>
      </c>
    </row>
    <row r="660" spans="1:6" x14ac:dyDescent="0.55000000000000004">
      <c r="A660">
        <v>18</v>
      </c>
      <c r="B660" s="15" t="s">
        <v>33</v>
      </c>
      <c r="C660" t="s">
        <v>66</v>
      </c>
      <c r="D660" t="s">
        <v>84</v>
      </c>
      <c r="E660" t="s">
        <v>79</v>
      </c>
      <c r="F660">
        <v>50</v>
      </c>
    </row>
    <row r="661" spans="1:6" x14ac:dyDescent="0.55000000000000004">
      <c r="A661">
        <v>18</v>
      </c>
      <c r="B661" s="15" t="s">
        <v>33</v>
      </c>
      <c r="C661" t="s">
        <v>66</v>
      </c>
      <c r="D661" t="s">
        <v>85</v>
      </c>
      <c r="E661" t="s">
        <v>79</v>
      </c>
      <c r="F661">
        <v>0</v>
      </c>
    </row>
    <row r="662" spans="1:6" x14ac:dyDescent="0.55000000000000004">
      <c r="A662">
        <v>18</v>
      </c>
      <c r="B662" s="15" t="s">
        <v>33</v>
      </c>
      <c r="C662" t="s">
        <v>66</v>
      </c>
      <c r="D662" t="s">
        <v>86</v>
      </c>
      <c r="E662" t="s">
        <v>79</v>
      </c>
      <c r="F662">
        <v>0</v>
      </c>
    </row>
    <row r="663" spans="1:6" x14ac:dyDescent="0.55000000000000004">
      <c r="A663">
        <v>18</v>
      </c>
      <c r="B663" s="15" t="s">
        <v>33</v>
      </c>
      <c r="C663" t="s">
        <v>66</v>
      </c>
      <c r="D663" t="s">
        <v>87</v>
      </c>
      <c r="E663" t="s">
        <v>79</v>
      </c>
      <c r="F663">
        <v>0</v>
      </c>
    </row>
    <row r="664" spans="1:6" x14ac:dyDescent="0.55000000000000004">
      <c r="A664">
        <v>18</v>
      </c>
      <c r="B664" s="15" t="s">
        <v>33</v>
      </c>
      <c r="C664" t="s">
        <v>66</v>
      </c>
      <c r="D664" t="s">
        <v>88</v>
      </c>
      <c r="E664" t="s">
        <v>79</v>
      </c>
      <c r="F664">
        <v>20</v>
      </c>
    </row>
    <row r="665" spans="1:6" x14ac:dyDescent="0.55000000000000004">
      <c r="A665">
        <v>18</v>
      </c>
      <c r="B665" s="15" t="s">
        <v>33</v>
      </c>
      <c r="C665" t="s">
        <v>66</v>
      </c>
      <c r="D665" t="s">
        <v>89</v>
      </c>
      <c r="E665" t="s">
        <v>79</v>
      </c>
      <c r="F665">
        <v>0</v>
      </c>
    </row>
    <row r="666" spans="1:6" x14ac:dyDescent="0.55000000000000004">
      <c r="A666">
        <v>18</v>
      </c>
      <c r="B666" s="15" t="s">
        <v>33</v>
      </c>
      <c r="C666" t="s">
        <v>66</v>
      </c>
      <c r="D666" t="s">
        <v>90</v>
      </c>
      <c r="E666" t="s">
        <v>79</v>
      </c>
      <c r="F666">
        <v>30</v>
      </c>
    </row>
    <row r="667" spans="1:6" x14ac:dyDescent="0.55000000000000004">
      <c r="A667">
        <v>18</v>
      </c>
      <c r="B667" s="15" t="s">
        <v>33</v>
      </c>
      <c r="C667" t="s">
        <v>66</v>
      </c>
      <c r="D667" t="s">
        <v>91</v>
      </c>
      <c r="E667" t="s">
        <v>79</v>
      </c>
      <c r="F667">
        <v>0</v>
      </c>
    </row>
    <row r="668" spans="1:6" x14ac:dyDescent="0.55000000000000004">
      <c r="A668">
        <v>18</v>
      </c>
      <c r="B668" s="15" t="s">
        <v>33</v>
      </c>
      <c r="C668" t="s">
        <v>66</v>
      </c>
      <c r="D668" t="s">
        <v>92</v>
      </c>
      <c r="E668" t="s">
        <v>93</v>
      </c>
    </row>
    <row r="669" spans="1:6" x14ac:dyDescent="0.55000000000000004">
      <c r="A669">
        <v>18</v>
      </c>
      <c r="B669" s="15" t="s">
        <v>33</v>
      </c>
      <c r="C669" t="s">
        <v>94</v>
      </c>
      <c r="D669" t="s">
        <v>95</v>
      </c>
      <c r="E669" t="s">
        <v>96</v>
      </c>
      <c r="F669">
        <v>23.4</v>
      </c>
    </row>
    <row r="670" spans="1:6" x14ac:dyDescent="0.55000000000000004">
      <c r="A670">
        <v>18</v>
      </c>
      <c r="B670" s="15" t="s">
        <v>33</v>
      </c>
      <c r="C670" t="s">
        <v>94</v>
      </c>
      <c r="D670" t="s">
        <v>97</v>
      </c>
      <c r="E670" t="s">
        <v>98</v>
      </c>
      <c r="F670">
        <v>9.08</v>
      </c>
    </row>
    <row r="671" spans="1:6" x14ac:dyDescent="0.55000000000000004">
      <c r="A671">
        <v>18</v>
      </c>
      <c r="B671" s="15" t="s">
        <v>33</v>
      </c>
      <c r="C671" t="s">
        <v>94</v>
      </c>
      <c r="D671" t="s">
        <v>99</v>
      </c>
      <c r="E671" t="s">
        <v>79</v>
      </c>
      <c r="F671">
        <v>106.7</v>
      </c>
    </row>
    <row r="672" spans="1:6" x14ac:dyDescent="0.55000000000000004">
      <c r="A672">
        <v>18</v>
      </c>
      <c r="B672" s="15" t="s">
        <v>33</v>
      </c>
      <c r="C672" t="s">
        <v>94</v>
      </c>
      <c r="D672" t="s">
        <v>100</v>
      </c>
      <c r="E672" t="s">
        <v>101</v>
      </c>
      <c r="F672">
        <v>160.5</v>
      </c>
    </row>
    <row r="673" spans="1:7" x14ac:dyDescent="0.55000000000000004">
      <c r="A673">
        <v>18</v>
      </c>
      <c r="B673" s="15" t="s">
        <v>33</v>
      </c>
      <c r="C673" t="s">
        <v>94</v>
      </c>
      <c r="D673" t="s">
        <v>102</v>
      </c>
      <c r="F673">
        <v>8.1</v>
      </c>
    </row>
    <row r="674" spans="1:7" x14ac:dyDescent="0.55000000000000004">
      <c r="A674">
        <v>18</v>
      </c>
      <c r="B674" s="15" t="s">
        <v>33</v>
      </c>
      <c r="C674" t="s">
        <v>103</v>
      </c>
      <c r="D674" t="s">
        <v>104</v>
      </c>
      <c r="E674" t="s">
        <v>79</v>
      </c>
      <c r="F674">
        <v>0</v>
      </c>
    </row>
    <row r="675" spans="1:7" x14ac:dyDescent="0.55000000000000004">
      <c r="A675">
        <v>18</v>
      </c>
      <c r="B675" s="15" t="s">
        <v>33</v>
      </c>
      <c r="C675" t="s">
        <v>103</v>
      </c>
      <c r="D675" t="s">
        <v>105</v>
      </c>
    </row>
    <row r="676" spans="1:7" x14ac:dyDescent="0.55000000000000004">
      <c r="A676">
        <v>18</v>
      </c>
      <c r="B676" s="15" t="s">
        <v>33</v>
      </c>
      <c r="C676" t="s">
        <v>103</v>
      </c>
      <c r="D676" t="s">
        <v>106</v>
      </c>
      <c r="E676" t="s">
        <v>79</v>
      </c>
      <c r="F676">
        <v>0</v>
      </c>
    </row>
    <row r="677" spans="1:7" x14ac:dyDescent="0.55000000000000004">
      <c r="A677">
        <v>18</v>
      </c>
      <c r="B677" s="15" t="s">
        <v>33</v>
      </c>
      <c r="C677" t="s">
        <v>103</v>
      </c>
      <c r="D677" t="s">
        <v>107</v>
      </c>
    </row>
    <row r="678" spans="1:7" x14ac:dyDescent="0.55000000000000004">
      <c r="A678">
        <v>18</v>
      </c>
      <c r="B678" s="15" t="s">
        <v>33</v>
      </c>
      <c r="C678" t="s">
        <v>103</v>
      </c>
      <c r="D678" t="s">
        <v>108</v>
      </c>
      <c r="E678" t="s">
        <v>71</v>
      </c>
      <c r="F678">
        <v>0</v>
      </c>
    </row>
    <row r="679" spans="1:7" x14ac:dyDescent="0.55000000000000004">
      <c r="A679">
        <v>18</v>
      </c>
      <c r="B679" s="15" t="s">
        <v>33</v>
      </c>
      <c r="C679" t="s">
        <v>103</v>
      </c>
      <c r="D679" t="s">
        <v>109</v>
      </c>
    </row>
    <row r="680" spans="1:7" x14ac:dyDescent="0.55000000000000004">
      <c r="A680">
        <v>18</v>
      </c>
      <c r="B680" s="15" t="s">
        <v>33</v>
      </c>
      <c r="C680" t="s">
        <v>103</v>
      </c>
      <c r="D680" t="s">
        <v>110</v>
      </c>
      <c r="E680" t="s">
        <v>79</v>
      </c>
      <c r="F680">
        <v>2</v>
      </c>
    </row>
    <row r="681" spans="1:7" x14ac:dyDescent="0.55000000000000004">
      <c r="A681">
        <v>18</v>
      </c>
      <c r="B681" s="15" t="s">
        <v>33</v>
      </c>
      <c r="C681" t="s">
        <v>103</v>
      </c>
      <c r="D681" t="s">
        <v>111</v>
      </c>
    </row>
    <row r="682" spans="1:7" x14ac:dyDescent="0.55000000000000004">
      <c r="A682">
        <v>19</v>
      </c>
      <c r="B682" s="15" t="s">
        <v>34</v>
      </c>
      <c r="C682" t="s">
        <v>66</v>
      </c>
      <c r="D682" t="s">
        <v>67</v>
      </c>
      <c r="E682" t="s">
        <v>68</v>
      </c>
      <c r="F682" s="1"/>
      <c r="G682" t="s">
        <v>69</v>
      </c>
    </row>
    <row r="683" spans="1:7" x14ac:dyDescent="0.55000000000000004">
      <c r="A683">
        <v>19</v>
      </c>
      <c r="B683" s="15" t="s">
        <v>34</v>
      </c>
      <c r="C683" t="s">
        <v>66</v>
      </c>
      <c r="D683" s="19" t="s">
        <v>70</v>
      </c>
      <c r="E683" t="s">
        <v>71</v>
      </c>
      <c r="F683">
        <v>1</v>
      </c>
    </row>
    <row r="684" spans="1:7" x14ac:dyDescent="0.55000000000000004">
      <c r="A684">
        <v>19</v>
      </c>
      <c r="B684" s="15" t="s">
        <v>34</v>
      </c>
      <c r="C684" t="s">
        <v>66</v>
      </c>
      <c r="D684" t="s">
        <v>72</v>
      </c>
      <c r="E684" t="s">
        <v>73</v>
      </c>
    </row>
    <row r="685" spans="1:7" x14ac:dyDescent="0.55000000000000004">
      <c r="A685">
        <v>19</v>
      </c>
      <c r="B685" s="15" t="s">
        <v>34</v>
      </c>
      <c r="C685" t="s">
        <v>66</v>
      </c>
      <c r="D685" t="s">
        <v>74</v>
      </c>
      <c r="E685" t="s">
        <v>73</v>
      </c>
      <c r="F685">
        <v>0.8</v>
      </c>
    </row>
    <row r="686" spans="1:7" x14ac:dyDescent="0.55000000000000004">
      <c r="A686">
        <v>19</v>
      </c>
      <c r="B686" s="15" t="s">
        <v>34</v>
      </c>
      <c r="C686" t="s">
        <v>66</v>
      </c>
      <c r="D686" t="s">
        <v>75</v>
      </c>
      <c r="E686" t="s">
        <v>76</v>
      </c>
      <c r="F686">
        <f>F685/10</f>
        <v>0.08</v>
      </c>
      <c r="G686" t="s">
        <v>77</v>
      </c>
    </row>
    <row r="687" spans="1:7" x14ac:dyDescent="0.55000000000000004">
      <c r="A687">
        <v>19</v>
      </c>
      <c r="B687" s="15" t="s">
        <v>34</v>
      </c>
      <c r="C687" t="s">
        <v>66</v>
      </c>
      <c r="D687" s="20" t="s">
        <v>78</v>
      </c>
      <c r="E687" t="s">
        <v>79</v>
      </c>
      <c r="F687">
        <v>100</v>
      </c>
    </row>
    <row r="688" spans="1:7" x14ac:dyDescent="0.55000000000000004">
      <c r="A688">
        <v>19</v>
      </c>
      <c r="B688" s="15" t="s">
        <v>34</v>
      </c>
      <c r="C688" t="s">
        <v>66</v>
      </c>
      <c r="D688" s="20" t="s">
        <v>80</v>
      </c>
      <c r="F688" t="s">
        <v>190</v>
      </c>
    </row>
    <row r="689" spans="1:6" x14ac:dyDescent="0.55000000000000004">
      <c r="A689">
        <v>19</v>
      </c>
      <c r="B689" s="15" t="s">
        <v>34</v>
      </c>
      <c r="C689" t="s">
        <v>66</v>
      </c>
      <c r="D689" s="20" t="s">
        <v>81</v>
      </c>
      <c r="E689" t="s">
        <v>79</v>
      </c>
      <c r="F689">
        <v>100</v>
      </c>
    </row>
    <row r="690" spans="1:6" x14ac:dyDescent="0.55000000000000004">
      <c r="A690">
        <v>19</v>
      </c>
      <c r="B690" s="15" t="s">
        <v>34</v>
      </c>
      <c r="C690" t="s">
        <v>66</v>
      </c>
      <c r="D690" t="s">
        <v>82</v>
      </c>
      <c r="E690" t="s">
        <v>79</v>
      </c>
      <c r="F690">
        <v>0</v>
      </c>
    </row>
    <row r="691" spans="1:6" x14ac:dyDescent="0.55000000000000004">
      <c r="A691">
        <v>19</v>
      </c>
      <c r="B691" s="15" t="s">
        <v>34</v>
      </c>
      <c r="C691" t="s">
        <v>66</v>
      </c>
      <c r="D691" t="s">
        <v>83</v>
      </c>
      <c r="E691" t="s">
        <v>71</v>
      </c>
      <c r="F691">
        <v>0</v>
      </c>
    </row>
    <row r="692" spans="1:6" x14ac:dyDescent="0.55000000000000004">
      <c r="A692">
        <v>19</v>
      </c>
      <c r="B692" s="15" t="s">
        <v>34</v>
      </c>
      <c r="C692" t="s">
        <v>66</v>
      </c>
      <c r="D692" t="s">
        <v>84</v>
      </c>
      <c r="E692" t="s">
        <v>79</v>
      </c>
      <c r="F692">
        <v>0</v>
      </c>
    </row>
    <row r="693" spans="1:6" x14ac:dyDescent="0.55000000000000004">
      <c r="A693">
        <v>19</v>
      </c>
      <c r="B693" s="15" t="s">
        <v>34</v>
      </c>
      <c r="C693" t="s">
        <v>66</v>
      </c>
      <c r="D693" t="s">
        <v>85</v>
      </c>
      <c r="E693" t="s">
        <v>79</v>
      </c>
      <c r="F693">
        <v>50</v>
      </c>
    </row>
    <row r="694" spans="1:6" x14ac:dyDescent="0.55000000000000004">
      <c r="A694">
        <v>19</v>
      </c>
      <c r="B694" s="15" t="s">
        <v>34</v>
      </c>
      <c r="C694" t="s">
        <v>66</v>
      </c>
      <c r="D694" t="s">
        <v>86</v>
      </c>
      <c r="E694" t="s">
        <v>79</v>
      </c>
      <c r="F694">
        <v>0</v>
      </c>
    </row>
    <row r="695" spans="1:6" x14ac:dyDescent="0.55000000000000004">
      <c r="A695">
        <v>19</v>
      </c>
      <c r="B695" s="15" t="s">
        <v>34</v>
      </c>
      <c r="C695" t="s">
        <v>66</v>
      </c>
      <c r="D695" t="s">
        <v>87</v>
      </c>
      <c r="E695" t="s">
        <v>79</v>
      </c>
      <c r="F695">
        <v>0</v>
      </c>
    </row>
    <row r="696" spans="1:6" x14ac:dyDescent="0.55000000000000004">
      <c r="A696">
        <v>19</v>
      </c>
      <c r="B696" s="15" t="s">
        <v>34</v>
      </c>
      <c r="C696" t="s">
        <v>66</v>
      </c>
      <c r="D696" t="s">
        <v>88</v>
      </c>
      <c r="E696" t="s">
        <v>79</v>
      </c>
      <c r="F696">
        <v>50</v>
      </c>
    </row>
    <row r="697" spans="1:6" x14ac:dyDescent="0.55000000000000004">
      <c r="A697">
        <v>19</v>
      </c>
      <c r="B697" s="15" t="s">
        <v>34</v>
      </c>
      <c r="C697" t="s">
        <v>66</v>
      </c>
      <c r="D697" t="s">
        <v>89</v>
      </c>
      <c r="E697" t="s">
        <v>79</v>
      </c>
      <c r="F697">
        <v>0</v>
      </c>
    </row>
    <row r="698" spans="1:6" x14ac:dyDescent="0.55000000000000004">
      <c r="A698">
        <v>19</v>
      </c>
      <c r="B698" s="15" t="s">
        <v>34</v>
      </c>
      <c r="C698" t="s">
        <v>66</v>
      </c>
      <c r="D698" t="s">
        <v>90</v>
      </c>
      <c r="E698" t="s">
        <v>79</v>
      </c>
      <c r="F698">
        <v>0</v>
      </c>
    </row>
    <row r="699" spans="1:6" x14ac:dyDescent="0.55000000000000004">
      <c r="A699">
        <v>19</v>
      </c>
      <c r="B699" s="15" t="s">
        <v>34</v>
      </c>
      <c r="C699" t="s">
        <v>66</v>
      </c>
      <c r="D699" t="s">
        <v>91</v>
      </c>
      <c r="E699" t="s">
        <v>79</v>
      </c>
      <c r="F699">
        <v>0</v>
      </c>
    </row>
    <row r="700" spans="1:6" x14ac:dyDescent="0.55000000000000004">
      <c r="A700">
        <v>19</v>
      </c>
      <c r="B700" s="15" t="s">
        <v>34</v>
      </c>
      <c r="C700" t="s">
        <v>66</v>
      </c>
      <c r="D700" t="s">
        <v>92</v>
      </c>
      <c r="E700" t="s">
        <v>93</v>
      </c>
    </row>
    <row r="701" spans="1:6" x14ac:dyDescent="0.55000000000000004">
      <c r="A701">
        <v>19</v>
      </c>
      <c r="B701" s="15" t="s">
        <v>34</v>
      </c>
      <c r="C701" t="s">
        <v>94</v>
      </c>
      <c r="D701" t="s">
        <v>95</v>
      </c>
      <c r="E701" t="s">
        <v>96</v>
      </c>
      <c r="F701">
        <v>25.3</v>
      </c>
    </row>
    <row r="702" spans="1:6" x14ac:dyDescent="0.55000000000000004">
      <c r="A702">
        <v>19</v>
      </c>
      <c r="B702" s="15" t="s">
        <v>34</v>
      </c>
      <c r="C702" t="s">
        <v>94</v>
      </c>
      <c r="D702" t="s">
        <v>97</v>
      </c>
      <c r="E702" t="s">
        <v>98</v>
      </c>
      <c r="F702">
        <v>9.66</v>
      </c>
    </row>
    <row r="703" spans="1:6" x14ac:dyDescent="0.55000000000000004">
      <c r="A703">
        <v>19</v>
      </c>
      <c r="B703" s="15" t="s">
        <v>34</v>
      </c>
      <c r="C703" t="s">
        <v>94</v>
      </c>
      <c r="D703" t="s">
        <v>99</v>
      </c>
      <c r="E703" t="s">
        <v>79</v>
      </c>
      <c r="F703">
        <v>116.8</v>
      </c>
    </row>
    <row r="704" spans="1:6" x14ac:dyDescent="0.55000000000000004">
      <c r="A704">
        <v>19</v>
      </c>
      <c r="B704" s="15" t="s">
        <v>34</v>
      </c>
      <c r="C704" t="s">
        <v>94</v>
      </c>
      <c r="D704" t="s">
        <v>100</v>
      </c>
      <c r="E704" t="s">
        <v>101</v>
      </c>
      <c r="F704">
        <v>159.80000000000001</v>
      </c>
    </row>
    <row r="705" spans="1:7" x14ac:dyDescent="0.55000000000000004">
      <c r="A705">
        <v>19</v>
      </c>
      <c r="B705" s="15" t="s">
        <v>34</v>
      </c>
      <c r="C705" t="s">
        <v>94</v>
      </c>
      <c r="D705" t="s">
        <v>102</v>
      </c>
      <c r="F705">
        <v>8.52</v>
      </c>
    </row>
    <row r="706" spans="1:7" x14ac:dyDescent="0.55000000000000004">
      <c r="A706">
        <v>19</v>
      </c>
      <c r="B706" s="15" t="s">
        <v>34</v>
      </c>
      <c r="C706" t="s">
        <v>103</v>
      </c>
      <c r="D706" t="s">
        <v>104</v>
      </c>
      <c r="E706" t="s">
        <v>79</v>
      </c>
      <c r="F706">
        <v>0</v>
      </c>
    </row>
    <row r="707" spans="1:7" x14ac:dyDescent="0.55000000000000004">
      <c r="A707">
        <v>19</v>
      </c>
      <c r="B707" s="15" t="s">
        <v>34</v>
      </c>
      <c r="C707" t="s">
        <v>103</v>
      </c>
      <c r="D707" t="s">
        <v>105</v>
      </c>
    </row>
    <row r="708" spans="1:7" x14ac:dyDescent="0.55000000000000004">
      <c r="A708">
        <v>19</v>
      </c>
      <c r="B708" s="15" t="s">
        <v>34</v>
      </c>
      <c r="C708" t="s">
        <v>103</v>
      </c>
      <c r="D708" t="s">
        <v>106</v>
      </c>
      <c r="E708" t="s">
        <v>79</v>
      </c>
      <c r="F708">
        <v>0</v>
      </c>
    </row>
    <row r="709" spans="1:7" x14ac:dyDescent="0.55000000000000004">
      <c r="A709">
        <v>19</v>
      </c>
      <c r="B709" s="15" t="s">
        <v>34</v>
      </c>
      <c r="C709" t="s">
        <v>103</v>
      </c>
      <c r="D709" t="s">
        <v>107</v>
      </c>
    </row>
    <row r="710" spans="1:7" x14ac:dyDescent="0.55000000000000004">
      <c r="A710">
        <v>19</v>
      </c>
      <c r="B710" s="15" t="s">
        <v>34</v>
      </c>
      <c r="C710" t="s">
        <v>103</v>
      </c>
      <c r="D710" t="s">
        <v>108</v>
      </c>
      <c r="E710" t="s">
        <v>71</v>
      </c>
      <c r="F710">
        <v>0</v>
      </c>
    </row>
    <row r="711" spans="1:7" x14ac:dyDescent="0.55000000000000004">
      <c r="A711">
        <v>19</v>
      </c>
      <c r="B711" s="15" t="s">
        <v>34</v>
      </c>
      <c r="C711" t="s">
        <v>103</v>
      </c>
      <c r="D711" t="s">
        <v>109</v>
      </c>
    </row>
    <row r="712" spans="1:7" x14ac:dyDescent="0.55000000000000004">
      <c r="A712">
        <v>19</v>
      </c>
      <c r="B712" s="15" t="s">
        <v>34</v>
      </c>
      <c r="C712" t="s">
        <v>103</v>
      </c>
      <c r="D712" t="s">
        <v>110</v>
      </c>
      <c r="E712" t="s">
        <v>79</v>
      </c>
      <c r="F712">
        <v>30</v>
      </c>
    </row>
    <row r="713" spans="1:7" x14ac:dyDescent="0.55000000000000004">
      <c r="A713">
        <v>19</v>
      </c>
      <c r="B713" s="15" t="s">
        <v>34</v>
      </c>
      <c r="C713" t="s">
        <v>103</v>
      </c>
      <c r="D713" t="s">
        <v>111</v>
      </c>
    </row>
    <row r="714" spans="1:7" x14ac:dyDescent="0.55000000000000004">
      <c r="A714">
        <v>20</v>
      </c>
      <c r="B714" s="15" t="s">
        <v>35</v>
      </c>
      <c r="C714" t="s">
        <v>66</v>
      </c>
      <c r="D714" t="s">
        <v>67</v>
      </c>
      <c r="E714" t="s">
        <v>68</v>
      </c>
      <c r="F714" s="1"/>
      <c r="G714" t="s">
        <v>69</v>
      </c>
    </row>
    <row r="715" spans="1:7" x14ac:dyDescent="0.55000000000000004">
      <c r="A715">
        <v>20</v>
      </c>
      <c r="B715" s="15" t="s">
        <v>35</v>
      </c>
      <c r="C715" t="s">
        <v>66</v>
      </c>
      <c r="D715" s="19" t="s">
        <v>70</v>
      </c>
      <c r="E715" t="s">
        <v>71</v>
      </c>
      <c r="F715">
        <v>1</v>
      </c>
    </row>
    <row r="716" spans="1:7" x14ac:dyDescent="0.55000000000000004">
      <c r="A716">
        <v>20</v>
      </c>
      <c r="B716" s="15" t="s">
        <v>35</v>
      </c>
      <c r="C716" t="s">
        <v>66</v>
      </c>
      <c r="D716" t="s">
        <v>72</v>
      </c>
      <c r="E716" t="s">
        <v>73</v>
      </c>
    </row>
    <row r="717" spans="1:7" x14ac:dyDescent="0.55000000000000004">
      <c r="A717">
        <v>20</v>
      </c>
      <c r="B717" s="15" t="s">
        <v>35</v>
      </c>
      <c r="C717" t="s">
        <v>66</v>
      </c>
      <c r="D717" t="s">
        <v>74</v>
      </c>
      <c r="E717" t="s">
        <v>73</v>
      </c>
      <c r="F717">
        <v>1.1000000000000001</v>
      </c>
    </row>
    <row r="718" spans="1:7" x14ac:dyDescent="0.55000000000000004">
      <c r="A718">
        <v>20</v>
      </c>
      <c r="B718" s="15" t="s">
        <v>35</v>
      </c>
      <c r="C718" t="s">
        <v>66</v>
      </c>
      <c r="D718" t="s">
        <v>75</v>
      </c>
      <c r="E718" t="s">
        <v>76</v>
      </c>
      <c r="F718">
        <f>F717/10</f>
        <v>0.11000000000000001</v>
      </c>
      <c r="G718" t="s">
        <v>77</v>
      </c>
    </row>
    <row r="719" spans="1:7" x14ac:dyDescent="0.55000000000000004">
      <c r="A719">
        <v>20</v>
      </c>
      <c r="B719" s="15" t="s">
        <v>35</v>
      </c>
      <c r="C719" t="s">
        <v>66</v>
      </c>
      <c r="D719" s="20" t="s">
        <v>78</v>
      </c>
      <c r="E719" t="s">
        <v>79</v>
      </c>
      <c r="F719">
        <v>100</v>
      </c>
    </row>
    <row r="720" spans="1:7" x14ac:dyDescent="0.55000000000000004">
      <c r="A720">
        <v>20</v>
      </c>
      <c r="B720" s="15" t="s">
        <v>35</v>
      </c>
      <c r="C720" t="s">
        <v>66</v>
      </c>
      <c r="D720" s="20" t="s">
        <v>80</v>
      </c>
      <c r="F720" t="s">
        <v>190</v>
      </c>
    </row>
    <row r="721" spans="1:6" x14ac:dyDescent="0.55000000000000004">
      <c r="A721">
        <v>20</v>
      </c>
      <c r="B721" s="15" t="s">
        <v>35</v>
      </c>
      <c r="C721" t="s">
        <v>66</v>
      </c>
      <c r="D721" s="20" t="s">
        <v>81</v>
      </c>
      <c r="E721" t="s">
        <v>79</v>
      </c>
      <c r="F721">
        <v>100</v>
      </c>
    </row>
    <row r="722" spans="1:6" x14ac:dyDescent="0.55000000000000004">
      <c r="A722">
        <v>20</v>
      </c>
      <c r="B722" s="15" t="s">
        <v>35</v>
      </c>
      <c r="C722" t="s">
        <v>66</v>
      </c>
      <c r="D722" t="s">
        <v>82</v>
      </c>
      <c r="E722" t="s">
        <v>79</v>
      </c>
      <c r="F722">
        <v>0</v>
      </c>
    </row>
    <row r="723" spans="1:6" x14ac:dyDescent="0.55000000000000004">
      <c r="A723">
        <v>20</v>
      </c>
      <c r="B723" s="15" t="s">
        <v>35</v>
      </c>
      <c r="C723" t="s">
        <v>66</v>
      </c>
      <c r="D723" t="s">
        <v>83</v>
      </c>
      <c r="E723" t="s">
        <v>71</v>
      </c>
      <c r="F723">
        <v>0</v>
      </c>
    </row>
    <row r="724" spans="1:6" x14ac:dyDescent="0.55000000000000004">
      <c r="A724">
        <v>20</v>
      </c>
      <c r="B724" s="15" t="s">
        <v>35</v>
      </c>
      <c r="C724" t="s">
        <v>66</v>
      </c>
      <c r="D724" t="s">
        <v>84</v>
      </c>
      <c r="E724" t="s">
        <v>79</v>
      </c>
      <c r="F724">
        <v>0</v>
      </c>
    </row>
    <row r="725" spans="1:6" x14ac:dyDescent="0.55000000000000004">
      <c r="A725">
        <v>20</v>
      </c>
      <c r="B725" s="15" t="s">
        <v>35</v>
      </c>
      <c r="C725" t="s">
        <v>66</v>
      </c>
      <c r="D725" t="s">
        <v>85</v>
      </c>
      <c r="E725" t="s">
        <v>79</v>
      </c>
      <c r="F725">
        <v>80</v>
      </c>
    </row>
    <row r="726" spans="1:6" x14ac:dyDescent="0.55000000000000004">
      <c r="A726">
        <v>20</v>
      </c>
      <c r="B726" s="15" t="s">
        <v>35</v>
      </c>
      <c r="C726" t="s">
        <v>66</v>
      </c>
      <c r="D726" t="s">
        <v>86</v>
      </c>
      <c r="E726" t="s">
        <v>79</v>
      </c>
      <c r="F726">
        <v>0</v>
      </c>
    </row>
    <row r="727" spans="1:6" x14ac:dyDescent="0.55000000000000004">
      <c r="A727">
        <v>20</v>
      </c>
      <c r="B727" s="15" t="s">
        <v>35</v>
      </c>
      <c r="C727" t="s">
        <v>66</v>
      </c>
      <c r="D727" t="s">
        <v>87</v>
      </c>
      <c r="E727" t="s">
        <v>79</v>
      </c>
      <c r="F727">
        <v>0</v>
      </c>
    </row>
    <row r="728" spans="1:6" x14ac:dyDescent="0.55000000000000004">
      <c r="A728">
        <v>20</v>
      </c>
      <c r="B728" s="15" t="s">
        <v>35</v>
      </c>
      <c r="C728" t="s">
        <v>66</v>
      </c>
      <c r="D728" t="s">
        <v>88</v>
      </c>
      <c r="E728" t="s">
        <v>79</v>
      </c>
      <c r="F728">
        <v>20</v>
      </c>
    </row>
    <row r="729" spans="1:6" x14ac:dyDescent="0.55000000000000004">
      <c r="A729">
        <v>20</v>
      </c>
      <c r="B729" s="15" t="s">
        <v>35</v>
      </c>
      <c r="C729" t="s">
        <v>66</v>
      </c>
      <c r="D729" t="s">
        <v>89</v>
      </c>
      <c r="E729" t="s">
        <v>79</v>
      </c>
      <c r="F729">
        <v>0</v>
      </c>
    </row>
    <row r="730" spans="1:6" x14ac:dyDescent="0.55000000000000004">
      <c r="A730">
        <v>20</v>
      </c>
      <c r="B730" s="15" t="s">
        <v>35</v>
      </c>
      <c r="C730" t="s">
        <v>66</v>
      </c>
      <c r="D730" t="s">
        <v>90</v>
      </c>
      <c r="E730" t="s">
        <v>79</v>
      </c>
      <c r="F730">
        <v>0</v>
      </c>
    </row>
    <row r="731" spans="1:6" x14ac:dyDescent="0.55000000000000004">
      <c r="A731">
        <v>20</v>
      </c>
      <c r="B731" s="15" t="s">
        <v>35</v>
      </c>
      <c r="C731" t="s">
        <v>66</v>
      </c>
      <c r="D731" t="s">
        <v>91</v>
      </c>
      <c r="E731" t="s">
        <v>79</v>
      </c>
      <c r="F731">
        <v>0</v>
      </c>
    </row>
    <row r="732" spans="1:6" x14ac:dyDescent="0.55000000000000004">
      <c r="A732">
        <v>20</v>
      </c>
      <c r="B732" s="15" t="s">
        <v>35</v>
      </c>
      <c r="C732" t="s">
        <v>66</v>
      </c>
      <c r="D732" t="s">
        <v>92</v>
      </c>
      <c r="E732" t="s">
        <v>93</v>
      </c>
    </row>
    <row r="733" spans="1:6" x14ac:dyDescent="0.55000000000000004">
      <c r="A733">
        <v>20</v>
      </c>
      <c r="B733" s="15" t="s">
        <v>35</v>
      </c>
      <c r="C733" t="s">
        <v>94</v>
      </c>
      <c r="D733" t="s">
        <v>95</v>
      </c>
      <c r="E733" t="s">
        <v>96</v>
      </c>
      <c r="F733">
        <v>25.4</v>
      </c>
    </row>
    <row r="734" spans="1:6" x14ac:dyDescent="0.55000000000000004">
      <c r="A734">
        <v>20</v>
      </c>
      <c r="B734" s="15" t="s">
        <v>35</v>
      </c>
      <c r="C734" t="s">
        <v>94</v>
      </c>
      <c r="D734" t="s">
        <v>97</v>
      </c>
      <c r="E734" t="s">
        <v>98</v>
      </c>
      <c r="F734">
        <v>9.86</v>
      </c>
    </row>
    <row r="735" spans="1:6" x14ac:dyDescent="0.55000000000000004">
      <c r="A735">
        <v>20</v>
      </c>
      <c r="B735" s="15" t="s">
        <v>35</v>
      </c>
      <c r="C735" t="s">
        <v>94</v>
      </c>
      <c r="D735" t="s">
        <v>99</v>
      </c>
      <c r="E735" t="s">
        <v>79</v>
      </c>
      <c r="F735">
        <v>120.1</v>
      </c>
    </row>
    <row r="736" spans="1:6" x14ac:dyDescent="0.55000000000000004">
      <c r="A736">
        <v>20</v>
      </c>
      <c r="B736" s="15" t="s">
        <v>35</v>
      </c>
      <c r="C736" t="s">
        <v>94</v>
      </c>
      <c r="D736" t="s">
        <v>100</v>
      </c>
      <c r="E736" t="s">
        <v>101</v>
      </c>
      <c r="F736">
        <v>161.19999999999999</v>
      </c>
    </row>
    <row r="737" spans="1:7" x14ac:dyDescent="0.55000000000000004">
      <c r="A737">
        <v>20</v>
      </c>
      <c r="B737" s="15" t="s">
        <v>35</v>
      </c>
      <c r="C737" t="s">
        <v>94</v>
      </c>
      <c r="D737" t="s">
        <v>102</v>
      </c>
      <c r="F737">
        <v>8.67</v>
      </c>
    </row>
    <row r="738" spans="1:7" x14ac:dyDescent="0.55000000000000004">
      <c r="A738">
        <v>20</v>
      </c>
      <c r="B738" s="15" t="s">
        <v>35</v>
      </c>
      <c r="C738" t="s">
        <v>103</v>
      </c>
      <c r="D738" t="s">
        <v>104</v>
      </c>
      <c r="E738" t="s">
        <v>79</v>
      </c>
      <c r="F738">
        <v>0</v>
      </c>
    </row>
    <row r="739" spans="1:7" x14ac:dyDescent="0.55000000000000004">
      <c r="A739">
        <v>20</v>
      </c>
      <c r="B739" s="15" t="s">
        <v>35</v>
      </c>
      <c r="C739" t="s">
        <v>103</v>
      </c>
      <c r="D739" t="s">
        <v>105</v>
      </c>
    </row>
    <row r="740" spans="1:7" x14ac:dyDescent="0.55000000000000004">
      <c r="A740">
        <v>20</v>
      </c>
      <c r="B740" s="15" t="s">
        <v>35</v>
      </c>
      <c r="C740" t="s">
        <v>103</v>
      </c>
      <c r="D740" t="s">
        <v>106</v>
      </c>
      <c r="E740" t="s">
        <v>79</v>
      </c>
      <c r="F740">
        <v>0</v>
      </c>
    </row>
    <row r="741" spans="1:7" x14ac:dyDescent="0.55000000000000004">
      <c r="A741">
        <v>20</v>
      </c>
      <c r="B741" s="15" t="s">
        <v>35</v>
      </c>
      <c r="C741" t="s">
        <v>103</v>
      </c>
      <c r="D741" t="s">
        <v>107</v>
      </c>
    </row>
    <row r="742" spans="1:7" x14ac:dyDescent="0.55000000000000004">
      <c r="A742">
        <v>20</v>
      </c>
      <c r="B742" s="15" t="s">
        <v>35</v>
      </c>
      <c r="C742" t="s">
        <v>103</v>
      </c>
      <c r="D742" t="s">
        <v>108</v>
      </c>
      <c r="E742" t="s">
        <v>71</v>
      </c>
      <c r="F742">
        <v>0</v>
      </c>
    </row>
    <row r="743" spans="1:7" x14ac:dyDescent="0.55000000000000004">
      <c r="A743">
        <v>20</v>
      </c>
      <c r="B743" s="15" t="s">
        <v>35</v>
      </c>
      <c r="C743" t="s">
        <v>103</v>
      </c>
      <c r="D743" t="s">
        <v>109</v>
      </c>
    </row>
    <row r="744" spans="1:7" x14ac:dyDescent="0.55000000000000004">
      <c r="A744">
        <v>20</v>
      </c>
      <c r="B744" s="15" t="s">
        <v>35</v>
      </c>
      <c r="C744" t="s">
        <v>103</v>
      </c>
      <c r="D744" t="s">
        <v>110</v>
      </c>
      <c r="E744" t="s">
        <v>79</v>
      </c>
      <c r="F744">
        <v>7</v>
      </c>
    </row>
    <row r="745" spans="1:7" x14ac:dyDescent="0.55000000000000004">
      <c r="A745">
        <v>20</v>
      </c>
      <c r="B745" s="15" t="s">
        <v>35</v>
      </c>
      <c r="C745" t="s">
        <v>103</v>
      </c>
      <c r="D745" t="s">
        <v>111</v>
      </c>
    </row>
    <row r="746" spans="1:7" x14ac:dyDescent="0.55000000000000004">
      <c r="A746">
        <v>21</v>
      </c>
      <c r="B746" s="15" t="s">
        <v>36</v>
      </c>
      <c r="C746" t="s">
        <v>66</v>
      </c>
      <c r="D746" t="s">
        <v>67</v>
      </c>
      <c r="E746" t="s">
        <v>68</v>
      </c>
      <c r="F746" s="1"/>
      <c r="G746" t="s">
        <v>69</v>
      </c>
    </row>
    <row r="747" spans="1:7" x14ac:dyDescent="0.55000000000000004">
      <c r="A747">
        <v>21</v>
      </c>
      <c r="B747" s="15" t="s">
        <v>36</v>
      </c>
      <c r="C747" t="s">
        <v>66</v>
      </c>
      <c r="D747" s="19" t="s">
        <v>70</v>
      </c>
      <c r="E747" t="s">
        <v>71</v>
      </c>
      <c r="F747">
        <v>1</v>
      </c>
    </row>
    <row r="748" spans="1:7" x14ac:dyDescent="0.55000000000000004">
      <c r="A748">
        <v>21</v>
      </c>
      <c r="B748" s="15" t="s">
        <v>36</v>
      </c>
      <c r="C748" t="s">
        <v>66</v>
      </c>
      <c r="D748" t="s">
        <v>72</v>
      </c>
      <c r="E748" t="s">
        <v>73</v>
      </c>
    </row>
    <row r="749" spans="1:7" x14ac:dyDescent="0.55000000000000004">
      <c r="A749">
        <v>21</v>
      </c>
      <c r="B749" s="15" t="s">
        <v>36</v>
      </c>
      <c r="C749" t="s">
        <v>66</v>
      </c>
      <c r="D749" t="s">
        <v>74</v>
      </c>
      <c r="E749" t="s">
        <v>73</v>
      </c>
      <c r="F749">
        <v>0.8</v>
      </c>
    </row>
    <row r="750" spans="1:7" x14ac:dyDescent="0.55000000000000004">
      <c r="A750">
        <v>21</v>
      </c>
      <c r="B750" s="15" t="s">
        <v>36</v>
      </c>
      <c r="C750" t="s">
        <v>66</v>
      </c>
      <c r="D750" t="s">
        <v>75</v>
      </c>
      <c r="E750" t="s">
        <v>76</v>
      </c>
      <c r="F750">
        <f>F749/10</f>
        <v>0.08</v>
      </c>
      <c r="G750" t="s">
        <v>77</v>
      </c>
    </row>
    <row r="751" spans="1:7" x14ac:dyDescent="0.55000000000000004">
      <c r="A751">
        <v>21</v>
      </c>
      <c r="B751" s="15" t="s">
        <v>36</v>
      </c>
      <c r="C751" t="s">
        <v>66</v>
      </c>
      <c r="D751" s="20" t="s">
        <v>78</v>
      </c>
      <c r="E751" t="s">
        <v>79</v>
      </c>
      <c r="F751">
        <v>100</v>
      </c>
    </row>
    <row r="752" spans="1:7" x14ac:dyDescent="0.55000000000000004">
      <c r="A752">
        <v>21</v>
      </c>
      <c r="B752" s="15" t="s">
        <v>36</v>
      </c>
      <c r="C752" t="s">
        <v>66</v>
      </c>
      <c r="D752" s="20" t="s">
        <v>80</v>
      </c>
      <c r="F752" t="s">
        <v>190</v>
      </c>
    </row>
    <row r="753" spans="1:6" x14ac:dyDescent="0.55000000000000004">
      <c r="A753">
        <v>21</v>
      </c>
      <c r="B753" s="15" t="s">
        <v>36</v>
      </c>
      <c r="C753" t="s">
        <v>66</v>
      </c>
      <c r="D753" s="20" t="s">
        <v>81</v>
      </c>
      <c r="E753" t="s">
        <v>79</v>
      </c>
      <c r="F753">
        <v>100</v>
      </c>
    </row>
    <row r="754" spans="1:6" x14ac:dyDescent="0.55000000000000004">
      <c r="A754">
        <v>21</v>
      </c>
      <c r="B754" s="15" t="s">
        <v>36</v>
      </c>
      <c r="C754" t="s">
        <v>66</v>
      </c>
      <c r="D754" t="s">
        <v>82</v>
      </c>
      <c r="E754" t="s">
        <v>79</v>
      </c>
      <c r="F754">
        <v>0</v>
      </c>
    </row>
    <row r="755" spans="1:6" x14ac:dyDescent="0.55000000000000004">
      <c r="A755">
        <v>21</v>
      </c>
      <c r="B755" s="15" t="s">
        <v>36</v>
      </c>
      <c r="C755" t="s">
        <v>66</v>
      </c>
      <c r="D755" t="s">
        <v>83</v>
      </c>
      <c r="E755" t="s">
        <v>71</v>
      </c>
      <c r="F755">
        <v>0</v>
      </c>
    </row>
    <row r="756" spans="1:6" x14ac:dyDescent="0.55000000000000004">
      <c r="A756">
        <v>21</v>
      </c>
      <c r="B756" s="15" t="s">
        <v>36</v>
      </c>
      <c r="C756" t="s">
        <v>66</v>
      </c>
      <c r="D756" t="s">
        <v>84</v>
      </c>
      <c r="E756" t="s">
        <v>79</v>
      </c>
      <c r="F756">
        <v>0</v>
      </c>
    </row>
    <row r="757" spans="1:6" x14ac:dyDescent="0.55000000000000004">
      <c r="A757">
        <v>21</v>
      </c>
      <c r="B757" s="15" t="s">
        <v>36</v>
      </c>
      <c r="C757" t="s">
        <v>66</v>
      </c>
      <c r="D757" t="s">
        <v>85</v>
      </c>
      <c r="E757" t="s">
        <v>79</v>
      </c>
      <c r="F757">
        <v>0</v>
      </c>
    </row>
    <row r="758" spans="1:6" x14ac:dyDescent="0.55000000000000004">
      <c r="A758">
        <v>21</v>
      </c>
      <c r="B758" s="15" t="s">
        <v>36</v>
      </c>
      <c r="C758" t="s">
        <v>66</v>
      </c>
      <c r="D758" t="s">
        <v>86</v>
      </c>
      <c r="E758" t="s">
        <v>79</v>
      </c>
      <c r="F758">
        <v>90</v>
      </c>
    </row>
    <row r="759" spans="1:6" x14ac:dyDescent="0.55000000000000004">
      <c r="A759">
        <v>21</v>
      </c>
      <c r="B759" s="15" t="s">
        <v>36</v>
      </c>
      <c r="C759" t="s">
        <v>66</v>
      </c>
      <c r="D759" t="s">
        <v>87</v>
      </c>
      <c r="E759" t="s">
        <v>79</v>
      </c>
      <c r="F759">
        <v>0</v>
      </c>
    </row>
    <row r="760" spans="1:6" x14ac:dyDescent="0.55000000000000004">
      <c r="A760">
        <v>21</v>
      </c>
      <c r="B760" s="15" t="s">
        <v>36</v>
      </c>
      <c r="C760" t="s">
        <v>66</v>
      </c>
      <c r="D760" t="s">
        <v>88</v>
      </c>
      <c r="E760" t="s">
        <v>79</v>
      </c>
      <c r="F760">
        <v>10</v>
      </c>
    </row>
    <row r="761" spans="1:6" x14ac:dyDescent="0.55000000000000004">
      <c r="A761">
        <v>21</v>
      </c>
      <c r="B761" s="15" t="s">
        <v>36</v>
      </c>
      <c r="C761" t="s">
        <v>66</v>
      </c>
      <c r="D761" t="s">
        <v>89</v>
      </c>
      <c r="E761" t="s">
        <v>79</v>
      </c>
      <c r="F761">
        <v>0</v>
      </c>
    </row>
    <row r="762" spans="1:6" x14ac:dyDescent="0.55000000000000004">
      <c r="A762">
        <v>21</v>
      </c>
      <c r="B762" s="15" t="s">
        <v>36</v>
      </c>
      <c r="C762" t="s">
        <v>66</v>
      </c>
      <c r="D762" t="s">
        <v>90</v>
      </c>
      <c r="E762" t="s">
        <v>79</v>
      </c>
      <c r="F762">
        <v>0</v>
      </c>
    </row>
    <row r="763" spans="1:6" x14ac:dyDescent="0.55000000000000004">
      <c r="A763">
        <v>21</v>
      </c>
      <c r="B763" s="15" t="s">
        <v>36</v>
      </c>
      <c r="C763" t="s">
        <v>66</v>
      </c>
      <c r="D763" t="s">
        <v>91</v>
      </c>
      <c r="E763" t="s">
        <v>79</v>
      </c>
      <c r="F763">
        <v>0</v>
      </c>
    </row>
    <row r="764" spans="1:6" x14ac:dyDescent="0.55000000000000004">
      <c r="A764">
        <v>21</v>
      </c>
      <c r="B764" s="15" t="s">
        <v>36</v>
      </c>
      <c r="C764" t="s">
        <v>66</v>
      </c>
      <c r="D764" t="s">
        <v>92</v>
      </c>
      <c r="E764" t="s">
        <v>93</v>
      </c>
    </row>
    <row r="765" spans="1:6" x14ac:dyDescent="0.55000000000000004">
      <c r="A765">
        <v>21</v>
      </c>
      <c r="B765" s="15" t="s">
        <v>36</v>
      </c>
      <c r="C765" t="s">
        <v>94</v>
      </c>
      <c r="D765" t="s">
        <v>95</v>
      </c>
      <c r="E765" t="s">
        <v>96</v>
      </c>
      <c r="F765">
        <v>24.2</v>
      </c>
    </row>
    <row r="766" spans="1:6" x14ac:dyDescent="0.55000000000000004">
      <c r="A766">
        <v>21</v>
      </c>
      <c r="B766" s="15" t="s">
        <v>36</v>
      </c>
      <c r="C766" t="s">
        <v>94</v>
      </c>
      <c r="D766" t="s">
        <v>97</v>
      </c>
      <c r="E766" t="s">
        <v>98</v>
      </c>
      <c r="F766">
        <v>10.95</v>
      </c>
    </row>
    <row r="767" spans="1:6" x14ac:dyDescent="0.55000000000000004">
      <c r="A767">
        <v>21</v>
      </c>
      <c r="B767" s="15" t="s">
        <v>36</v>
      </c>
      <c r="C767" t="s">
        <v>94</v>
      </c>
      <c r="D767" t="s">
        <v>99</v>
      </c>
      <c r="E767" t="s">
        <v>79</v>
      </c>
      <c r="F767">
        <v>132</v>
      </c>
    </row>
    <row r="768" spans="1:6" x14ac:dyDescent="0.55000000000000004">
      <c r="A768">
        <v>21</v>
      </c>
      <c r="B768" s="15" t="s">
        <v>36</v>
      </c>
      <c r="C768" t="s">
        <v>94</v>
      </c>
      <c r="D768" t="s">
        <v>100</v>
      </c>
      <c r="E768" t="s">
        <v>101</v>
      </c>
      <c r="F768">
        <v>160.5</v>
      </c>
    </row>
    <row r="769" spans="1:7" x14ac:dyDescent="0.55000000000000004">
      <c r="A769">
        <v>21</v>
      </c>
      <c r="B769" s="15" t="s">
        <v>36</v>
      </c>
      <c r="C769" t="s">
        <v>94</v>
      </c>
      <c r="D769" t="s">
        <v>102</v>
      </c>
      <c r="F769">
        <v>9.34</v>
      </c>
    </row>
    <row r="770" spans="1:7" x14ac:dyDescent="0.55000000000000004">
      <c r="A770">
        <v>21</v>
      </c>
      <c r="B770" s="15" t="s">
        <v>36</v>
      </c>
      <c r="C770" t="s">
        <v>103</v>
      </c>
      <c r="D770" t="s">
        <v>104</v>
      </c>
      <c r="E770" t="s">
        <v>79</v>
      </c>
      <c r="F770">
        <v>0</v>
      </c>
    </row>
    <row r="771" spans="1:7" x14ac:dyDescent="0.55000000000000004">
      <c r="A771">
        <v>21</v>
      </c>
      <c r="B771" s="15" t="s">
        <v>36</v>
      </c>
      <c r="C771" t="s">
        <v>103</v>
      </c>
      <c r="D771" t="s">
        <v>105</v>
      </c>
    </row>
    <row r="772" spans="1:7" x14ac:dyDescent="0.55000000000000004">
      <c r="A772">
        <v>21</v>
      </c>
      <c r="B772" s="15" t="s">
        <v>36</v>
      </c>
      <c r="C772" t="s">
        <v>103</v>
      </c>
      <c r="D772" t="s">
        <v>106</v>
      </c>
      <c r="E772" t="s">
        <v>79</v>
      </c>
      <c r="F772">
        <v>0</v>
      </c>
    </row>
    <row r="773" spans="1:7" x14ac:dyDescent="0.55000000000000004">
      <c r="A773">
        <v>21</v>
      </c>
      <c r="B773" s="15" t="s">
        <v>36</v>
      </c>
      <c r="C773" t="s">
        <v>103</v>
      </c>
      <c r="D773" t="s">
        <v>107</v>
      </c>
    </row>
    <row r="774" spans="1:7" x14ac:dyDescent="0.55000000000000004">
      <c r="A774">
        <v>21</v>
      </c>
      <c r="B774" s="15" t="s">
        <v>36</v>
      </c>
      <c r="C774" t="s">
        <v>103</v>
      </c>
      <c r="D774" t="s">
        <v>108</v>
      </c>
      <c r="E774" t="s">
        <v>71</v>
      </c>
      <c r="F774">
        <v>1</v>
      </c>
    </row>
    <row r="775" spans="1:7" x14ac:dyDescent="0.55000000000000004">
      <c r="A775">
        <v>21</v>
      </c>
      <c r="B775" s="15" t="s">
        <v>36</v>
      </c>
      <c r="C775" t="s">
        <v>103</v>
      </c>
      <c r="D775" t="s">
        <v>109</v>
      </c>
      <c r="F775" t="s">
        <v>187</v>
      </c>
    </row>
    <row r="776" spans="1:7" x14ac:dyDescent="0.55000000000000004">
      <c r="A776">
        <v>21</v>
      </c>
      <c r="B776" s="15" t="s">
        <v>36</v>
      </c>
      <c r="C776" t="s">
        <v>103</v>
      </c>
      <c r="D776" t="s">
        <v>110</v>
      </c>
      <c r="E776" t="s">
        <v>79</v>
      </c>
      <c r="F776">
        <v>4</v>
      </c>
    </row>
    <row r="777" spans="1:7" x14ac:dyDescent="0.55000000000000004">
      <c r="A777">
        <v>21</v>
      </c>
      <c r="B777" s="15" t="s">
        <v>36</v>
      </c>
      <c r="C777" t="s">
        <v>103</v>
      </c>
      <c r="D777" t="s">
        <v>111</v>
      </c>
    </row>
    <row r="778" spans="1:7" x14ac:dyDescent="0.55000000000000004">
      <c r="A778">
        <v>21</v>
      </c>
      <c r="B778" s="15" t="s">
        <v>36</v>
      </c>
      <c r="C778" t="s">
        <v>66</v>
      </c>
      <c r="D778" t="s">
        <v>67</v>
      </c>
      <c r="E778" t="s">
        <v>68</v>
      </c>
      <c r="F778" s="1"/>
      <c r="G778" t="s">
        <v>69</v>
      </c>
    </row>
    <row r="779" spans="1:7" x14ac:dyDescent="0.55000000000000004">
      <c r="A779">
        <v>22</v>
      </c>
      <c r="B779" s="15" t="s">
        <v>37</v>
      </c>
      <c r="C779" t="s">
        <v>66</v>
      </c>
      <c r="D779" s="19" t="s">
        <v>70</v>
      </c>
      <c r="E779" t="s">
        <v>71</v>
      </c>
      <c r="F779">
        <v>1</v>
      </c>
    </row>
    <row r="780" spans="1:7" x14ac:dyDescent="0.55000000000000004">
      <c r="A780">
        <v>22</v>
      </c>
      <c r="B780" s="15" t="s">
        <v>37</v>
      </c>
      <c r="C780" t="s">
        <v>66</v>
      </c>
      <c r="D780" t="s">
        <v>72</v>
      </c>
      <c r="E780" t="s">
        <v>73</v>
      </c>
    </row>
    <row r="781" spans="1:7" x14ac:dyDescent="0.55000000000000004">
      <c r="A781">
        <v>22</v>
      </c>
      <c r="B781" s="15" t="s">
        <v>37</v>
      </c>
      <c r="C781" t="s">
        <v>66</v>
      </c>
      <c r="D781" t="s">
        <v>74</v>
      </c>
      <c r="E781" t="s">
        <v>73</v>
      </c>
      <c r="F781">
        <v>0.9</v>
      </c>
    </row>
    <row r="782" spans="1:7" x14ac:dyDescent="0.55000000000000004">
      <c r="A782">
        <v>22</v>
      </c>
      <c r="B782" s="15" t="s">
        <v>37</v>
      </c>
      <c r="C782" t="s">
        <v>66</v>
      </c>
      <c r="D782" t="s">
        <v>75</v>
      </c>
      <c r="E782" t="s">
        <v>76</v>
      </c>
      <c r="F782">
        <f>F781/10</f>
        <v>0.09</v>
      </c>
      <c r="G782" t="s">
        <v>77</v>
      </c>
    </row>
    <row r="783" spans="1:7" x14ac:dyDescent="0.55000000000000004">
      <c r="A783">
        <v>22</v>
      </c>
      <c r="B783" s="15" t="s">
        <v>37</v>
      </c>
      <c r="C783" t="s">
        <v>66</v>
      </c>
      <c r="D783" s="20" t="s">
        <v>78</v>
      </c>
      <c r="E783" t="s">
        <v>79</v>
      </c>
      <c r="F783">
        <v>100</v>
      </c>
    </row>
    <row r="784" spans="1:7" x14ac:dyDescent="0.55000000000000004">
      <c r="A784">
        <v>22</v>
      </c>
      <c r="B784" s="15" t="s">
        <v>37</v>
      </c>
      <c r="C784" t="s">
        <v>66</v>
      </c>
      <c r="D784" s="20" t="s">
        <v>80</v>
      </c>
      <c r="F784" t="s">
        <v>190</v>
      </c>
    </row>
    <row r="785" spans="1:6" x14ac:dyDescent="0.55000000000000004">
      <c r="A785">
        <v>22</v>
      </c>
      <c r="B785" s="15" t="s">
        <v>37</v>
      </c>
      <c r="C785" t="s">
        <v>66</v>
      </c>
      <c r="D785" s="20" t="s">
        <v>81</v>
      </c>
      <c r="E785" t="s">
        <v>79</v>
      </c>
      <c r="F785">
        <v>100</v>
      </c>
    </row>
    <row r="786" spans="1:6" x14ac:dyDescent="0.55000000000000004">
      <c r="A786">
        <v>22</v>
      </c>
      <c r="B786" s="15" t="s">
        <v>37</v>
      </c>
      <c r="C786" t="s">
        <v>66</v>
      </c>
      <c r="D786" t="s">
        <v>82</v>
      </c>
      <c r="E786" t="s">
        <v>79</v>
      </c>
      <c r="F786">
        <v>0</v>
      </c>
    </row>
    <row r="787" spans="1:6" x14ac:dyDescent="0.55000000000000004">
      <c r="A787">
        <v>22</v>
      </c>
      <c r="B787" s="15" t="s">
        <v>37</v>
      </c>
      <c r="C787" t="s">
        <v>66</v>
      </c>
      <c r="D787" t="s">
        <v>83</v>
      </c>
      <c r="E787" t="s">
        <v>71</v>
      </c>
      <c r="F787">
        <v>0</v>
      </c>
    </row>
    <row r="788" spans="1:6" x14ac:dyDescent="0.55000000000000004">
      <c r="A788">
        <v>22</v>
      </c>
      <c r="B788" s="15" t="s">
        <v>37</v>
      </c>
      <c r="C788" t="s">
        <v>66</v>
      </c>
      <c r="D788" t="s">
        <v>84</v>
      </c>
      <c r="E788" t="s">
        <v>79</v>
      </c>
      <c r="F788">
        <v>0</v>
      </c>
    </row>
    <row r="789" spans="1:6" x14ac:dyDescent="0.55000000000000004">
      <c r="A789">
        <v>22</v>
      </c>
      <c r="B789" s="15" t="s">
        <v>37</v>
      </c>
      <c r="C789" t="s">
        <v>66</v>
      </c>
      <c r="D789" t="s">
        <v>85</v>
      </c>
      <c r="E789" t="s">
        <v>79</v>
      </c>
      <c r="F789">
        <v>0</v>
      </c>
    </row>
    <row r="790" spans="1:6" x14ac:dyDescent="0.55000000000000004">
      <c r="A790">
        <v>22</v>
      </c>
      <c r="B790" s="15" t="s">
        <v>37</v>
      </c>
      <c r="C790" t="s">
        <v>66</v>
      </c>
      <c r="D790" t="s">
        <v>86</v>
      </c>
      <c r="E790" t="s">
        <v>79</v>
      </c>
      <c r="F790">
        <v>90</v>
      </c>
    </row>
    <row r="791" spans="1:6" x14ac:dyDescent="0.55000000000000004">
      <c r="A791">
        <v>22</v>
      </c>
      <c r="B791" s="15" t="s">
        <v>37</v>
      </c>
      <c r="C791" t="s">
        <v>66</v>
      </c>
      <c r="D791" t="s">
        <v>87</v>
      </c>
      <c r="E791" t="s">
        <v>79</v>
      </c>
      <c r="F791">
        <v>0</v>
      </c>
    </row>
    <row r="792" spans="1:6" x14ac:dyDescent="0.55000000000000004">
      <c r="A792">
        <v>22</v>
      </c>
      <c r="B792" s="15" t="s">
        <v>37</v>
      </c>
      <c r="C792" t="s">
        <v>66</v>
      </c>
      <c r="D792" t="s">
        <v>88</v>
      </c>
      <c r="E792" t="s">
        <v>79</v>
      </c>
      <c r="F792">
        <v>10</v>
      </c>
    </row>
    <row r="793" spans="1:6" x14ac:dyDescent="0.55000000000000004">
      <c r="A793">
        <v>22</v>
      </c>
      <c r="B793" s="15" t="s">
        <v>37</v>
      </c>
      <c r="C793" t="s">
        <v>66</v>
      </c>
      <c r="D793" t="s">
        <v>89</v>
      </c>
      <c r="E793" t="s">
        <v>79</v>
      </c>
      <c r="F793">
        <v>0</v>
      </c>
    </row>
    <row r="794" spans="1:6" x14ac:dyDescent="0.55000000000000004">
      <c r="A794">
        <v>22</v>
      </c>
      <c r="B794" s="15" t="s">
        <v>37</v>
      </c>
      <c r="C794" t="s">
        <v>66</v>
      </c>
      <c r="D794" t="s">
        <v>90</v>
      </c>
      <c r="E794" t="s">
        <v>79</v>
      </c>
      <c r="F794">
        <v>0</v>
      </c>
    </row>
    <row r="795" spans="1:6" x14ac:dyDescent="0.55000000000000004">
      <c r="A795">
        <v>22</v>
      </c>
      <c r="B795" s="15" t="s">
        <v>37</v>
      </c>
      <c r="C795" t="s">
        <v>66</v>
      </c>
      <c r="D795" t="s">
        <v>91</v>
      </c>
      <c r="E795" t="s">
        <v>79</v>
      </c>
      <c r="F795">
        <v>0</v>
      </c>
    </row>
    <row r="796" spans="1:6" x14ac:dyDescent="0.55000000000000004">
      <c r="A796">
        <v>22</v>
      </c>
      <c r="B796" s="15" t="s">
        <v>37</v>
      </c>
      <c r="C796" t="s">
        <v>66</v>
      </c>
      <c r="D796" t="s">
        <v>92</v>
      </c>
      <c r="E796" t="s">
        <v>93</v>
      </c>
    </row>
    <row r="797" spans="1:6" x14ac:dyDescent="0.55000000000000004">
      <c r="A797">
        <v>22</v>
      </c>
      <c r="B797" s="15" t="s">
        <v>37</v>
      </c>
      <c r="C797" t="s">
        <v>94</v>
      </c>
      <c r="D797" t="s">
        <v>95</v>
      </c>
      <c r="E797" t="s">
        <v>96</v>
      </c>
      <c r="F797">
        <v>24.9</v>
      </c>
    </row>
    <row r="798" spans="1:6" x14ac:dyDescent="0.55000000000000004">
      <c r="A798">
        <v>22</v>
      </c>
      <c r="B798" s="15" t="s">
        <v>37</v>
      </c>
      <c r="C798" t="s">
        <v>94</v>
      </c>
      <c r="D798" t="s">
        <v>97</v>
      </c>
      <c r="E798" t="s">
        <v>98</v>
      </c>
      <c r="F798">
        <v>10.9</v>
      </c>
    </row>
    <row r="799" spans="1:6" x14ac:dyDescent="0.55000000000000004">
      <c r="A799">
        <v>22</v>
      </c>
      <c r="B799" s="15" t="s">
        <v>37</v>
      </c>
      <c r="C799" t="s">
        <v>94</v>
      </c>
      <c r="D799" t="s">
        <v>99</v>
      </c>
      <c r="E799" t="s">
        <v>79</v>
      </c>
      <c r="F799">
        <v>131.4</v>
      </c>
    </row>
    <row r="800" spans="1:6" x14ac:dyDescent="0.55000000000000004">
      <c r="A800">
        <v>22</v>
      </c>
      <c r="B800" s="15" t="s">
        <v>37</v>
      </c>
      <c r="C800" t="s">
        <v>94</v>
      </c>
      <c r="D800" t="s">
        <v>100</v>
      </c>
      <c r="E800" t="s">
        <v>101</v>
      </c>
      <c r="F800">
        <v>159.19999999999999</v>
      </c>
    </row>
    <row r="801" spans="1:6" x14ac:dyDescent="0.55000000000000004">
      <c r="A801">
        <v>22</v>
      </c>
      <c r="B801" s="15" t="s">
        <v>37</v>
      </c>
      <c r="C801" t="s">
        <v>94</v>
      </c>
      <c r="D801" t="s">
        <v>102</v>
      </c>
      <c r="F801">
        <v>9.07</v>
      </c>
    </row>
    <row r="802" spans="1:6" x14ac:dyDescent="0.55000000000000004">
      <c r="A802">
        <v>22</v>
      </c>
      <c r="B802" s="15" t="s">
        <v>37</v>
      </c>
      <c r="C802" t="s">
        <v>103</v>
      </c>
      <c r="D802" t="s">
        <v>104</v>
      </c>
      <c r="E802" t="s">
        <v>79</v>
      </c>
      <c r="F802">
        <v>0</v>
      </c>
    </row>
    <row r="803" spans="1:6" x14ac:dyDescent="0.55000000000000004">
      <c r="A803">
        <v>22</v>
      </c>
      <c r="B803" s="15" t="s">
        <v>37</v>
      </c>
      <c r="C803" t="s">
        <v>103</v>
      </c>
      <c r="D803" t="s">
        <v>105</v>
      </c>
    </row>
    <row r="804" spans="1:6" x14ac:dyDescent="0.55000000000000004">
      <c r="A804">
        <v>22</v>
      </c>
      <c r="B804" s="15" t="s">
        <v>37</v>
      </c>
      <c r="C804" t="s">
        <v>103</v>
      </c>
      <c r="D804" t="s">
        <v>106</v>
      </c>
      <c r="E804" t="s">
        <v>79</v>
      </c>
      <c r="F804">
        <v>0</v>
      </c>
    </row>
    <row r="805" spans="1:6" x14ac:dyDescent="0.55000000000000004">
      <c r="A805">
        <v>22</v>
      </c>
      <c r="B805" s="15" t="s">
        <v>37</v>
      </c>
      <c r="C805" t="s">
        <v>103</v>
      </c>
      <c r="D805" t="s">
        <v>107</v>
      </c>
    </row>
    <row r="806" spans="1:6" x14ac:dyDescent="0.55000000000000004">
      <c r="A806">
        <v>22</v>
      </c>
      <c r="B806" s="15" t="s">
        <v>37</v>
      </c>
      <c r="C806" t="s">
        <v>103</v>
      </c>
      <c r="D806" t="s">
        <v>108</v>
      </c>
      <c r="E806" t="s">
        <v>71</v>
      </c>
      <c r="F806">
        <v>1</v>
      </c>
    </row>
    <row r="807" spans="1:6" x14ac:dyDescent="0.55000000000000004">
      <c r="A807">
        <v>22</v>
      </c>
      <c r="B807" s="15" t="s">
        <v>37</v>
      </c>
      <c r="C807" t="s">
        <v>103</v>
      </c>
      <c r="D807" t="s">
        <v>109</v>
      </c>
      <c r="F807" t="s">
        <v>187</v>
      </c>
    </row>
    <row r="808" spans="1:6" x14ac:dyDescent="0.55000000000000004">
      <c r="A808">
        <v>22</v>
      </c>
      <c r="B808" s="15" t="s">
        <v>37</v>
      </c>
      <c r="C808" t="s">
        <v>103</v>
      </c>
      <c r="D808" t="s">
        <v>110</v>
      </c>
      <c r="E808" t="s">
        <v>79</v>
      </c>
      <c r="F808">
        <v>0</v>
      </c>
    </row>
    <row r="809" spans="1:6" x14ac:dyDescent="0.55000000000000004">
      <c r="A809">
        <v>22</v>
      </c>
      <c r="B809" s="15" t="s">
        <v>37</v>
      </c>
      <c r="C809" t="s">
        <v>103</v>
      </c>
      <c r="D809" t="s">
        <v>111</v>
      </c>
    </row>
  </sheetData>
  <autoFilter ref="A1:G809" xr:uid="{AF7C1A78-0DCA-41F0-A0C7-FEDE2235E6EF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D7A9-B031-4043-9502-E2FC04BF86A1}">
  <dimension ref="A1:AB100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W10" sqref="W2:AB10"/>
    </sheetView>
  </sheetViews>
  <sheetFormatPr defaultRowHeight="14.4" x14ac:dyDescent="0.55000000000000004"/>
  <cols>
    <col min="2" max="2" width="9.5234375" customWidth="1"/>
    <col min="3" max="3" width="13.89453125" bestFit="1" customWidth="1"/>
    <col min="5" max="5" width="4.9453125" customWidth="1"/>
    <col min="13" max="13" width="10.47265625" bestFit="1" customWidth="1"/>
    <col min="14" max="14" width="8.47265625" bestFit="1" customWidth="1"/>
    <col min="16" max="16" width="11.26171875" bestFit="1" customWidth="1"/>
    <col min="21" max="21" width="10.05078125" bestFit="1" customWidth="1"/>
  </cols>
  <sheetData>
    <row r="1" spans="1:28" x14ac:dyDescent="0.55000000000000004">
      <c r="A1" s="1" t="s">
        <v>9</v>
      </c>
      <c r="B1" s="1" t="s">
        <v>10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W1" s="21"/>
      <c r="X1" s="22"/>
      <c r="Y1" s="22"/>
      <c r="Z1" s="20"/>
      <c r="AA1" s="22"/>
      <c r="AB1" s="23"/>
    </row>
    <row r="2" spans="1:28" x14ac:dyDescent="0.55000000000000004">
      <c r="A2">
        <v>3</v>
      </c>
      <c r="B2" s="15" t="s">
        <v>18</v>
      </c>
      <c r="C2" s="20">
        <v>45693.652083333334</v>
      </c>
      <c r="D2" t="s">
        <v>192</v>
      </c>
      <c r="E2">
        <v>2</v>
      </c>
      <c r="F2" t="s">
        <v>151</v>
      </c>
      <c r="G2" t="str">
        <f>VLOOKUP($F2, $W$1:$AB$10, 2, FALSE)</f>
        <v>Gobiomorphus cotidianus</v>
      </c>
      <c r="H2" t="str">
        <f>VLOOKUP($F2, $W$1:$AB$10, 3, FALSE)</f>
        <v>Common_bully</v>
      </c>
      <c r="I2" t="str">
        <f>VLOOKUP($F2, $W$1:$AB$10, 4, FALSE)</f>
        <v>Toitoi</v>
      </c>
      <c r="J2" t="str">
        <f>VLOOKUP($F2, $W$1:$AC$10, 5, FALSE)</f>
        <v>Native</v>
      </c>
      <c r="K2" t="str">
        <f>VLOOKUP($F2, $W$1:$AB$10, 6, FALSE)</f>
        <v>No</v>
      </c>
      <c r="O2">
        <v>2</v>
      </c>
      <c r="T2" t="str">
        <f>IF(S2&lt;&gt;"", S2*236.588, "")</f>
        <v/>
      </c>
      <c r="W2" s="24" t="s">
        <v>131</v>
      </c>
      <c r="X2" t="s">
        <v>132</v>
      </c>
      <c r="Y2" t="s">
        <v>133</v>
      </c>
      <c r="Z2" t="s">
        <v>131</v>
      </c>
      <c r="AA2" t="s">
        <v>134</v>
      </c>
      <c r="AB2" s="25" t="s">
        <v>135</v>
      </c>
    </row>
    <row r="3" spans="1:28" x14ac:dyDescent="0.55000000000000004">
      <c r="A3">
        <v>3</v>
      </c>
      <c r="B3" s="15" t="s">
        <v>18</v>
      </c>
      <c r="C3" s="20">
        <v>45693.652083333334</v>
      </c>
      <c r="D3" t="s">
        <v>193</v>
      </c>
      <c r="E3">
        <v>2</v>
      </c>
      <c r="F3" t="s">
        <v>155</v>
      </c>
      <c r="G3" t="str">
        <f t="shared" ref="G3:G67" si="0">VLOOKUP($F3, $W$1:$AB$10, 2, FALSE)</f>
        <v>Anguilla dieffenbachii</v>
      </c>
      <c r="H3" t="str">
        <f t="shared" ref="H3:H67" si="1">VLOOKUP($F3, $W$1:$AB$10, 3, FALSE)</f>
        <v>Long_fin_eel</v>
      </c>
      <c r="I3" t="str">
        <f t="shared" ref="I3:I67" si="2">VLOOKUP($F3, $W$1:$AB$10, 4, FALSE)</f>
        <v>Tuna</v>
      </c>
      <c r="J3" t="str">
        <f t="shared" ref="J3:J67" si="3">VLOOKUP($F3, $W$1:$AC$10, 5, FALSE)</f>
        <v>Native</v>
      </c>
      <c r="K3" t="str">
        <f t="shared" ref="K3:K67" si="4">VLOOKUP($F3, $W$1:$AB$10, 6, FALSE)</f>
        <v>Yes</v>
      </c>
      <c r="M3">
        <v>600</v>
      </c>
      <c r="O3">
        <v>1</v>
      </c>
      <c r="T3" t="str">
        <f t="shared" ref="T3:T67" si="5">IF(S3&lt;&gt;"", S3*236.588, "")</f>
        <v/>
      </c>
      <c r="W3" s="26" t="s">
        <v>136</v>
      </c>
      <c r="X3" t="s">
        <v>137</v>
      </c>
      <c r="Y3" t="s">
        <v>136</v>
      </c>
      <c r="Z3" t="s">
        <v>136</v>
      </c>
      <c r="AA3" t="s">
        <v>138</v>
      </c>
      <c r="AB3" s="25" t="s">
        <v>139</v>
      </c>
    </row>
    <row r="4" spans="1:28" x14ac:dyDescent="0.55000000000000004">
      <c r="A4">
        <v>3</v>
      </c>
      <c r="B4" s="15" t="s">
        <v>18</v>
      </c>
      <c r="C4" s="20">
        <v>45693.652083333334</v>
      </c>
      <c r="D4" t="s">
        <v>193</v>
      </c>
      <c r="E4">
        <v>2</v>
      </c>
      <c r="F4" t="s">
        <v>140</v>
      </c>
      <c r="G4" t="str">
        <f t="shared" si="0"/>
        <v>Carassius auratus</v>
      </c>
      <c r="H4" t="str">
        <f t="shared" si="1"/>
        <v>Goldfish</v>
      </c>
      <c r="I4" t="str">
        <f t="shared" si="2"/>
        <v>Morihana</v>
      </c>
      <c r="J4" t="str">
        <f t="shared" si="3"/>
        <v>Nonnative</v>
      </c>
      <c r="K4" t="str">
        <f t="shared" si="4"/>
        <v>No</v>
      </c>
      <c r="M4">
        <v>204</v>
      </c>
      <c r="N4">
        <v>22</v>
      </c>
      <c r="O4">
        <v>1</v>
      </c>
      <c r="T4" t="str">
        <f t="shared" si="5"/>
        <v/>
      </c>
      <c r="W4" s="24" t="s">
        <v>140</v>
      </c>
      <c r="X4" t="s">
        <v>141</v>
      </c>
      <c r="Y4" t="s">
        <v>142</v>
      </c>
      <c r="Z4" t="s">
        <v>140</v>
      </c>
      <c r="AA4" t="s">
        <v>138</v>
      </c>
      <c r="AB4" s="25" t="s">
        <v>139</v>
      </c>
    </row>
    <row r="5" spans="1:28" x14ac:dyDescent="0.55000000000000004">
      <c r="A5">
        <v>3</v>
      </c>
      <c r="B5" s="15" t="s">
        <v>18</v>
      </c>
      <c r="C5" s="20">
        <v>45693.652083333334</v>
      </c>
      <c r="D5" t="s">
        <v>193</v>
      </c>
      <c r="E5">
        <v>2</v>
      </c>
      <c r="F5" t="s">
        <v>149</v>
      </c>
      <c r="G5" t="str">
        <f t="shared" si="0"/>
        <v>Retropinna retropinna</v>
      </c>
      <c r="H5" t="str">
        <f t="shared" si="1"/>
        <v>Common_smelt</v>
      </c>
      <c r="I5" t="str">
        <f t="shared" si="2"/>
        <v>Common_smelt</v>
      </c>
      <c r="J5" t="str">
        <f t="shared" si="3"/>
        <v>Native</v>
      </c>
      <c r="K5" t="str">
        <f t="shared" si="4"/>
        <v>No</v>
      </c>
      <c r="N5">
        <v>25</v>
      </c>
      <c r="O5">
        <v>19</v>
      </c>
      <c r="T5" t="str">
        <f t="shared" si="5"/>
        <v/>
      </c>
      <c r="W5" s="26" t="s">
        <v>143</v>
      </c>
      <c r="X5" t="s">
        <v>144</v>
      </c>
      <c r="Y5" t="s">
        <v>145</v>
      </c>
      <c r="Z5" t="s">
        <v>143</v>
      </c>
      <c r="AA5" t="s">
        <v>134</v>
      </c>
      <c r="AB5" s="25" t="s">
        <v>135</v>
      </c>
    </row>
    <row r="6" spans="1:28" x14ac:dyDescent="0.55000000000000004">
      <c r="A6">
        <v>3</v>
      </c>
      <c r="B6" s="15" t="s">
        <v>18</v>
      </c>
      <c r="C6" s="20">
        <v>45693.652083333334</v>
      </c>
      <c r="D6" t="s">
        <v>193</v>
      </c>
      <c r="E6">
        <v>2</v>
      </c>
      <c r="F6" t="s">
        <v>151</v>
      </c>
      <c r="G6" t="str">
        <f t="shared" si="0"/>
        <v>Gobiomorphus cotidianus</v>
      </c>
      <c r="H6" t="str">
        <f t="shared" si="1"/>
        <v>Common_bully</v>
      </c>
      <c r="I6" t="str">
        <f t="shared" si="2"/>
        <v>Toitoi</v>
      </c>
      <c r="J6" t="str">
        <f t="shared" si="3"/>
        <v>Native</v>
      </c>
      <c r="K6" t="str">
        <f t="shared" si="4"/>
        <v>No</v>
      </c>
      <c r="N6">
        <v>574</v>
      </c>
      <c r="S6">
        <v>2.5</v>
      </c>
      <c r="T6">
        <f t="shared" si="5"/>
        <v>591.47</v>
      </c>
      <c r="W6" s="24" t="s">
        <v>146</v>
      </c>
      <c r="X6" t="s">
        <v>147</v>
      </c>
      <c r="Y6" t="s">
        <v>148</v>
      </c>
      <c r="Z6" t="s">
        <v>148</v>
      </c>
      <c r="AA6" t="s">
        <v>138</v>
      </c>
      <c r="AB6" s="25" t="s">
        <v>139</v>
      </c>
    </row>
    <row r="7" spans="1:28" x14ac:dyDescent="0.55000000000000004">
      <c r="A7">
        <v>3</v>
      </c>
      <c r="B7" s="15" t="s">
        <v>18</v>
      </c>
      <c r="C7" s="20">
        <v>45693.652083333334</v>
      </c>
      <c r="D7" t="s">
        <v>193</v>
      </c>
      <c r="E7">
        <v>2</v>
      </c>
      <c r="F7" t="s">
        <v>151</v>
      </c>
      <c r="G7" t="str">
        <f t="shared" si="0"/>
        <v>Gobiomorphus cotidianus</v>
      </c>
      <c r="H7" t="str">
        <f t="shared" si="1"/>
        <v>Common_bully</v>
      </c>
      <c r="I7" t="str">
        <f t="shared" si="2"/>
        <v>Toitoi</v>
      </c>
      <c r="J7" t="str">
        <f t="shared" si="3"/>
        <v>Native</v>
      </c>
      <c r="K7" t="str">
        <f t="shared" si="4"/>
        <v>No</v>
      </c>
      <c r="N7">
        <v>537</v>
      </c>
      <c r="S7">
        <v>2.5</v>
      </c>
      <c r="T7">
        <f t="shared" si="5"/>
        <v>591.47</v>
      </c>
      <c r="W7" s="24" t="s">
        <v>149</v>
      </c>
      <c r="X7" t="s">
        <v>150</v>
      </c>
      <c r="Y7" t="s">
        <v>149</v>
      </c>
      <c r="Z7" t="s">
        <v>149</v>
      </c>
      <c r="AA7" t="s">
        <v>134</v>
      </c>
      <c r="AB7" s="25" t="s">
        <v>139</v>
      </c>
    </row>
    <row r="8" spans="1:28" x14ac:dyDescent="0.55000000000000004">
      <c r="A8">
        <v>3</v>
      </c>
      <c r="B8" s="15" t="s">
        <v>18</v>
      </c>
      <c r="C8" s="20">
        <v>45693.652083333334</v>
      </c>
      <c r="D8" t="s">
        <v>193</v>
      </c>
      <c r="E8">
        <v>2</v>
      </c>
      <c r="F8" t="s">
        <v>151</v>
      </c>
      <c r="G8" t="str">
        <f t="shared" si="0"/>
        <v>Gobiomorphus cotidianus</v>
      </c>
      <c r="H8" t="str">
        <f t="shared" si="1"/>
        <v>Common_bully</v>
      </c>
      <c r="I8" t="str">
        <f t="shared" si="2"/>
        <v>Toitoi</v>
      </c>
      <c r="J8" t="str">
        <f t="shared" si="3"/>
        <v>Native</v>
      </c>
      <c r="K8" t="str">
        <f t="shared" si="4"/>
        <v>No</v>
      </c>
      <c r="N8">
        <v>386</v>
      </c>
      <c r="S8">
        <v>1.75</v>
      </c>
      <c r="T8">
        <f t="shared" si="5"/>
        <v>414.029</v>
      </c>
      <c r="W8" s="24" t="s">
        <v>151</v>
      </c>
      <c r="X8" t="s">
        <v>152</v>
      </c>
      <c r="Y8" t="s">
        <v>153</v>
      </c>
      <c r="Z8" t="s">
        <v>154</v>
      </c>
      <c r="AA8" t="s">
        <v>134</v>
      </c>
      <c r="AB8" s="25" t="s">
        <v>139</v>
      </c>
    </row>
    <row r="9" spans="1:28" x14ac:dyDescent="0.55000000000000004">
      <c r="A9">
        <v>3</v>
      </c>
      <c r="B9" s="15" t="s">
        <v>18</v>
      </c>
      <c r="C9" s="20">
        <v>45693.652083333334</v>
      </c>
      <c r="D9" t="s">
        <v>193</v>
      </c>
      <c r="E9">
        <v>2</v>
      </c>
      <c r="F9" t="s">
        <v>151</v>
      </c>
      <c r="G9" t="str">
        <f t="shared" si="0"/>
        <v>Gobiomorphus cotidianus</v>
      </c>
      <c r="H9" t="str">
        <f t="shared" si="1"/>
        <v>Common_bully</v>
      </c>
      <c r="I9" t="str">
        <f t="shared" si="2"/>
        <v>Toitoi</v>
      </c>
      <c r="J9" t="str">
        <f t="shared" si="3"/>
        <v>Native</v>
      </c>
      <c r="K9" t="str">
        <f t="shared" si="4"/>
        <v>No</v>
      </c>
      <c r="N9">
        <v>365</v>
      </c>
      <c r="S9">
        <v>2</v>
      </c>
      <c r="T9">
        <f t="shared" si="5"/>
        <v>473.17599999999999</v>
      </c>
      <c r="W9" s="24" t="s">
        <v>221</v>
      </c>
      <c r="X9" t="s">
        <v>222</v>
      </c>
      <c r="Y9" t="s">
        <v>223</v>
      </c>
      <c r="Z9" t="s">
        <v>221</v>
      </c>
      <c r="AA9" t="s">
        <v>138</v>
      </c>
      <c r="AB9" s="25" t="s">
        <v>139</v>
      </c>
    </row>
    <row r="10" spans="1:28" ht="14.7" thickBot="1" x14ac:dyDescent="0.6">
      <c r="A10">
        <v>3</v>
      </c>
      <c r="B10" s="15" t="s">
        <v>18</v>
      </c>
      <c r="C10" s="20">
        <v>45693.652083333334</v>
      </c>
      <c r="D10" t="s">
        <v>193</v>
      </c>
      <c r="E10">
        <v>2</v>
      </c>
      <c r="F10" t="s">
        <v>140</v>
      </c>
      <c r="G10" t="str">
        <f t="shared" si="0"/>
        <v>Carassius auratus</v>
      </c>
      <c r="H10" t="str">
        <f t="shared" si="1"/>
        <v>Goldfish</v>
      </c>
      <c r="I10" t="str">
        <f t="shared" si="2"/>
        <v>Morihana</v>
      </c>
      <c r="J10" t="str">
        <f t="shared" si="3"/>
        <v>Nonnative</v>
      </c>
      <c r="K10" t="str">
        <f t="shared" si="4"/>
        <v>No</v>
      </c>
      <c r="M10">
        <v>80</v>
      </c>
      <c r="N10">
        <v>6</v>
      </c>
      <c r="O10">
        <v>1</v>
      </c>
      <c r="T10" t="str">
        <f t="shared" si="5"/>
        <v/>
      </c>
      <c r="W10" s="27" t="s">
        <v>155</v>
      </c>
      <c r="X10" s="28" t="s">
        <v>156</v>
      </c>
      <c r="Y10" s="28" t="s">
        <v>157</v>
      </c>
      <c r="Z10" s="28" t="s">
        <v>158</v>
      </c>
      <c r="AA10" s="28" t="s">
        <v>134</v>
      </c>
      <c r="AB10" s="29" t="s">
        <v>135</v>
      </c>
    </row>
    <row r="11" spans="1:28" x14ac:dyDescent="0.55000000000000004">
      <c r="A11">
        <v>3</v>
      </c>
      <c r="B11" s="15" t="s">
        <v>18</v>
      </c>
      <c r="C11" s="20">
        <v>45693.652083333334</v>
      </c>
      <c r="D11" t="s">
        <v>193</v>
      </c>
      <c r="E11">
        <v>2</v>
      </c>
      <c r="F11" t="s">
        <v>143</v>
      </c>
      <c r="G11" t="str">
        <f t="shared" si="0"/>
        <v>Galaxias brevipinnis</v>
      </c>
      <c r="H11" t="str">
        <f t="shared" si="1"/>
        <v>Climbing_galaxias</v>
      </c>
      <c r="I11" t="str">
        <f t="shared" si="2"/>
        <v>Kōaro</v>
      </c>
      <c r="J11" t="str">
        <f t="shared" si="3"/>
        <v>Native</v>
      </c>
      <c r="K11" t="str">
        <f t="shared" si="4"/>
        <v>Yes</v>
      </c>
      <c r="M11">
        <v>73</v>
      </c>
      <c r="N11">
        <v>6</v>
      </c>
      <c r="O11">
        <v>1</v>
      </c>
      <c r="T11" t="str">
        <f t="shared" si="5"/>
        <v/>
      </c>
    </row>
    <row r="12" spans="1:28" x14ac:dyDescent="0.55000000000000004">
      <c r="A12">
        <v>3</v>
      </c>
      <c r="B12" s="15" t="s">
        <v>18</v>
      </c>
      <c r="C12" s="20">
        <v>45693.652083333334</v>
      </c>
      <c r="D12" t="s">
        <v>193</v>
      </c>
      <c r="E12">
        <v>2</v>
      </c>
      <c r="F12" t="s">
        <v>143</v>
      </c>
      <c r="G12" t="str">
        <f t="shared" si="0"/>
        <v>Galaxias brevipinnis</v>
      </c>
      <c r="H12" t="str">
        <f t="shared" si="1"/>
        <v>Climbing_galaxias</v>
      </c>
      <c r="I12" t="str">
        <f t="shared" si="2"/>
        <v>Kōaro</v>
      </c>
      <c r="J12" t="str">
        <f t="shared" si="3"/>
        <v>Native</v>
      </c>
      <c r="K12" t="str">
        <f t="shared" si="4"/>
        <v>Yes</v>
      </c>
      <c r="M12">
        <v>75</v>
      </c>
      <c r="N12">
        <v>3</v>
      </c>
      <c r="O12">
        <v>1</v>
      </c>
      <c r="T12" t="str">
        <f t="shared" si="5"/>
        <v/>
      </c>
    </row>
    <row r="13" spans="1:28" x14ac:dyDescent="0.55000000000000004">
      <c r="A13">
        <v>3</v>
      </c>
      <c r="B13" s="15" t="s">
        <v>18</v>
      </c>
      <c r="C13" s="20">
        <v>45693.652083333334</v>
      </c>
      <c r="D13" t="s">
        <v>193</v>
      </c>
      <c r="E13">
        <v>2</v>
      </c>
      <c r="F13" t="s">
        <v>143</v>
      </c>
      <c r="G13" t="str">
        <f t="shared" si="0"/>
        <v>Galaxias brevipinnis</v>
      </c>
      <c r="H13" t="str">
        <f t="shared" si="1"/>
        <v>Climbing_galaxias</v>
      </c>
      <c r="I13" t="str">
        <f t="shared" si="2"/>
        <v>Kōaro</v>
      </c>
      <c r="J13" t="str">
        <f t="shared" si="3"/>
        <v>Native</v>
      </c>
      <c r="K13" t="str">
        <f t="shared" si="4"/>
        <v>Yes</v>
      </c>
      <c r="M13">
        <v>75</v>
      </c>
      <c r="N13">
        <v>6</v>
      </c>
      <c r="O13">
        <v>1</v>
      </c>
      <c r="T13" t="str">
        <f t="shared" si="5"/>
        <v/>
      </c>
    </row>
    <row r="14" spans="1:28" x14ac:dyDescent="0.55000000000000004">
      <c r="A14">
        <v>3</v>
      </c>
      <c r="B14" s="15" t="s">
        <v>18</v>
      </c>
      <c r="C14" s="20">
        <v>45693.652083333334</v>
      </c>
      <c r="D14" t="s">
        <v>193</v>
      </c>
      <c r="E14">
        <v>2</v>
      </c>
      <c r="F14" t="s">
        <v>131</v>
      </c>
      <c r="G14" t="str">
        <f t="shared" si="0"/>
        <v>Paranephrops planifrons</v>
      </c>
      <c r="H14" t="str">
        <f t="shared" si="1"/>
        <v>Freshwater_crayfish</v>
      </c>
      <c r="I14" t="str">
        <f t="shared" si="2"/>
        <v>Kōura</v>
      </c>
      <c r="J14" t="str">
        <f t="shared" si="3"/>
        <v>Native</v>
      </c>
      <c r="K14" t="str">
        <f t="shared" si="4"/>
        <v>Yes</v>
      </c>
      <c r="L14" t="s">
        <v>194</v>
      </c>
      <c r="M14">
        <v>21.7</v>
      </c>
      <c r="N14">
        <v>5</v>
      </c>
      <c r="O14">
        <v>1</v>
      </c>
      <c r="T14" t="str">
        <f t="shared" si="5"/>
        <v/>
      </c>
    </row>
    <row r="15" spans="1:28" x14ac:dyDescent="0.55000000000000004">
      <c r="A15">
        <v>3</v>
      </c>
      <c r="B15" s="15" t="s">
        <v>18</v>
      </c>
      <c r="C15" s="20">
        <v>45693.652083333334</v>
      </c>
      <c r="D15" t="s">
        <v>193</v>
      </c>
      <c r="E15">
        <v>2</v>
      </c>
      <c r="F15" t="s">
        <v>151</v>
      </c>
      <c r="G15" t="str">
        <f t="shared" si="0"/>
        <v>Gobiomorphus cotidianus</v>
      </c>
      <c r="H15" t="str">
        <f t="shared" si="1"/>
        <v>Common_bully</v>
      </c>
      <c r="I15" t="str">
        <f t="shared" si="2"/>
        <v>Toitoi</v>
      </c>
      <c r="J15" t="str">
        <f t="shared" si="3"/>
        <v>Native</v>
      </c>
      <c r="K15" t="str">
        <f t="shared" si="4"/>
        <v>No</v>
      </c>
      <c r="N15">
        <f>162-117</f>
        <v>45</v>
      </c>
      <c r="S15">
        <v>0.25</v>
      </c>
      <c r="T15">
        <f t="shared" si="5"/>
        <v>59.146999999999998</v>
      </c>
    </row>
    <row r="16" spans="1:28" x14ac:dyDescent="0.55000000000000004">
      <c r="A16">
        <v>3</v>
      </c>
      <c r="B16" s="15" t="s">
        <v>18</v>
      </c>
      <c r="C16" s="20">
        <v>45693.652083333334</v>
      </c>
      <c r="D16" t="s">
        <v>193</v>
      </c>
      <c r="E16">
        <v>2</v>
      </c>
      <c r="F16" t="s">
        <v>131</v>
      </c>
      <c r="G16" t="str">
        <f t="shared" si="0"/>
        <v>Paranephrops planifrons</v>
      </c>
      <c r="H16" t="str">
        <f t="shared" si="1"/>
        <v>Freshwater_crayfish</v>
      </c>
      <c r="I16" t="str">
        <f t="shared" si="2"/>
        <v>Kōura</v>
      </c>
      <c r="J16" t="str">
        <f t="shared" si="3"/>
        <v>Native</v>
      </c>
      <c r="K16" t="str">
        <f t="shared" si="4"/>
        <v>Yes</v>
      </c>
      <c r="L16" t="s">
        <v>195</v>
      </c>
      <c r="M16">
        <v>40</v>
      </c>
      <c r="N16">
        <v>44</v>
      </c>
      <c r="O16">
        <v>1</v>
      </c>
      <c r="T16" t="str">
        <f t="shared" si="5"/>
        <v/>
      </c>
    </row>
    <row r="17" spans="1:20" x14ac:dyDescent="0.55000000000000004">
      <c r="A17">
        <v>3</v>
      </c>
      <c r="B17" s="15" t="s">
        <v>18</v>
      </c>
      <c r="C17" s="20">
        <v>45693.652083333334</v>
      </c>
      <c r="D17" t="s">
        <v>193</v>
      </c>
      <c r="E17">
        <v>2</v>
      </c>
      <c r="F17" t="s">
        <v>140</v>
      </c>
      <c r="G17" t="str">
        <f t="shared" si="0"/>
        <v>Carassius auratus</v>
      </c>
      <c r="H17" t="str">
        <f t="shared" si="1"/>
        <v>Goldfish</v>
      </c>
      <c r="I17" t="str">
        <f t="shared" si="2"/>
        <v>Morihana</v>
      </c>
      <c r="J17" t="str">
        <f t="shared" si="3"/>
        <v>Nonnative</v>
      </c>
      <c r="K17" t="str">
        <f t="shared" si="4"/>
        <v>No</v>
      </c>
      <c r="M17">
        <v>120</v>
      </c>
      <c r="N17">
        <v>45</v>
      </c>
      <c r="O17">
        <v>1</v>
      </c>
      <c r="T17" t="str">
        <f t="shared" si="5"/>
        <v/>
      </c>
    </row>
    <row r="18" spans="1:20" x14ac:dyDescent="0.55000000000000004">
      <c r="A18">
        <v>3</v>
      </c>
      <c r="B18" s="15" t="s">
        <v>18</v>
      </c>
      <c r="C18" s="20">
        <v>45693.652083333334</v>
      </c>
      <c r="D18" t="s">
        <v>193</v>
      </c>
      <c r="E18">
        <v>2</v>
      </c>
      <c r="F18" t="s">
        <v>140</v>
      </c>
      <c r="G18" t="str">
        <f t="shared" si="0"/>
        <v>Carassius auratus</v>
      </c>
      <c r="H18" t="str">
        <f t="shared" si="1"/>
        <v>Goldfish</v>
      </c>
      <c r="I18" t="str">
        <f t="shared" si="2"/>
        <v>Morihana</v>
      </c>
      <c r="J18" t="str">
        <f t="shared" si="3"/>
        <v>Nonnative</v>
      </c>
      <c r="K18" t="str">
        <f t="shared" si="4"/>
        <v>No</v>
      </c>
      <c r="M18">
        <v>90</v>
      </c>
      <c r="N18">
        <v>60</v>
      </c>
      <c r="O18">
        <v>1</v>
      </c>
      <c r="T18" t="str">
        <f t="shared" si="5"/>
        <v/>
      </c>
    </row>
    <row r="19" spans="1:20" x14ac:dyDescent="0.55000000000000004">
      <c r="A19">
        <v>3</v>
      </c>
      <c r="B19" s="15" t="s">
        <v>18</v>
      </c>
      <c r="C19" s="20">
        <v>45693.652083333334</v>
      </c>
      <c r="D19" t="s">
        <v>193</v>
      </c>
      <c r="E19">
        <v>2</v>
      </c>
      <c r="F19" t="s">
        <v>140</v>
      </c>
      <c r="G19" t="str">
        <f t="shared" si="0"/>
        <v>Carassius auratus</v>
      </c>
      <c r="H19" t="str">
        <f t="shared" si="1"/>
        <v>Goldfish</v>
      </c>
      <c r="I19" t="str">
        <f t="shared" si="2"/>
        <v>Morihana</v>
      </c>
      <c r="J19" t="str">
        <f t="shared" si="3"/>
        <v>Nonnative</v>
      </c>
      <c r="K19" t="str">
        <f t="shared" si="4"/>
        <v>No</v>
      </c>
      <c r="M19">
        <v>120</v>
      </c>
      <c r="N19">
        <v>46</v>
      </c>
      <c r="O19">
        <v>1</v>
      </c>
      <c r="T19" t="str">
        <f t="shared" si="5"/>
        <v/>
      </c>
    </row>
    <row r="20" spans="1:20" x14ac:dyDescent="0.55000000000000004">
      <c r="A20">
        <v>3</v>
      </c>
      <c r="B20" s="15" t="s">
        <v>18</v>
      </c>
      <c r="C20" s="20">
        <v>45693.652083333334</v>
      </c>
      <c r="D20" t="s">
        <v>193</v>
      </c>
      <c r="E20">
        <v>2</v>
      </c>
      <c r="F20" t="s">
        <v>140</v>
      </c>
      <c r="G20" t="str">
        <f t="shared" si="0"/>
        <v>Carassius auratus</v>
      </c>
      <c r="H20" t="str">
        <f t="shared" si="1"/>
        <v>Goldfish</v>
      </c>
      <c r="I20" t="str">
        <f t="shared" si="2"/>
        <v>Morihana</v>
      </c>
      <c r="J20" t="str">
        <f t="shared" si="3"/>
        <v>Nonnative</v>
      </c>
      <c r="K20" t="str">
        <f t="shared" si="4"/>
        <v>No</v>
      </c>
      <c r="M20">
        <v>88</v>
      </c>
      <c r="N20">
        <v>40</v>
      </c>
      <c r="O20">
        <v>1</v>
      </c>
      <c r="T20" t="str">
        <f t="shared" si="5"/>
        <v/>
      </c>
    </row>
    <row r="21" spans="1:20" x14ac:dyDescent="0.55000000000000004">
      <c r="A21">
        <v>3</v>
      </c>
      <c r="B21" s="15" t="s">
        <v>18</v>
      </c>
      <c r="C21" s="20">
        <v>45693.652083333334</v>
      </c>
      <c r="D21" t="s">
        <v>193</v>
      </c>
      <c r="E21">
        <v>2</v>
      </c>
      <c r="F21" t="s">
        <v>143</v>
      </c>
      <c r="G21" t="str">
        <f t="shared" si="0"/>
        <v>Galaxias brevipinnis</v>
      </c>
      <c r="H21" t="str">
        <f t="shared" si="1"/>
        <v>Climbing_galaxias</v>
      </c>
      <c r="I21" t="str">
        <f t="shared" si="2"/>
        <v>Kōaro</v>
      </c>
      <c r="J21" t="str">
        <f t="shared" si="3"/>
        <v>Native</v>
      </c>
      <c r="K21" t="str">
        <f t="shared" si="4"/>
        <v>Yes</v>
      </c>
      <c r="M21">
        <v>85</v>
      </c>
      <c r="N21">
        <v>6</v>
      </c>
      <c r="O21">
        <v>1</v>
      </c>
      <c r="T21" t="str">
        <f t="shared" si="5"/>
        <v/>
      </c>
    </row>
    <row r="22" spans="1:20" x14ac:dyDescent="0.55000000000000004">
      <c r="A22">
        <v>3</v>
      </c>
      <c r="B22" s="15" t="s">
        <v>18</v>
      </c>
      <c r="C22" s="20">
        <v>45693.652083333334</v>
      </c>
      <c r="D22" t="s">
        <v>193</v>
      </c>
      <c r="E22">
        <v>2</v>
      </c>
      <c r="F22" t="s">
        <v>151</v>
      </c>
      <c r="G22" t="str">
        <f t="shared" si="0"/>
        <v>Gobiomorphus cotidianus</v>
      </c>
      <c r="H22" t="str">
        <f t="shared" si="1"/>
        <v>Common_bully</v>
      </c>
      <c r="I22" t="str">
        <f t="shared" si="2"/>
        <v>Toitoi</v>
      </c>
      <c r="J22" t="str">
        <f t="shared" si="3"/>
        <v>Native</v>
      </c>
      <c r="K22" t="str">
        <f t="shared" si="4"/>
        <v>No</v>
      </c>
      <c r="N22">
        <v>559</v>
      </c>
      <c r="S22">
        <v>2.5</v>
      </c>
      <c r="T22">
        <f t="shared" si="5"/>
        <v>591.47</v>
      </c>
    </row>
    <row r="23" spans="1:20" x14ac:dyDescent="0.55000000000000004">
      <c r="A23">
        <v>3</v>
      </c>
      <c r="B23" s="15" t="s">
        <v>18</v>
      </c>
      <c r="C23" s="20">
        <v>45693.652083333334</v>
      </c>
      <c r="D23" t="s">
        <v>193</v>
      </c>
      <c r="E23">
        <v>2</v>
      </c>
      <c r="F23" t="s">
        <v>151</v>
      </c>
      <c r="G23" t="str">
        <f t="shared" si="0"/>
        <v>Gobiomorphus cotidianus</v>
      </c>
      <c r="H23" t="str">
        <f t="shared" si="1"/>
        <v>Common_bully</v>
      </c>
      <c r="I23" t="str">
        <f t="shared" si="2"/>
        <v>Toitoi</v>
      </c>
      <c r="J23" t="str">
        <f t="shared" si="3"/>
        <v>Native</v>
      </c>
      <c r="K23" t="str">
        <f t="shared" si="4"/>
        <v>No</v>
      </c>
      <c r="N23">
        <v>379</v>
      </c>
      <c r="S23">
        <v>1.5</v>
      </c>
      <c r="T23">
        <f t="shared" si="5"/>
        <v>354.88200000000001</v>
      </c>
    </row>
    <row r="24" spans="1:20" x14ac:dyDescent="0.55000000000000004">
      <c r="A24">
        <v>3</v>
      </c>
      <c r="B24" s="15" t="s">
        <v>18</v>
      </c>
      <c r="C24" s="20">
        <v>45693.652083333334</v>
      </c>
      <c r="D24" t="s">
        <v>193</v>
      </c>
      <c r="E24">
        <v>2</v>
      </c>
      <c r="F24" t="s">
        <v>151</v>
      </c>
      <c r="G24" t="str">
        <f t="shared" si="0"/>
        <v>Gobiomorphus cotidianus</v>
      </c>
      <c r="H24" t="str">
        <f t="shared" si="1"/>
        <v>Common_bully</v>
      </c>
      <c r="I24" t="str">
        <f t="shared" si="2"/>
        <v>Toitoi</v>
      </c>
      <c r="J24" t="str">
        <f t="shared" si="3"/>
        <v>Native</v>
      </c>
      <c r="K24" t="str">
        <f t="shared" si="4"/>
        <v>No</v>
      </c>
      <c r="N24">
        <v>176</v>
      </c>
      <c r="T24" t="str">
        <f t="shared" si="5"/>
        <v/>
      </c>
    </row>
    <row r="25" spans="1:20" x14ac:dyDescent="0.55000000000000004">
      <c r="A25">
        <v>4</v>
      </c>
      <c r="B25" s="15" t="s">
        <v>19</v>
      </c>
      <c r="C25" s="20">
        <v>45693.626388888886</v>
      </c>
      <c r="D25" t="s">
        <v>192</v>
      </c>
      <c r="E25">
        <v>2</v>
      </c>
      <c r="F25" t="s">
        <v>151</v>
      </c>
      <c r="G25" t="str">
        <f t="shared" si="0"/>
        <v>Gobiomorphus cotidianus</v>
      </c>
      <c r="H25" t="str">
        <f t="shared" si="1"/>
        <v>Common_bully</v>
      </c>
      <c r="I25" t="str">
        <f t="shared" si="2"/>
        <v>Toitoi</v>
      </c>
      <c r="J25" t="str">
        <f t="shared" si="3"/>
        <v>Native</v>
      </c>
      <c r="K25" t="str">
        <f t="shared" si="4"/>
        <v>No</v>
      </c>
      <c r="O25">
        <v>2</v>
      </c>
      <c r="T25" t="str">
        <f t="shared" si="5"/>
        <v/>
      </c>
    </row>
    <row r="26" spans="1:20" x14ac:dyDescent="0.55000000000000004">
      <c r="A26">
        <v>4</v>
      </c>
      <c r="B26" s="15" t="s">
        <v>19</v>
      </c>
      <c r="C26" s="20">
        <v>45693.626388888886</v>
      </c>
      <c r="D26" t="s">
        <v>193</v>
      </c>
      <c r="E26">
        <v>2</v>
      </c>
      <c r="F26" t="s">
        <v>140</v>
      </c>
      <c r="G26" t="str">
        <f t="shared" si="0"/>
        <v>Carassius auratus</v>
      </c>
      <c r="H26" t="str">
        <f t="shared" si="1"/>
        <v>Goldfish</v>
      </c>
      <c r="I26" t="str">
        <f t="shared" si="2"/>
        <v>Morihana</v>
      </c>
      <c r="J26" t="str">
        <f t="shared" si="3"/>
        <v>Nonnative</v>
      </c>
      <c r="K26" t="str">
        <f t="shared" si="4"/>
        <v>No</v>
      </c>
      <c r="M26">
        <v>112</v>
      </c>
      <c r="N26">
        <v>33</v>
      </c>
      <c r="O26">
        <v>1</v>
      </c>
      <c r="T26" t="str">
        <f t="shared" si="5"/>
        <v/>
      </c>
    </row>
    <row r="27" spans="1:20" x14ac:dyDescent="0.55000000000000004">
      <c r="A27">
        <v>4</v>
      </c>
      <c r="B27" s="15" t="s">
        <v>19</v>
      </c>
      <c r="C27" s="20">
        <v>45693.62638883102</v>
      </c>
      <c r="D27" t="s">
        <v>193</v>
      </c>
      <c r="E27">
        <v>2</v>
      </c>
      <c r="F27" t="s">
        <v>131</v>
      </c>
      <c r="G27" t="str">
        <f t="shared" si="0"/>
        <v>Paranephrops planifrons</v>
      </c>
      <c r="H27" t="str">
        <f t="shared" si="1"/>
        <v>Freshwater_crayfish</v>
      </c>
      <c r="I27" t="str">
        <f t="shared" si="2"/>
        <v>Kōura</v>
      </c>
      <c r="J27" t="str">
        <f t="shared" si="3"/>
        <v>Native</v>
      </c>
      <c r="K27" t="str">
        <f t="shared" si="4"/>
        <v>Yes</v>
      </c>
      <c r="L27" t="s">
        <v>194</v>
      </c>
      <c r="M27">
        <v>32.479999999999997</v>
      </c>
      <c r="N27">
        <v>28</v>
      </c>
      <c r="O27">
        <v>1</v>
      </c>
      <c r="T27" t="str">
        <f t="shared" si="5"/>
        <v/>
      </c>
    </row>
    <row r="28" spans="1:20" x14ac:dyDescent="0.55000000000000004">
      <c r="A28">
        <v>4</v>
      </c>
      <c r="B28" s="15" t="s">
        <v>19</v>
      </c>
      <c r="C28" s="20">
        <v>45693.62638883102</v>
      </c>
      <c r="D28" t="s">
        <v>193</v>
      </c>
      <c r="E28">
        <v>2</v>
      </c>
      <c r="F28" t="s">
        <v>143</v>
      </c>
      <c r="G28" t="str">
        <f t="shared" si="0"/>
        <v>Galaxias brevipinnis</v>
      </c>
      <c r="H28" t="str">
        <f t="shared" si="1"/>
        <v>Climbing_galaxias</v>
      </c>
      <c r="I28" t="str">
        <f t="shared" si="2"/>
        <v>Kōaro</v>
      </c>
      <c r="J28" t="str">
        <f t="shared" si="3"/>
        <v>Native</v>
      </c>
      <c r="K28" t="str">
        <f t="shared" si="4"/>
        <v>Yes</v>
      </c>
      <c r="M28">
        <v>90</v>
      </c>
      <c r="N28">
        <v>6</v>
      </c>
      <c r="O28">
        <v>1</v>
      </c>
      <c r="T28" t="str">
        <f t="shared" si="5"/>
        <v/>
      </c>
    </row>
    <row r="29" spans="1:20" x14ac:dyDescent="0.55000000000000004">
      <c r="A29">
        <v>4</v>
      </c>
      <c r="B29" s="15" t="s">
        <v>19</v>
      </c>
      <c r="C29" s="20">
        <v>45693.62638883102</v>
      </c>
      <c r="D29" t="s">
        <v>193</v>
      </c>
      <c r="E29">
        <v>2</v>
      </c>
      <c r="F29" t="s">
        <v>143</v>
      </c>
      <c r="G29" t="str">
        <f t="shared" si="0"/>
        <v>Galaxias brevipinnis</v>
      </c>
      <c r="H29" t="str">
        <f t="shared" si="1"/>
        <v>Climbing_galaxias</v>
      </c>
      <c r="I29" t="str">
        <f t="shared" si="2"/>
        <v>Kōaro</v>
      </c>
      <c r="J29" t="str">
        <f t="shared" si="3"/>
        <v>Native</v>
      </c>
      <c r="K29" t="str">
        <f t="shared" si="4"/>
        <v>Yes</v>
      </c>
      <c r="M29">
        <v>86</v>
      </c>
      <c r="N29">
        <v>6</v>
      </c>
      <c r="O29">
        <v>1</v>
      </c>
      <c r="T29" t="str">
        <f t="shared" si="5"/>
        <v/>
      </c>
    </row>
    <row r="30" spans="1:20" x14ac:dyDescent="0.55000000000000004">
      <c r="A30">
        <v>4</v>
      </c>
      <c r="B30" s="15" t="s">
        <v>19</v>
      </c>
      <c r="C30" s="20">
        <v>45693.62638883102</v>
      </c>
      <c r="D30" t="s">
        <v>193</v>
      </c>
      <c r="E30">
        <v>2</v>
      </c>
      <c r="F30" t="s">
        <v>140</v>
      </c>
      <c r="G30" t="str">
        <f t="shared" si="0"/>
        <v>Carassius auratus</v>
      </c>
      <c r="H30" t="str">
        <f t="shared" si="1"/>
        <v>Goldfish</v>
      </c>
      <c r="I30" t="str">
        <f t="shared" si="2"/>
        <v>Morihana</v>
      </c>
      <c r="J30" t="str">
        <f t="shared" si="3"/>
        <v>Nonnative</v>
      </c>
      <c r="K30" t="str">
        <f t="shared" si="4"/>
        <v>No</v>
      </c>
      <c r="M30">
        <v>91</v>
      </c>
      <c r="N30">
        <v>22</v>
      </c>
      <c r="O30">
        <v>1</v>
      </c>
      <c r="T30" t="str">
        <f t="shared" si="5"/>
        <v/>
      </c>
    </row>
    <row r="31" spans="1:20" x14ac:dyDescent="0.55000000000000004">
      <c r="A31">
        <v>4</v>
      </c>
      <c r="B31" s="15" t="s">
        <v>19</v>
      </c>
      <c r="C31" s="20">
        <v>45693.62638883102</v>
      </c>
      <c r="D31" t="s">
        <v>193</v>
      </c>
      <c r="E31">
        <v>2</v>
      </c>
      <c r="F31" t="s">
        <v>143</v>
      </c>
      <c r="G31" t="str">
        <f t="shared" si="0"/>
        <v>Galaxias brevipinnis</v>
      </c>
      <c r="H31" t="str">
        <f t="shared" si="1"/>
        <v>Climbing_galaxias</v>
      </c>
      <c r="I31" t="str">
        <f t="shared" si="2"/>
        <v>Kōaro</v>
      </c>
      <c r="J31" t="str">
        <f t="shared" si="3"/>
        <v>Native</v>
      </c>
      <c r="K31" t="str">
        <f t="shared" si="4"/>
        <v>Yes</v>
      </c>
      <c r="M31">
        <v>78</v>
      </c>
      <c r="N31">
        <v>6</v>
      </c>
      <c r="O31">
        <v>1</v>
      </c>
      <c r="T31" t="str">
        <f t="shared" si="5"/>
        <v/>
      </c>
    </row>
    <row r="32" spans="1:20" x14ac:dyDescent="0.55000000000000004">
      <c r="A32">
        <v>4</v>
      </c>
      <c r="B32" s="15" t="s">
        <v>19</v>
      </c>
      <c r="C32" s="20">
        <v>45693.62638883102</v>
      </c>
      <c r="D32" t="s">
        <v>193</v>
      </c>
      <c r="E32">
        <v>2</v>
      </c>
      <c r="F32" t="s">
        <v>140</v>
      </c>
      <c r="G32" t="str">
        <f t="shared" si="0"/>
        <v>Carassius auratus</v>
      </c>
      <c r="H32" t="str">
        <f t="shared" si="1"/>
        <v>Goldfish</v>
      </c>
      <c r="I32" t="str">
        <f t="shared" si="2"/>
        <v>Morihana</v>
      </c>
      <c r="J32" t="str">
        <f t="shared" si="3"/>
        <v>Nonnative</v>
      </c>
      <c r="K32" t="str">
        <f t="shared" si="4"/>
        <v>No</v>
      </c>
      <c r="M32">
        <v>100</v>
      </c>
      <c r="N32">
        <v>26</v>
      </c>
      <c r="O32">
        <v>1</v>
      </c>
      <c r="T32" t="str">
        <f t="shared" si="5"/>
        <v/>
      </c>
    </row>
    <row r="33" spans="1:21" x14ac:dyDescent="0.55000000000000004">
      <c r="A33">
        <v>4</v>
      </c>
      <c r="B33" s="15" t="s">
        <v>19</v>
      </c>
      <c r="C33" s="20">
        <v>45693.62638883102</v>
      </c>
      <c r="D33" t="s">
        <v>193</v>
      </c>
      <c r="E33">
        <v>2</v>
      </c>
      <c r="F33" t="s">
        <v>149</v>
      </c>
      <c r="G33" t="str">
        <f t="shared" si="0"/>
        <v>Retropinna retropinna</v>
      </c>
      <c r="H33" t="str">
        <f t="shared" si="1"/>
        <v>Common_smelt</v>
      </c>
      <c r="I33" t="str">
        <f t="shared" si="2"/>
        <v>Common_smelt</v>
      </c>
      <c r="J33" t="str">
        <f t="shared" si="3"/>
        <v>Native</v>
      </c>
      <c r="K33" t="str">
        <f t="shared" si="4"/>
        <v>No</v>
      </c>
      <c r="N33">
        <v>11</v>
      </c>
      <c r="O33">
        <v>14</v>
      </c>
      <c r="T33" t="str">
        <f t="shared" si="5"/>
        <v/>
      </c>
    </row>
    <row r="34" spans="1:21" x14ac:dyDescent="0.55000000000000004">
      <c r="A34">
        <v>4</v>
      </c>
      <c r="B34" s="15" t="s">
        <v>19</v>
      </c>
      <c r="C34" s="20">
        <v>45693.62638883102</v>
      </c>
      <c r="D34" t="s">
        <v>193</v>
      </c>
      <c r="E34">
        <v>2</v>
      </c>
      <c r="F34" t="s">
        <v>143</v>
      </c>
      <c r="G34" t="str">
        <f t="shared" si="0"/>
        <v>Galaxias brevipinnis</v>
      </c>
      <c r="H34" t="str">
        <f t="shared" si="1"/>
        <v>Climbing_galaxias</v>
      </c>
      <c r="I34" t="str">
        <f t="shared" si="2"/>
        <v>Kōaro</v>
      </c>
      <c r="J34" t="str">
        <f t="shared" si="3"/>
        <v>Native</v>
      </c>
      <c r="K34" t="str">
        <f t="shared" si="4"/>
        <v>Yes</v>
      </c>
      <c r="M34">
        <v>80</v>
      </c>
      <c r="N34">
        <v>4</v>
      </c>
      <c r="O34">
        <v>1</v>
      </c>
      <c r="T34" t="str">
        <f t="shared" si="5"/>
        <v/>
      </c>
    </row>
    <row r="35" spans="1:21" x14ac:dyDescent="0.55000000000000004">
      <c r="A35">
        <v>4</v>
      </c>
      <c r="B35" s="15" t="s">
        <v>19</v>
      </c>
      <c r="C35" s="20">
        <v>45693.62638883102</v>
      </c>
      <c r="D35" t="s">
        <v>193</v>
      </c>
      <c r="E35">
        <v>2</v>
      </c>
      <c r="F35" t="s">
        <v>143</v>
      </c>
      <c r="G35" t="str">
        <f t="shared" si="0"/>
        <v>Galaxias brevipinnis</v>
      </c>
      <c r="H35" t="str">
        <f t="shared" si="1"/>
        <v>Climbing_galaxias</v>
      </c>
      <c r="I35" t="str">
        <f t="shared" si="2"/>
        <v>Kōaro</v>
      </c>
      <c r="J35" t="str">
        <f t="shared" si="3"/>
        <v>Native</v>
      </c>
      <c r="K35" t="str">
        <f t="shared" si="4"/>
        <v>Yes</v>
      </c>
      <c r="M35">
        <v>80</v>
      </c>
      <c r="N35">
        <v>5</v>
      </c>
      <c r="O35">
        <v>1</v>
      </c>
      <c r="T35" t="str">
        <f t="shared" si="5"/>
        <v/>
      </c>
    </row>
    <row r="36" spans="1:21" x14ac:dyDescent="0.55000000000000004">
      <c r="A36">
        <v>4</v>
      </c>
      <c r="B36" s="15" t="s">
        <v>19</v>
      </c>
      <c r="C36" s="20">
        <v>45693.62638883102</v>
      </c>
      <c r="D36" t="s">
        <v>193</v>
      </c>
      <c r="E36">
        <v>2</v>
      </c>
      <c r="F36" t="s">
        <v>151</v>
      </c>
      <c r="G36" t="str">
        <f t="shared" si="0"/>
        <v>Gobiomorphus cotidianus</v>
      </c>
      <c r="H36" t="str">
        <f t="shared" si="1"/>
        <v>Common_bully</v>
      </c>
      <c r="I36" t="str">
        <f t="shared" si="2"/>
        <v>Toitoi</v>
      </c>
      <c r="J36" t="str">
        <f t="shared" si="3"/>
        <v>Native</v>
      </c>
      <c r="K36" t="str">
        <f t="shared" si="4"/>
        <v>No</v>
      </c>
      <c r="N36">
        <v>527</v>
      </c>
      <c r="S36">
        <v>2.5</v>
      </c>
      <c r="T36">
        <f t="shared" si="5"/>
        <v>591.47</v>
      </c>
    </row>
    <row r="37" spans="1:21" x14ac:dyDescent="0.55000000000000004">
      <c r="A37">
        <v>4</v>
      </c>
      <c r="B37" s="15" t="s">
        <v>19</v>
      </c>
      <c r="C37" s="20">
        <v>45693.62638883102</v>
      </c>
      <c r="D37" t="s">
        <v>193</v>
      </c>
      <c r="E37">
        <v>2</v>
      </c>
      <c r="F37" t="s">
        <v>143</v>
      </c>
      <c r="G37" t="str">
        <f t="shared" si="0"/>
        <v>Galaxias brevipinnis</v>
      </c>
      <c r="H37" t="str">
        <f t="shared" si="1"/>
        <v>Climbing_galaxias</v>
      </c>
      <c r="I37" t="str">
        <f t="shared" si="2"/>
        <v>Kōaro</v>
      </c>
      <c r="J37" t="str">
        <f t="shared" si="3"/>
        <v>Native</v>
      </c>
      <c r="K37" t="str">
        <f t="shared" si="4"/>
        <v>Yes</v>
      </c>
      <c r="M37">
        <v>175</v>
      </c>
      <c r="O37">
        <v>1</v>
      </c>
      <c r="T37" t="str">
        <f t="shared" si="5"/>
        <v/>
      </c>
    </row>
    <row r="38" spans="1:21" x14ac:dyDescent="0.55000000000000004">
      <c r="A38">
        <v>4</v>
      </c>
      <c r="B38" s="15" t="s">
        <v>19</v>
      </c>
      <c r="C38" s="20">
        <v>45693.62638883102</v>
      </c>
      <c r="D38" t="s">
        <v>193</v>
      </c>
      <c r="E38">
        <v>2</v>
      </c>
      <c r="F38" t="s">
        <v>151</v>
      </c>
      <c r="G38" t="str">
        <f t="shared" si="0"/>
        <v>Gobiomorphus cotidianus</v>
      </c>
      <c r="H38" t="str">
        <f t="shared" si="1"/>
        <v>Common_bully</v>
      </c>
      <c r="I38" t="str">
        <f t="shared" si="2"/>
        <v>Toitoi</v>
      </c>
      <c r="J38" t="str">
        <f t="shared" si="3"/>
        <v>Native</v>
      </c>
      <c r="K38" t="str">
        <f t="shared" si="4"/>
        <v>No</v>
      </c>
      <c r="N38">
        <v>471</v>
      </c>
      <c r="S38">
        <v>2.5</v>
      </c>
      <c r="T38">
        <f t="shared" si="5"/>
        <v>591.47</v>
      </c>
    </row>
    <row r="39" spans="1:21" x14ac:dyDescent="0.55000000000000004">
      <c r="A39">
        <v>4</v>
      </c>
      <c r="B39" s="15" t="s">
        <v>19</v>
      </c>
      <c r="C39" s="20">
        <v>45693.62638883102</v>
      </c>
      <c r="D39" t="s">
        <v>193</v>
      </c>
      <c r="E39">
        <v>2</v>
      </c>
      <c r="F39" t="s">
        <v>151</v>
      </c>
      <c r="G39" t="str">
        <f t="shared" si="0"/>
        <v>Gobiomorphus cotidianus</v>
      </c>
      <c r="H39" t="str">
        <f t="shared" si="1"/>
        <v>Common_bully</v>
      </c>
      <c r="I39" t="str">
        <f t="shared" si="2"/>
        <v>Toitoi</v>
      </c>
      <c r="J39" t="str">
        <f t="shared" si="3"/>
        <v>Native</v>
      </c>
      <c r="K39" t="str">
        <f t="shared" si="4"/>
        <v>No</v>
      </c>
      <c r="N39">
        <v>222</v>
      </c>
      <c r="S39">
        <v>1</v>
      </c>
      <c r="T39">
        <f t="shared" si="5"/>
        <v>236.58799999999999</v>
      </c>
    </row>
    <row r="40" spans="1:21" x14ac:dyDescent="0.55000000000000004">
      <c r="A40">
        <v>4</v>
      </c>
      <c r="B40" s="15" t="s">
        <v>19</v>
      </c>
      <c r="C40" s="20">
        <v>45693.62638883102</v>
      </c>
      <c r="D40" t="s">
        <v>193</v>
      </c>
      <c r="E40">
        <v>2</v>
      </c>
      <c r="F40" t="s">
        <v>151</v>
      </c>
      <c r="G40" t="str">
        <f t="shared" si="0"/>
        <v>Gobiomorphus cotidianus</v>
      </c>
      <c r="H40" t="str">
        <f t="shared" si="1"/>
        <v>Common_bully</v>
      </c>
      <c r="I40" t="str">
        <f t="shared" si="2"/>
        <v>Toitoi</v>
      </c>
      <c r="J40" t="str">
        <f t="shared" si="3"/>
        <v>Native</v>
      </c>
      <c r="K40" t="str">
        <f t="shared" si="4"/>
        <v>No</v>
      </c>
      <c r="N40">
        <v>480</v>
      </c>
      <c r="S40">
        <v>2.5</v>
      </c>
      <c r="T40">
        <f t="shared" si="5"/>
        <v>591.47</v>
      </c>
    </row>
    <row r="41" spans="1:21" x14ac:dyDescent="0.55000000000000004">
      <c r="A41">
        <v>4</v>
      </c>
      <c r="B41" s="15" t="s">
        <v>19</v>
      </c>
      <c r="C41" s="20">
        <v>45693.62638883102</v>
      </c>
      <c r="D41" t="s">
        <v>193</v>
      </c>
      <c r="E41">
        <v>2</v>
      </c>
      <c r="F41" t="s">
        <v>131</v>
      </c>
      <c r="G41" t="str">
        <f t="shared" si="0"/>
        <v>Paranephrops planifrons</v>
      </c>
      <c r="H41" t="str">
        <f t="shared" si="1"/>
        <v>Freshwater_crayfish</v>
      </c>
      <c r="I41" t="str">
        <f t="shared" si="2"/>
        <v>Kōura</v>
      </c>
      <c r="J41" t="str">
        <f t="shared" si="3"/>
        <v>Native</v>
      </c>
      <c r="K41" t="str">
        <f t="shared" si="4"/>
        <v>Yes</v>
      </c>
      <c r="L41" t="s">
        <v>195</v>
      </c>
      <c r="M41">
        <v>12.13</v>
      </c>
      <c r="N41">
        <v>1</v>
      </c>
      <c r="O41">
        <v>1</v>
      </c>
      <c r="T41" t="str">
        <f t="shared" si="5"/>
        <v/>
      </c>
    </row>
    <row r="42" spans="1:21" x14ac:dyDescent="0.55000000000000004">
      <c r="A42">
        <v>4</v>
      </c>
      <c r="B42" s="15" t="s">
        <v>19</v>
      </c>
      <c r="C42" s="20">
        <v>45693.62638883102</v>
      </c>
      <c r="D42" t="s">
        <v>193</v>
      </c>
      <c r="E42">
        <v>2</v>
      </c>
      <c r="F42" t="s">
        <v>143</v>
      </c>
      <c r="G42" t="str">
        <f t="shared" si="0"/>
        <v>Galaxias brevipinnis</v>
      </c>
      <c r="H42" t="str">
        <f t="shared" si="1"/>
        <v>Climbing_galaxias</v>
      </c>
      <c r="I42" t="str">
        <f t="shared" si="2"/>
        <v>Kōaro</v>
      </c>
      <c r="J42" t="str">
        <f t="shared" si="3"/>
        <v>Native</v>
      </c>
      <c r="K42" t="str">
        <f t="shared" si="4"/>
        <v>Yes</v>
      </c>
      <c r="M42">
        <v>90</v>
      </c>
      <c r="N42">
        <v>8</v>
      </c>
      <c r="O42">
        <v>1</v>
      </c>
      <c r="T42" t="str">
        <f t="shared" si="5"/>
        <v/>
      </c>
    </row>
    <row r="43" spans="1:21" x14ac:dyDescent="0.55000000000000004">
      <c r="A43">
        <v>4</v>
      </c>
      <c r="B43" s="15" t="s">
        <v>19</v>
      </c>
      <c r="C43" s="20">
        <v>45693.62638883102</v>
      </c>
      <c r="D43" t="s">
        <v>193</v>
      </c>
      <c r="E43">
        <v>2</v>
      </c>
      <c r="F43" t="s">
        <v>151</v>
      </c>
      <c r="G43" t="str">
        <f t="shared" si="0"/>
        <v>Gobiomorphus cotidianus</v>
      </c>
      <c r="H43" t="str">
        <f t="shared" si="1"/>
        <v>Common_bully</v>
      </c>
      <c r="I43" t="str">
        <f t="shared" si="2"/>
        <v>Toitoi</v>
      </c>
      <c r="J43" t="str">
        <f t="shared" si="3"/>
        <v>Native</v>
      </c>
      <c r="K43" t="str">
        <f t="shared" si="4"/>
        <v>No</v>
      </c>
      <c r="N43">
        <v>361</v>
      </c>
      <c r="S43">
        <v>2</v>
      </c>
      <c r="T43">
        <f t="shared" si="5"/>
        <v>473.17599999999999</v>
      </c>
    </row>
    <row r="44" spans="1:21" x14ac:dyDescent="0.55000000000000004">
      <c r="A44">
        <v>5</v>
      </c>
      <c r="B44" s="15" t="s">
        <v>20</v>
      </c>
      <c r="C44" s="20">
        <v>45693.534722222219</v>
      </c>
      <c r="D44" t="s">
        <v>192</v>
      </c>
      <c r="E44">
        <v>2</v>
      </c>
      <c r="F44" t="s">
        <v>151</v>
      </c>
      <c r="G44" t="str">
        <f t="shared" si="0"/>
        <v>Gobiomorphus cotidianus</v>
      </c>
      <c r="H44" t="str">
        <f t="shared" si="1"/>
        <v>Common_bully</v>
      </c>
      <c r="I44" t="str">
        <f t="shared" si="2"/>
        <v>Toitoi</v>
      </c>
      <c r="J44" t="str">
        <f t="shared" si="3"/>
        <v>Native</v>
      </c>
      <c r="K44" t="str">
        <f t="shared" si="4"/>
        <v>No</v>
      </c>
      <c r="O44">
        <v>4</v>
      </c>
      <c r="T44" t="str">
        <f t="shared" si="5"/>
        <v/>
      </c>
    </row>
    <row r="45" spans="1:21" x14ac:dyDescent="0.55000000000000004">
      <c r="A45">
        <v>5</v>
      </c>
      <c r="B45" s="15" t="s">
        <v>20</v>
      </c>
      <c r="C45" s="20">
        <v>45693.534722222219</v>
      </c>
      <c r="D45" t="s">
        <v>193</v>
      </c>
      <c r="E45">
        <v>2</v>
      </c>
      <c r="F45" t="s">
        <v>151</v>
      </c>
      <c r="G45" t="str">
        <f t="shared" si="0"/>
        <v>Gobiomorphus cotidianus</v>
      </c>
      <c r="H45" t="str">
        <f t="shared" si="1"/>
        <v>Common_bully</v>
      </c>
      <c r="I45" t="str">
        <f t="shared" si="2"/>
        <v>Toitoi</v>
      </c>
      <c r="J45" t="str">
        <f t="shared" si="3"/>
        <v>Native</v>
      </c>
      <c r="K45" t="str">
        <f t="shared" si="4"/>
        <v>No</v>
      </c>
      <c r="N45">
        <f>161-117</f>
        <v>44</v>
      </c>
      <c r="O45">
        <v>100</v>
      </c>
      <c r="S45">
        <v>0.25</v>
      </c>
      <c r="T45">
        <f t="shared" si="5"/>
        <v>59.146999999999998</v>
      </c>
      <c r="U45" t="s">
        <v>197</v>
      </c>
    </row>
    <row r="46" spans="1:21" x14ac:dyDescent="0.55000000000000004">
      <c r="A46">
        <v>5</v>
      </c>
      <c r="B46" s="15" t="s">
        <v>20</v>
      </c>
      <c r="C46" s="20">
        <v>45693.534722222219</v>
      </c>
      <c r="D46" t="s">
        <v>193</v>
      </c>
      <c r="E46">
        <v>2</v>
      </c>
      <c r="F46" t="s">
        <v>151</v>
      </c>
      <c r="G46" t="str">
        <f t="shared" si="0"/>
        <v>Gobiomorphus cotidianus</v>
      </c>
      <c r="H46" t="str">
        <f t="shared" si="1"/>
        <v>Common_bully</v>
      </c>
      <c r="I46" t="str">
        <f t="shared" si="2"/>
        <v>Toitoi</v>
      </c>
      <c r="J46" t="str">
        <f t="shared" si="3"/>
        <v>Native</v>
      </c>
      <c r="K46" t="str">
        <f t="shared" si="4"/>
        <v>No</v>
      </c>
      <c r="N46">
        <v>156</v>
      </c>
      <c r="S46">
        <v>0.75</v>
      </c>
      <c r="T46">
        <f t="shared" si="5"/>
        <v>177.441</v>
      </c>
      <c r="U46" t="s">
        <v>197</v>
      </c>
    </row>
    <row r="47" spans="1:21" x14ac:dyDescent="0.55000000000000004">
      <c r="A47">
        <v>5</v>
      </c>
      <c r="B47" s="15" t="s">
        <v>20</v>
      </c>
      <c r="C47" s="20">
        <v>45695.447916666664</v>
      </c>
      <c r="D47" t="s">
        <v>192</v>
      </c>
      <c r="E47">
        <v>2</v>
      </c>
      <c r="F47" t="s">
        <v>151</v>
      </c>
      <c r="G47" t="str">
        <f t="shared" si="0"/>
        <v>Gobiomorphus cotidianus</v>
      </c>
      <c r="H47" t="str">
        <f t="shared" si="1"/>
        <v>Common_bully</v>
      </c>
      <c r="I47" t="str">
        <f t="shared" si="2"/>
        <v>Toitoi</v>
      </c>
      <c r="J47" t="str">
        <f t="shared" si="3"/>
        <v>Native</v>
      </c>
      <c r="K47" t="str">
        <f t="shared" si="4"/>
        <v>No</v>
      </c>
      <c r="O47">
        <v>3</v>
      </c>
      <c r="T47" t="str">
        <f t="shared" si="5"/>
        <v/>
      </c>
    </row>
    <row r="48" spans="1:21" x14ac:dyDescent="0.55000000000000004">
      <c r="A48">
        <v>5</v>
      </c>
      <c r="B48" s="15" t="s">
        <v>20</v>
      </c>
      <c r="C48" s="20">
        <v>45695.447916666664</v>
      </c>
      <c r="D48" t="s">
        <v>193</v>
      </c>
      <c r="E48">
        <v>2</v>
      </c>
      <c r="F48" t="s">
        <v>140</v>
      </c>
      <c r="G48" t="str">
        <f t="shared" si="0"/>
        <v>Carassius auratus</v>
      </c>
      <c r="H48" t="str">
        <f t="shared" si="1"/>
        <v>Goldfish</v>
      </c>
      <c r="I48" t="str">
        <f t="shared" si="2"/>
        <v>Morihana</v>
      </c>
      <c r="J48" t="str">
        <f t="shared" si="3"/>
        <v>Nonnative</v>
      </c>
      <c r="K48" t="str">
        <f t="shared" si="4"/>
        <v>No</v>
      </c>
      <c r="M48">
        <v>145</v>
      </c>
      <c r="N48">
        <v>86</v>
      </c>
      <c r="O48">
        <v>1</v>
      </c>
      <c r="T48" t="str">
        <f t="shared" si="5"/>
        <v/>
      </c>
    </row>
    <row r="49" spans="1:20" x14ac:dyDescent="0.55000000000000004">
      <c r="A49">
        <v>5</v>
      </c>
      <c r="B49" s="15" t="s">
        <v>20</v>
      </c>
      <c r="C49" s="20">
        <v>45695.447916608799</v>
      </c>
      <c r="D49" t="s">
        <v>193</v>
      </c>
      <c r="E49">
        <v>2</v>
      </c>
      <c r="F49" t="s">
        <v>140</v>
      </c>
      <c r="G49" t="str">
        <f t="shared" si="0"/>
        <v>Carassius auratus</v>
      </c>
      <c r="H49" t="str">
        <f t="shared" si="1"/>
        <v>Goldfish</v>
      </c>
      <c r="I49" t="str">
        <f t="shared" si="2"/>
        <v>Morihana</v>
      </c>
      <c r="J49" t="str">
        <f t="shared" si="3"/>
        <v>Nonnative</v>
      </c>
      <c r="K49" t="str">
        <f t="shared" si="4"/>
        <v>No</v>
      </c>
      <c r="M49">
        <v>220</v>
      </c>
      <c r="N49">
        <v>284</v>
      </c>
      <c r="O49">
        <v>1</v>
      </c>
      <c r="T49" t="str">
        <f t="shared" si="5"/>
        <v/>
      </c>
    </row>
    <row r="50" spans="1:20" x14ac:dyDescent="0.55000000000000004">
      <c r="A50">
        <v>5</v>
      </c>
      <c r="B50" s="15" t="s">
        <v>20</v>
      </c>
      <c r="C50" s="20">
        <v>45695.447916608799</v>
      </c>
      <c r="D50" t="s">
        <v>193</v>
      </c>
      <c r="E50">
        <v>2</v>
      </c>
      <c r="F50" t="s">
        <v>221</v>
      </c>
      <c r="G50" t="str">
        <f t="shared" si="0"/>
        <v>Gambusia affinis</v>
      </c>
      <c r="H50" t="str">
        <f t="shared" si="1"/>
        <v>Gambusia</v>
      </c>
      <c r="I50" t="str">
        <f t="shared" si="2"/>
        <v>Mosquitofish</v>
      </c>
      <c r="J50" t="str">
        <f t="shared" si="3"/>
        <v>Nonnative</v>
      </c>
      <c r="K50" t="str">
        <f t="shared" si="4"/>
        <v>No</v>
      </c>
      <c r="O50">
        <v>1</v>
      </c>
    </row>
    <row r="51" spans="1:20" x14ac:dyDescent="0.55000000000000004">
      <c r="A51">
        <v>5</v>
      </c>
      <c r="B51" s="15" t="s">
        <v>20</v>
      </c>
      <c r="C51" s="20">
        <v>45695.447916608799</v>
      </c>
      <c r="D51" t="s">
        <v>193</v>
      </c>
      <c r="E51">
        <v>2</v>
      </c>
      <c r="F51" t="s">
        <v>151</v>
      </c>
      <c r="G51" t="str">
        <f t="shared" si="0"/>
        <v>Gobiomorphus cotidianus</v>
      </c>
      <c r="H51" t="str">
        <f t="shared" si="1"/>
        <v>Common_bully</v>
      </c>
      <c r="I51" t="str">
        <f t="shared" si="2"/>
        <v>Toitoi</v>
      </c>
      <c r="J51" t="str">
        <f t="shared" si="3"/>
        <v>Native</v>
      </c>
      <c r="K51" t="str">
        <f t="shared" si="4"/>
        <v>No</v>
      </c>
      <c r="N51">
        <v>535</v>
      </c>
      <c r="S51">
        <v>2.5</v>
      </c>
      <c r="T51">
        <f t="shared" si="5"/>
        <v>591.47</v>
      </c>
    </row>
    <row r="52" spans="1:20" x14ac:dyDescent="0.55000000000000004">
      <c r="A52">
        <v>5</v>
      </c>
      <c r="B52" s="15" t="s">
        <v>20</v>
      </c>
      <c r="C52" s="20">
        <v>45695.447916608799</v>
      </c>
      <c r="D52" t="s">
        <v>193</v>
      </c>
      <c r="E52">
        <v>2</v>
      </c>
      <c r="F52" t="s">
        <v>151</v>
      </c>
      <c r="G52" t="str">
        <f t="shared" si="0"/>
        <v>Gobiomorphus cotidianus</v>
      </c>
      <c r="H52" t="str">
        <f t="shared" si="1"/>
        <v>Common_bully</v>
      </c>
      <c r="I52" t="str">
        <f t="shared" si="2"/>
        <v>Toitoi</v>
      </c>
      <c r="J52" t="str">
        <f t="shared" si="3"/>
        <v>Native</v>
      </c>
      <c r="K52" t="str">
        <f t="shared" si="4"/>
        <v>No</v>
      </c>
      <c r="N52">
        <v>578</v>
      </c>
      <c r="S52">
        <v>2.5</v>
      </c>
      <c r="T52">
        <f t="shared" si="5"/>
        <v>591.47</v>
      </c>
    </row>
    <row r="53" spans="1:20" x14ac:dyDescent="0.55000000000000004">
      <c r="A53">
        <v>5</v>
      </c>
      <c r="B53" s="15" t="s">
        <v>20</v>
      </c>
      <c r="C53" s="20">
        <v>45695.447916608799</v>
      </c>
      <c r="D53" t="s">
        <v>193</v>
      </c>
      <c r="E53">
        <v>2</v>
      </c>
      <c r="F53" t="s">
        <v>151</v>
      </c>
      <c r="G53" t="str">
        <f t="shared" si="0"/>
        <v>Gobiomorphus cotidianus</v>
      </c>
      <c r="H53" t="str">
        <f t="shared" si="1"/>
        <v>Common_bully</v>
      </c>
      <c r="I53" t="str">
        <f t="shared" si="2"/>
        <v>Toitoi</v>
      </c>
      <c r="J53" t="str">
        <f t="shared" si="3"/>
        <v>Native</v>
      </c>
      <c r="K53" t="str">
        <f t="shared" si="4"/>
        <v>No</v>
      </c>
      <c r="N53">
        <v>589</v>
      </c>
      <c r="S53">
        <v>2.5</v>
      </c>
      <c r="T53">
        <f t="shared" si="5"/>
        <v>591.47</v>
      </c>
    </row>
    <row r="54" spans="1:20" x14ac:dyDescent="0.55000000000000004">
      <c r="A54">
        <v>5</v>
      </c>
      <c r="B54" s="15" t="s">
        <v>20</v>
      </c>
      <c r="C54" s="20">
        <v>45695.447916608799</v>
      </c>
      <c r="D54" t="s">
        <v>193</v>
      </c>
      <c r="E54">
        <v>2</v>
      </c>
      <c r="F54" t="s">
        <v>151</v>
      </c>
      <c r="G54" t="str">
        <f t="shared" si="0"/>
        <v>Gobiomorphus cotidianus</v>
      </c>
      <c r="H54" t="str">
        <f t="shared" si="1"/>
        <v>Common_bully</v>
      </c>
      <c r="I54" t="str">
        <f t="shared" si="2"/>
        <v>Toitoi</v>
      </c>
      <c r="J54" t="str">
        <f t="shared" si="3"/>
        <v>Native</v>
      </c>
      <c r="K54" t="str">
        <f t="shared" si="4"/>
        <v>No</v>
      </c>
      <c r="N54">
        <f>676-117</f>
        <v>559</v>
      </c>
      <c r="S54">
        <v>2.5</v>
      </c>
      <c r="T54">
        <f t="shared" si="5"/>
        <v>591.47</v>
      </c>
    </row>
    <row r="55" spans="1:20" x14ac:dyDescent="0.55000000000000004">
      <c r="A55">
        <v>5</v>
      </c>
      <c r="B55" s="15" t="s">
        <v>20</v>
      </c>
      <c r="C55" s="20">
        <v>45695.447916608799</v>
      </c>
      <c r="D55" t="s">
        <v>193</v>
      </c>
      <c r="E55">
        <v>2</v>
      </c>
      <c r="F55" t="s">
        <v>151</v>
      </c>
      <c r="G55" t="str">
        <f t="shared" si="0"/>
        <v>Gobiomorphus cotidianus</v>
      </c>
      <c r="H55" t="str">
        <f t="shared" si="1"/>
        <v>Common_bully</v>
      </c>
      <c r="I55" t="str">
        <f t="shared" si="2"/>
        <v>Toitoi</v>
      </c>
      <c r="J55" t="str">
        <f t="shared" si="3"/>
        <v>Native</v>
      </c>
      <c r="K55" t="str">
        <f t="shared" si="4"/>
        <v>No</v>
      </c>
      <c r="N55">
        <f>647-117</f>
        <v>530</v>
      </c>
      <c r="S55">
        <v>2.5</v>
      </c>
      <c r="T55">
        <f t="shared" si="5"/>
        <v>591.47</v>
      </c>
    </row>
    <row r="56" spans="1:20" x14ac:dyDescent="0.55000000000000004">
      <c r="A56">
        <v>5</v>
      </c>
      <c r="B56" s="15" t="s">
        <v>20</v>
      </c>
      <c r="C56" s="20">
        <v>45695.447916608799</v>
      </c>
      <c r="D56" t="s">
        <v>193</v>
      </c>
      <c r="E56">
        <v>2</v>
      </c>
      <c r="F56" t="s">
        <v>151</v>
      </c>
      <c r="G56" t="str">
        <f t="shared" si="0"/>
        <v>Gobiomorphus cotidianus</v>
      </c>
      <c r="H56" t="str">
        <f t="shared" si="1"/>
        <v>Common_bully</v>
      </c>
      <c r="I56" t="str">
        <f t="shared" si="2"/>
        <v>Toitoi</v>
      </c>
      <c r="J56" t="str">
        <f t="shared" si="3"/>
        <v>Native</v>
      </c>
      <c r="K56" t="str">
        <f t="shared" si="4"/>
        <v>No</v>
      </c>
      <c r="N56">
        <f>646-117</f>
        <v>529</v>
      </c>
      <c r="S56">
        <v>2.5</v>
      </c>
      <c r="T56">
        <f t="shared" si="5"/>
        <v>591.47</v>
      </c>
    </row>
    <row r="57" spans="1:20" x14ac:dyDescent="0.55000000000000004">
      <c r="A57">
        <v>5</v>
      </c>
      <c r="B57" s="15" t="s">
        <v>20</v>
      </c>
      <c r="C57" s="20">
        <v>45695.447916608799</v>
      </c>
      <c r="D57" t="s">
        <v>193</v>
      </c>
      <c r="E57">
        <v>2</v>
      </c>
      <c r="F57" t="s">
        <v>151</v>
      </c>
      <c r="G57" t="str">
        <f t="shared" si="0"/>
        <v>Gobiomorphus cotidianus</v>
      </c>
      <c r="H57" t="str">
        <f t="shared" si="1"/>
        <v>Common_bully</v>
      </c>
      <c r="I57" t="str">
        <f t="shared" si="2"/>
        <v>Toitoi</v>
      </c>
      <c r="J57" t="str">
        <f t="shared" si="3"/>
        <v>Native</v>
      </c>
      <c r="K57" t="str">
        <f t="shared" si="4"/>
        <v>No</v>
      </c>
      <c r="N57">
        <f>674-117</f>
        <v>557</v>
      </c>
      <c r="S57">
        <v>2.5</v>
      </c>
      <c r="T57">
        <f t="shared" si="5"/>
        <v>591.47</v>
      </c>
    </row>
    <row r="58" spans="1:20" x14ac:dyDescent="0.55000000000000004">
      <c r="A58">
        <v>5</v>
      </c>
      <c r="B58" s="15" t="s">
        <v>20</v>
      </c>
      <c r="C58" s="20">
        <v>45695.447916608799</v>
      </c>
      <c r="D58" t="s">
        <v>193</v>
      </c>
      <c r="E58">
        <v>2</v>
      </c>
      <c r="F58" t="s">
        <v>151</v>
      </c>
      <c r="G58" t="str">
        <f t="shared" si="0"/>
        <v>Gobiomorphus cotidianus</v>
      </c>
      <c r="H58" t="str">
        <f t="shared" si="1"/>
        <v>Common_bully</v>
      </c>
      <c r="I58" t="str">
        <f t="shared" si="2"/>
        <v>Toitoi</v>
      </c>
      <c r="J58" t="str">
        <f t="shared" si="3"/>
        <v>Native</v>
      </c>
      <c r="K58" t="str">
        <f t="shared" si="4"/>
        <v>No</v>
      </c>
      <c r="N58">
        <f>338-117</f>
        <v>221</v>
      </c>
      <c r="S58">
        <v>1</v>
      </c>
      <c r="T58">
        <f t="shared" si="5"/>
        <v>236.58799999999999</v>
      </c>
    </row>
    <row r="59" spans="1:20" x14ac:dyDescent="0.55000000000000004">
      <c r="A59">
        <v>6</v>
      </c>
      <c r="B59" s="15" t="s">
        <v>21</v>
      </c>
      <c r="C59" s="20">
        <v>45693.513888888891</v>
      </c>
      <c r="D59" t="s">
        <v>192</v>
      </c>
      <c r="E59">
        <v>2</v>
      </c>
      <c r="F59" t="s">
        <v>151</v>
      </c>
      <c r="G59" t="str">
        <f t="shared" si="0"/>
        <v>Gobiomorphus cotidianus</v>
      </c>
      <c r="H59" t="str">
        <f t="shared" si="1"/>
        <v>Common_bully</v>
      </c>
      <c r="I59" t="str">
        <f t="shared" si="2"/>
        <v>Toitoi</v>
      </c>
      <c r="J59" t="str">
        <f t="shared" si="3"/>
        <v>Native</v>
      </c>
      <c r="K59" t="str">
        <f t="shared" si="4"/>
        <v>No</v>
      </c>
      <c r="N59">
        <f>123-117</f>
        <v>6</v>
      </c>
      <c r="T59" t="str">
        <f t="shared" si="5"/>
        <v/>
      </c>
    </row>
    <row r="60" spans="1:20" x14ac:dyDescent="0.55000000000000004">
      <c r="A60">
        <v>6</v>
      </c>
      <c r="B60" s="15" t="s">
        <v>21</v>
      </c>
      <c r="C60" s="20">
        <v>45693.513888888891</v>
      </c>
      <c r="D60" t="s">
        <v>193</v>
      </c>
      <c r="E60">
        <v>2</v>
      </c>
      <c r="F60" t="s">
        <v>140</v>
      </c>
      <c r="G60" t="str">
        <f t="shared" si="0"/>
        <v>Carassius auratus</v>
      </c>
      <c r="H60" t="str">
        <f t="shared" si="1"/>
        <v>Goldfish</v>
      </c>
      <c r="I60" t="str">
        <f t="shared" si="2"/>
        <v>Morihana</v>
      </c>
      <c r="J60" t="str">
        <f t="shared" si="3"/>
        <v>Nonnative</v>
      </c>
      <c r="K60" t="str">
        <f t="shared" si="4"/>
        <v>No</v>
      </c>
      <c r="M60">
        <v>24</v>
      </c>
      <c r="N60">
        <v>1</v>
      </c>
      <c r="O60">
        <v>1</v>
      </c>
      <c r="T60" t="str">
        <f t="shared" si="5"/>
        <v/>
      </c>
    </row>
    <row r="61" spans="1:20" x14ac:dyDescent="0.55000000000000004">
      <c r="A61">
        <v>6</v>
      </c>
      <c r="B61" s="15" t="s">
        <v>21</v>
      </c>
      <c r="C61" s="20">
        <v>45693.513888888891</v>
      </c>
      <c r="D61" t="s">
        <v>193</v>
      </c>
      <c r="E61">
        <v>2</v>
      </c>
      <c r="F61" t="s">
        <v>149</v>
      </c>
      <c r="G61" t="str">
        <f t="shared" si="0"/>
        <v>Retropinna retropinna</v>
      </c>
      <c r="H61" t="str">
        <f t="shared" si="1"/>
        <v>Common_smelt</v>
      </c>
      <c r="I61" t="str">
        <f t="shared" si="2"/>
        <v>Common_smelt</v>
      </c>
      <c r="J61" t="str">
        <f t="shared" si="3"/>
        <v>Native</v>
      </c>
      <c r="K61" t="str">
        <f t="shared" si="4"/>
        <v>No</v>
      </c>
      <c r="O61">
        <v>1</v>
      </c>
    </row>
    <row r="62" spans="1:20" x14ac:dyDescent="0.55000000000000004">
      <c r="A62">
        <v>6</v>
      </c>
      <c r="B62" s="15" t="s">
        <v>21</v>
      </c>
      <c r="C62" s="20">
        <v>45693.513888888891</v>
      </c>
      <c r="D62" t="s">
        <v>193</v>
      </c>
      <c r="E62">
        <v>2</v>
      </c>
      <c r="F62" t="s">
        <v>151</v>
      </c>
      <c r="G62" t="str">
        <f t="shared" si="0"/>
        <v>Gobiomorphus cotidianus</v>
      </c>
      <c r="H62" t="str">
        <f t="shared" si="1"/>
        <v>Common_bully</v>
      </c>
      <c r="I62" t="str">
        <f t="shared" si="2"/>
        <v>Toitoi</v>
      </c>
      <c r="J62" t="str">
        <f t="shared" si="3"/>
        <v>Native</v>
      </c>
      <c r="K62" t="str">
        <f t="shared" si="4"/>
        <v>No</v>
      </c>
      <c r="N62">
        <f>215-117</f>
        <v>98</v>
      </c>
      <c r="O62">
        <v>100</v>
      </c>
      <c r="S62">
        <v>0.5</v>
      </c>
      <c r="T62">
        <f>IF(S62&lt;&gt;"", S62*236.588, "")</f>
        <v>118.294</v>
      </c>
    </row>
    <row r="63" spans="1:20" x14ac:dyDescent="0.55000000000000004">
      <c r="A63">
        <v>6</v>
      </c>
      <c r="B63" s="15" t="s">
        <v>21</v>
      </c>
      <c r="C63" s="20">
        <v>45693.513888888891</v>
      </c>
      <c r="D63" t="s">
        <v>193</v>
      </c>
      <c r="E63">
        <v>2</v>
      </c>
      <c r="F63" t="s">
        <v>151</v>
      </c>
      <c r="G63" t="str">
        <f t="shared" si="0"/>
        <v>Gobiomorphus cotidianus</v>
      </c>
      <c r="H63" t="str">
        <f t="shared" si="1"/>
        <v>Common_bully</v>
      </c>
      <c r="I63" t="str">
        <f t="shared" si="2"/>
        <v>Toitoi</v>
      </c>
      <c r="J63" t="str">
        <f t="shared" si="3"/>
        <v>Native</v>
      </c>
      <c r="K63" t="str">
        <f t="shared" si="4"/>
        <v>No</v>
      </c>
      <c r="N63">
        <f>508-117</f>
        <v>391</v>
      </c>
      <c r="S63">
        <v>2</v>
      </c>
      <c r="T63">
        <f>IF(S63&lt;&gt;"", S63*236.588, "")</f>
        <v>473.17599999999999</v>
      </c>
    </row>
    <row r="64" spans="1:20" x14ac:dyDescent="0.55000000000000004">
      <c r="A64">
        <v>6</v>
      </c>
      <c r="B64" s="15" t="s">
        <v>21</v>
      </c>
      <c r="C64" s="20">
        <v>45693.513888888891</v>
      </c>
      <c r="D64" t="s">
        <v>193</v>
      </c>
      <c r="E64">
        <v>2</v>
      </c>
      <c r="F64" t="s">
        <v>151</v>
      </c>
      <c r="G64" t="str">
        <f t="shared" si="0"/>
        <v>Gobiomorphus cotidianus</v>
      </c>
      <c r="H64" t="str">
        <f t="shared" si="1"/>
        <v>Common_bully</v>
      </c>
      <c r="I64" t="str">
        <f t="shared" si="2"/>
        <v>Toitoi</v>
      </c>
      <c r="J64" t="str">
        <f t="shared" si="3"/>
        <v>Native</v>
      </c>
      <c r="K64" t="str">
        <f t="shared" si="4"/>
        <v>No</v>
      </c>
      <c r="N64">
        <f>275-117</f>
        <v>158</v>
      </c>
      <c r="S64">
        <v>0.75</v>
      </c>
      <c r="T64">
        <f>IF(S64&lt;&gt;"", S64*236.588, "")</f>
        <v>177.441</v>
      </c>
    </row>
    <row r="65" spans="1:20" x14ac:dyDescent="0.55000000000000004">
      <c r="A65">
        <v>6</v>
      </c>
      <c r="B65" s="15" t="s">
        <v>21</v>
      </c>
      <c r="C65" s="20">
        <v>45695.477083333331</v>
      </c>
      <c r="D65" t="s">
        <v>192</v>
      </c>
      <c r="E65">
        <v>2</v>
      </c>
      <c r="F65" t="s">
        <v>151</v>
      </c>
      <c r="G65" t="str">
        <f t="shared" si="0"/>
        <v>Gobiomorphus cotidianus</v>
      </c>
      <c r="H65" t="str">
        <f t="shared" si="1"/>
        <v>Common_bully</v>
      </c>
      <c r="I65" t="str">
        <f t="shared" si="2"/>
        <v>Toitoi</v>
      </c>
      <c r="J65" t="str">
        <f t="shared" si="3"/>
        <v>Native</v>
      </c>
      <c r="K65" t="str">
        <f t="shared" si="4"/>
        <v>No</v>
      </c>
      <c r="O65">
        <v>5</v>
      </c>
      <c r="T65" t="str">
        <f t="shared" si="5"/>
        <v/>
      </c>
    </row>
    <row r="66" spans="1:20" x14ac:dyDescent="0.55000000000000004">
      <c r="A66">
        <v>6</v>
      </c>
      <c r="B66" s="15" t="s">
        <v>21</v>
      </c>
      <c r="C66" s="20">
        <v>45695.477083333331</v>
      </c>
      <c r="D66" t="s">
        <v>193</v>
      </c>
      <c r="E66">
        <v>2</v>
      </c>
      <c r="F66" t="s">
        <v>151</v>
      </c>
      <c r="G66" t="str">
        <f t="shared" si="0"/>
        <v>Gobiomorphus cotidianus</v>
      </c>
      <c r="H66" t="str">
        <f t="shared" si="1"/>
        <v>Common_bully</v>
      </c>
      <c r="I66" t="str">
        <f t="shared" si="2"/>
        <v>Toitoi</v>
      </c>
      <c r="J66" t="str">
        <f t="shared" si="3"/>
        <v>Native</v>
      </c>
      <c r="K66" t="str">
        <f t="shared" si="4"/>
        <v>No</v>
      </c>
      <c r="N66">
        <f>302-117</f>
        <v>185</v>
      </c>
      <c r="S66">
        <v>1</v>
      </c>
      <c r="T66">
        <f t="shared" si="5"/>
        <v>236.58799999999999</v>
      </c>
    </row>
    <row r="67" spans="1:20" x14ac:dyDescent="0.55000000000000004">
      <c r="A67">
        <v>6</v>
      </c>
      <c r="B67" s="15" t="s">
        <v>21</v>
      </c>
      <c r="C67" s="20">
        <v>45695.477083275466</v>
      </c>
      <c r="D67" t="s">
        <v>193</v>
      </c>
      <c r="E67">
        <v>2</v>
      </c>
      <c r="F67" t="s">
        <v>151</v>
      </c>
      <c r="G67" t="str">
        <f t="shared" si="0"/>
        <v>Gobiomorphus cotidianus</v>
      </c>
      <c r="H67" t="str">
        <f t="shared" si="1"/>
        <v>Common_bully</v>
      </c>
      <c r="I67" t="str">
        <f t="shared" si="2"/>
        <v>Toitoi</v>
      </c>
      <c r="J67" t="str">
        <f t="shared" si="3"/>
        <v>Native</v>
      </c>
      <c r="K67" t="str">
        <f t="shared" si="4"/>
        <v>No</v>
      </c>
      <c r="N67">
        <f>321-117</f>
        <v>204</v>
      </c>
      <c r="S67">
        <v>2.5</v>
      </c>
      <c r="T67">
        <f t="shared" si="5"/>
        <v>591.47</v>
      </c>
    </row>
    <row r="68" spans="1:20" x14ac:dyDescent="0.55000000000000004">
      <c r="A68">
        <v>6</v>
      </c>
      <c r="B68" s="15" t="s">
        <v>21</v>
      </c>
      <c r="C68" s="20">
        <v>45695.477083275466</v>
      </c>
      <c r="D68" t="s">
        <v>193</v>
      </c>
      <c r="E68">
        <v>2</v>
      </c>
      <c r="F68" t="s">
        <v>151</v>
      </c>
      <c r="G68" t="str">
        <f t="shared" ref="G68:G131" si="6">VLOOKUP($F68, $W$1:$AB$10, 2, FALSE)</f>
        <v>Gobiomorphus cotidianus</v>
      </c>
      <c r="H68" t="str">
        <f t="shared" ref="H68:H131" si="7">VLOOKUP($F68, $W$1:$AB$10, 3, FALSE)</f>
        <v>Common_bully</v>
      </c>
      <c r="I68" t="str">
        <f t="shared" ref="I68:I131" si="8">VLOOKUP($F68, $W$1:$AB$10, 4, FALSE)</f>
        <v>Toitoi</v>
      </c>
      <c r="J68" t="str">
        <f t="shared" ref="J68:J131" si="9">VLOOKUP($F68, $W$1:$AC$10, 5, FALSE)</f>
        <v>Native</v>
      </c>
      <c r="K68" t="str">
        <f t="shared" ref="K68:K131" si="10">VLOOKUP($F68, $W$1:$AB$10, 6, FALSE)</f>
        <v>No</v>
      </c>
      <c r="N68">
        <f>698-117</f>
        <v>581</v>
      </c>
      <c r="S68">
        <v>2.5</v>
      </c>
      <c r="T68">
        <f t="shared" ref="T68:T130" si="11">IF(S68&lt;&gt;"", S68*236.588, "")</f>
        <v>591.47</v>
      </c>
    </row>
    <row r="69" spans="1:20" x14ac:dyDescent="0.55000000000000004">
      <c r="A69">
        <v>6</v>
      </c>
      <c r="B69" s="15" t="s">
        <v>21</v>
      </c>
      <c r="C69" s="20">
        <v>45695.477083275466</v>
      </c>
      <c r="D69" t="s">
        <v>193</v>
      </c>
      <c r="E69">
        <v>2</v>
      </c>
      <c r="F69" t="s">
        <v>151</v>
      </c>
      <c r="G69" t="str">
        <f t="shared" si="6"/>
        <v>Gobiomorphus cotidianus</v>
      </c>
      <c r="H69" t="str">
        <f t="shared" si="7"/>
        <v>Common_bully</v>
      </c>
      <c r="I69" t="str">
        <f t="shared" si="8"/>
        <v>Toitoi</v>
      </c>
      <c r="J69" t="str">
        <f t="shared" si="9"/>
        <v>Native</v>
      </c>
      <c r="K69" t="str">
        <f t="shared" si="10"/>
        <v>No</v>
      </c>
      <c r="N69">
        <f>636-117</f>
        <v>519</v>
      </c>
      <c r="S69">
        <v>2.5</v>
      </c>
      <c r="T69">
        <f t="shared" si="11"/>
        <v>591.47</v>
      </c>
    </row>
    <row r="70" spans="1:20" x14ac:dyDescent="0.55000000000000004">
      <c r="A70">
        <v>6</v>
      </c>
      <c r="B70" s="15" t="s">
        <v>21</v>
      </c>
      <c r="C70" s="20">
        <v>45695.477083275466</v>
      </c>
      <c r="D70" t="s">
        <v>193</v>
      </c>
      <c r="E70">
        <v>2</v>
      </c>
      <c r="F70" t="s">
        <v>151</v>
      </c>
      <c r="G70" t="str">
        <f t="shared" si="6"/>
        <v>Gobiomorphus cotidianus</v>
      </c>
      <c r="H70" t="str">
        <f t="shared" si="7"/>
        <v>Common_bully</v>
      </c>
      <c r="I70" t="str">
        <f t="shared" si="8"/>
        <v>Toitoi</v>
      </c>
      <c r="J70" t="str">
        <f t="shared" si="9"/>
        <v>Native</v>
      </c>
      <c r="K70" t="str">
        <f t="shared" si="10"/>
        <v>No</v>
      </c>
      <c r="N70">
        <f>182-117</f>
        <v>65</v>
      </c>
      <c r="S70">
        <v>0.25</v>
      </c>
      <c r="T70">
        <f t="shared" si="11"/>
        <v>59.146999999999998</v>
      </c>
    </row>
    <row r="71" spans="1:20" x14ac:dyDescent="0.55000000000000004">
      <c r="A71">
        <v>7</v>
      </c>
      <c r="B71" s="15" t="s">
        <v>22</v>
      </c>
      <c r="C71" s="20">
        <v>45693.476388888892</v>
      </c>
      <c r="D71" t="s">
        <v>192</v>
      </c>
      <c r="E71">
        <v>2</v>
      </c>
      <c r="F71" t="s">
        <v>151</v>
      </c>
      <c r="G71" t="str">
        <f t="shared" si="6"/>
        <v>Gobiomorphus cotidianus</v>
      </c>
      <c r="H71" t="str">
        <f t="shared" si="7"/>
        <v>Common_bully</v>
      </c>
      <c r="I71" t="str">
        <f t="shared" si="8"/>
        <v>Toitoi</v>
      </c>
      <c r="J71" t="str">
        <f t="shared" si="9"/>
        <v>Native</v>
      </c>
      <c r="K71" t="str">
        <f t="shared" si="10"/>
        <v>No</v>
      </c>
      <c r="N71">
        <f>123-117</f>
        <v>6</v>
      </c>
      <c r="O71">
        <v>9</v>
      </c>
      <c r="T71" t="str">
        <f t="shared" si="11"/>
        <v/>
      </c>
    </row>
    <row r="72" spans="1:20" x14ac:dyDescent="0.55000000000000004">
      <c r="A72">
        <v>7</v>
      </c>
      <c r="B72" s="15" t="s">
        <v>22</v>
      </c>
      <c r="C72" s="20">
        <v>45693.476388888892</v>
      </c>
      <c r="D72" t="s">
        <v>192</v>
      </c>
      <c r="E72">
        <v>2</v>
      </c>
      <c r="F72" t="s">
        <v>149</v>
      </c>
      <c r="G72" t="str">
        <f t="shared" si="6"/>
        <v>Retropinna retropinna</v>
      </c>
      <c r="H72" t="str">
        <f t="shared" si="7"/>
        <v>Common_smelt</v>
      </c>
      <c r="I72" t="str">
        <f t="shared" si="8"/>
        <v>Common_smelt</v>
      </c>
      <c r="J72" t="str">
        <f t="shared" si="9"/>
        <v>Native</v>
      </c>
      <c r="K72" t="str">
        <f t="shared" si="10"/>
        <v>No</v>
      </c>
      <c r="O72">
        <v>1</v>
      </c>
      <c r="T72" t="str">
        <f t="shared" si="11"/>
        <v/>
      </c>
    </row>
    <row r="73" spans="1:20" x14ac:dyDescent="0.55000000000000004">
      <c r="A73">
        <v>7</v>
      </c>
      <c r="B73" s="15" t="s">
        <v>22</v>
      </c>
      <c r="C73" s="20">
        <v>45693.476388888892</v>
      </c>
      <c r="D73" t="s">
        <v>193</v>
      </c>
      <c r="E73">
        <v>2</v>
      </c>
      <c r="F73" t="s">
        <v>151</v>
      </c>
      <c r="G73" t="str">
        <f t="shared" si="6"/>
        <v>Gobiomorphus cotidianus</v>
      </c>
      <c r="H73" t="str">
        <f t="shared" si="7"/>
        <v>Common_bully</v>
      </c>
      <c r="I73" t="str">
        <f t="shared" si="8"/>
        <v>Toitoi</v>
      </c>
      <c r="J73" t="str">
        <f t="shared" si="9"/>
        <v>Native</v>
      </c>
      <c r="K73" t="str">
        <f t="shared" si="10"/>
        <v>No</v>
      </c>
      <c r="N73">
        <f>214-117</f>
        <v>97</v>
      </c>
      <c r="O73">
        <v>100</v>
      </c>
      <c r="S73">
        <v>0.5</v>
      </c>
      <c r="T73">
        <f t="shared" si="11"/>
        <v>118.294</v>
      </c>
    </row>
    <row r="74" spans="1:20" x14ac:dyDescent="0.55000000000000004">
      <c r="A74">
        <v>7</v>
      </c>
      <c r="B74" s="15" t="s">
        <v>22</v>
      </c>
      <c r="C74" s="20">
        <v>45693.476388888892</v>
      </c>
      <c r="D74" t="s">
        <v>193</v>
      </c>
      <c r="E74">
        <v>2</v>
      </c>
      <c r="F74" t="s">
        <v>151</v>
      </c>
      <c r="G74" t="str">
        <f t="shared" si="6"/>
        <v>Gobiomorphus cotidianus</v>
      </c>
      <c r="H74" t="str">
        <f t="shared" si="7"/>
        <v>Common_bully</v>
      </c>
      <c r="I74" t="str">
        <f t="shared" si="8"/>
        <v>Toitoi</v>
      </c>
      <c r="J74" t="str">
        <f t="shared" si="9"/>
        <v>Native</v>
      </c>
      <c r="K74" t="str">
        <f t="shared" si="10"/>
        <v>No</v>
      </c>
      <c r="N74">
        <f>661-117</f>
        <v>544</v>
      </c>
      <c r="S74">
        <v>2.5</v>
      </c>
      <c r="T74">
        <f t="shared" si="11"/>
        <v>591.47</v>
      </c>
    </row>
    <row r="75" spans="1:20" x14ac:dyDescent="0.55000000000000004">
      <c r="A75">
        <v>7</v>
      </c>
      <c r="B75" s="15" t="s">
        <v>22</v>
      </c>
      <c r="C75" s="20">
        <v>45693.476388888892</v>
      </c>
      <c r="D75" t="s">
        <v>193</v>
      </c>
      <c r="E75">
        <v>2</v>
      </c>
      <c r="F75" t="s">
        <v>151</v>
      </c>
      <c r="G75" t="str">
        <f t="shared" si="6"/>
        <v>Gobiomorphus cotidianus</v>
      </c>
      <c r="H75" t="str">
        <f t="shared" si="7"/>
        <v>Common_bully</v>
      </c>
      <c r="I75" t="str">
        <f t="shared" si="8"/>
        <v>Toitoi</v>
      </c>
      <c r="J75" t="str">
        <f t="shared" si="9"/>
        <v>Native</v>
      </c>
      <c r="K75" t="str">
        <f t="shared" si="10"/>
        <v>No</v>
      </c>
      <c r="N75">
        <f>682-117</f>
        <v>565</v>
      </c>
      <c r="S75">
        <v>2.5</v>
      </c>
      <c r="T75">
        <f t="shared" si="11"/>
        <v>591.47</v>
      </c>
    </row>
    <row r="76" spans="1:20" x14ac:dyDescent="0.55000000000000004">
      <c r="A76">
        <v>7</v>
      </c>
      <c r="B76" s="15" t="s">
        <v>22</v>
      </c>
      <c r="C76" s="20">
        <v>45693.476388888892</v>
      </c>
      <c r="D76" t="s">
        <v>193</v>
      </c>
      <c r="E76">
        <v>2</v>
      </c>
      <c r="F76" t="s">
        <v>151</v>
      </c>
      <c r="G76" t="str">
        <f t="shared" si="6"/>
        <v>Gobiomorphus cotidianus</v>
      </c>
      <c r="H76" t="str">
        <f t="shared" si="7"/>
        <v>Common_bully</v>
      </c>
      <c r="I76" t="str">
        <f t="shared" si="8"/>
        <v>Toitoi</v>
      </c>
      <c r="J76" t="str">
        <f t="shared" si="9"/>
        <v>Native</v>
      </c>
      <c r="K76" t="str">
        <f t="shared" si="10"/>
        <v>No</v>
      </c>
      <c r="N76">
        <f>417-117</f>
        <v>300</v>
      </c>
      <c r="S76">
        <v>1.5</v>
      </c>
      <c r="T76">
        <f t="shared" si="11"/>
        <v>354.88200000000001</v>
      </c>
    </row>
    <row r="77" spans="1:20" x14ac:dyDescent="0.55000000000000004">
      <c r="A77">
        <v>7</v>
      </c>
      <c r="B77" s="15" t="s">
        <v>22</v>
      </c>
      <c r="C77" s="20">
        <v>45693.476388888892</v>
      </c>
      <c r="D77" t="s">
        <v>193</v>
      </c>
      <c r="E77">
        <v>2</v>
      </c>
      <c r="F77" t="s">
        <v>140</v>
      </c>
      <c r="G77" t="str">
        <f t="shared" si="6"/>
        <v>Carassius auratus</v>
      </c>
      <c r="H77" t="str">
        <f t="shared" si="7"/>
        <v>Goldfish</v>
      </c>
      <c r="I77" t="str">
        <f t="shared" si="8"/>
        <v>Morihana</v>
      </c>
      <c r="J77" t="str">
        <f t="shared" si="9"/>
        <v>Nonnative</v>
      </c>
      <c r="K77" t="str">
        <f t="shared" si="10"/>
        <v>No</v>
      </c>
      <c r="M77">
        <v>142</v>
      </c>
      <c r="N77">
        <v>70</v>
      </c>
      <c r="O77">
        <v>1</v>
      </c>
      <c r="T77" t="str">
        <f t="shared" si="11"/>
        <v/>
      </c>
    </row>
    <row r="78" spans="1:20" x14ac:dyDescent="0.55000000000000004">
      <c r="A78">
        <v>7</v>
      </c>
      <c r="B78" s="15" t="s">
        <v>22</v>
      </c>
      <c r="C78" s="20">
        <v>45693.476388888892</v>
      </c>
      <c r="D78" t="s">
        <v>193</v>
      </c>
      <c r="E78">
        <v>2</v>
      </c>
      <c r="F78" t="s">
        <v>140</v>
      </c>
      <c r="G78" t="str">
        <f t="shared" si="6"/>
        <v>Carassius auratus</v>
      </c>
      <c r="H78" t="str">
        <f t="shared" si="7"/>
        <v>Goldfish</v>
      </c>
      <c r="I78" t="str">
        <f t="shared" si="8"/>
        <v>Morihana</v>
      </c>
      <c r="J78" t="str">
        <f t="shared" si="9"/>
        <v>Nonnative</v>
      </c>
      <c r="K78" t="str">
        <f t="shared" si="10"/>
        <v>No</v>
      </c>
      <c r="M78">
        <v>185</v>
      </c>
      <c r="N78">
        <v>154</v>
      </c>
      <c r="O78">
        <v>1</v>
      </c>
      <c r="T78" t="str">
        <f t="shared" si="11"/>
        <v/>
      </c>
    </row>
    <row r="79" spans="1:20" x14ac:dyDescent="0.55000000000000004">
      <c r="A79">
        <v>7</v>
      </c>
      <c r="B79" s="15" t="s">
        <v>22</v>
      </c>
      <c r="C79" s="20">
        <v>45693.476388888892</v>
      </c>
      <c r="D79" t="s">
        <v>193</v>
      </c>
      <c r="E79">
        <v>2</v>
      </c>
      <c r="F79" t="s">
        <v>140</v>
      </c>
      <c r="G79" t="str">
        <f t="shared" si="6"/>
        <v>Carassius auratus</v>
      </c>
      <c r="H79" t="str">
        <f t="shared" si="7"/>
        <v>Goldfish</v>
      </c>
      <c r="I79" t="str">
        <f t="shared" si="8"/>
        <v>Morihana</v>
      </c>
      <c r="J79" t="str">
        <f t="shared" si="9"/>
        <v>Nonnative</v>
      </c>
      <c r="K79" t="str">
        <f t="shared" si="10"/>
        <v>No</v>
      </c>
      <c r="M79">
        <v>152</v>
      </c>
      <c r="N79">
        <v>77</v>
      </c>
      <c r="O79">
        <v>1</v>
      </c>
      <c r="T79" t="str">
        <f t="shared" si="11"/>
        <v/>
      </c>
    </row>
    <row r="80" spans="1:20" x14ac:dyDescent="0.55000000000000004">
      <c r="A80">
        <v>7</v>
      </c>
      <c r="B80" s="15" t="s">
        <v>22</v>
      </c>
      <c r="C80" s="20">
        <v>45693.476388888892</v>
      </c>
      <c r="D80" t="s">
        <v>193</v>
      </c>
      <c r="E80">
        <v>2</v>
      </c>
      <c r="F80" t="s">
        <v>140</v>
      </c>
      <c r="G80" t="str">
        <f t="shared" si="6"/>
        <v>Carassius auratus</v>
      </c>
      <c r="H80" t="str">
        <f t="shared" si="7"/>
        <v>Goldfish</v>
      </c>
      <c r="I80" t="str">
        <f t="shared" si="8"/>
        <v>Morihana</v>
      </c>
      <c r="J80" t="str">
        <f t="shared" si="9"/>
        <v>Nonnative</v>
      </c>
      <c r="K80" t="str">
        <f t="shared" si="10"/>
        <v>No</v>
      </c>
      <c r="M80">
        <v>121</v>
      </c>
      <c r="N80">
        <v>51</v>
      </c>
      <c r="O80">
        <v>1</v>
      </c>
      <c r="T80" t="str">
        <f t="shared" si="11"/>
        <v/>
      </c>
    </row>
    <row r="81" spans="1:20" x14ac:dyDescent="0.55000000000000004">
      <c r="A81">
        <v>7</v>
      </c>
      <c r="B81" s="15" t="s">
        <v>22</v>
      </c>
      <c r="C81" s="20">
        <v>45693.476388888892</v>
      </c>
      <c r="D81" t="s">
        <v>193</v>
      </c>
      <c r="E81">
        <v>2</v>
      </c>
      <c r="F81" t="s">
        <v>131</v>
      </c>
      <c r="G81" t="str">
        <f t="shared" si="6"/>
        <v>Paranephrops planifrons</v>
      </c>
      <c r="H81" t="str">
        <f t="shared" si="7"/>
        <v>Freshwater_crayfish</v>
      </c>
      <c r="I81" t="str">
        <f t="shared" si="8"/>
        <v>Kōura</v>
      </c>
      <c r="J81" t="str">
        <f t="shared" si="9"/>
        <v>Native</v>
      </c>
      <c r="K81" t="str">
        <f t="shared" si="10"/>
        <v>Yes</v>
      </c>
      <c r="L81" t="s">
        <v>194</v>
      </c>
      <c r="M81">
        <v>41.11</v>
      </c>
      <c r="N81">
        <v>44</v>
      </c>
      <c r="O81">
        <v>1</v>
      </c>
      <c r="T81" t="str">
        <f t="shared" si="11"/>
        <v/>
      </c>
    </row>
    <row r="82" spans="1:20" x14ac:dyDescent="0.55000000000000004">
      <c r="A82">
        <v>7</v>
      </c>
      <c r="B82" s="15" t="s">
        <v>22</v>
      </c>
      <c r="C82" s="20">
        <v>45693.476388888892</v>
      </c>
      <c r="D82" t="s">
        <v>193</v>
      </c>
      <c r="E82">
        <v>2</v>
      </c>
      <c r="F82" t="s">
        <v>131</v>
      </c>
      <c r="G82" t="str">
        <f t="shared" si="6"/>
        <v>Paranephrops planifrons</v>
      </c>
      <c r="H82" t="str">
        <f t="shared" si="7"/>
        <v>Freshwater_crayfish</v>
      </c>
      <c r="I82" t="str">
        <f t="shared" si="8"/>
        <v>Kōura</v>
      </c>
      <c r="J82" t="str">
        <f t="shared" si="9"/>
        <v>Native</v>
      </c>
      <c r="K82" t="str">
        <f t="shared" si="10"/>
        <v>Yes</v>
      </c>
      <c r="L82" t="s">
        <v>194</v>
      </c>
      <c r="M82">
        <v>47</v>
      </c>
      <c r="N82">
        <v>66</v>
      </c>
      <c r="O82">
        <v>1</v>
      </c>
      <c r="T82" t="str">
        <f t="shared" si="11"/>
        <v/>
      </c>
    </row>
    <row r="83" spans="1:20" x14ac:dyDescent="0.55000000000000004">
      <c r="A83">
        <v>7</v>
      </c>
      <c r="B83" s="15" t="s">
        <v>22</v>
      </c>
      <c r="C83" s="20">
        <v>45693.476388888892</v>
      </c>
      <c r="D83" t="s">
        <v>193</v>
      </c>
      <c r="E83">
        <v>2</v>
      </c>
      <c r="F83" t="s">
        <v>140</v>
      </c>
      <c r="G83" t="str">
        <f t="shared" si="6"/>
        <v>Carassius auratus</v>
      </c>
      <c r="H83" t="str">
        <f t="shared" si="7"/>
        <v>Goldfish</v>
      </c>
      <c r="I83" t="str">
        <f t="shared" si="8"/>
        <v>Morihana</v>
      </c>
      <c r="J83" t="str">
        <f t="shared" si="9"/>
        <v>Nonnative</v>
      </c>
      <c r="K83" t="str">
        <f t="shared" si="10"/>
        <v>No</v>
      </c>
      <c r="M83">
        <v>86</v>
      </c>
      <c r="O83">
        <v>1</v>
      </c>
      <c r="T83" t="str">
        <f t="shared" si="11"/>
        <v/>
      </c>
    </row>
    <row r="84" spans="1:20" x14ac:dyDescent="0.55000000000000004">
      <c r="A84">
        <v>7</v>
      </c>
      <c r="B84" s="15" t="s">
        <v>22</v>
      </c>
      <c r="C84" s="20">
        <v>45693.476388888892</v>
      </c>
      <c r="D84" t="s">
        <v>193</v>
      </c>
      <c r="E84">
        <v>2</v>
      </c>
      <c r="F84" t="s">
        <v>136</v>
      </c>
      <c r="G84" t="str">
        <f t="shared" si="6"/>
        <v>Ameiurus nebulosus</v>
      </c>
      <c r="H84" t="str">
        <f t="shared" si="7"/>
        <v>Catfish</v>
      </c>
      <c r="I84" t="str">
        <f t="shared" si="8"/>
        <v>Catfish</v>
      </c>
      <c r="J84" t="str">
        <f t="shared" si="9"/>
        <v>Nonnative</v>
      </c>
      <c r="K84" t="str">
        <f t="shared" si="10"/>
        <v>No</v>
      </c>
      <c r="M84">
        <v>59</v>
      </c>
      <c r="N84">
        <v>3</v>
      </c>
      <c r="O84">
        <v>1</v>
      </c>
    </row>
    <row r="85" spans="1:20" x14ac:dyDescent="0.55000000000000004">
      <c r="A85">
        <v>7</v>
      </c>
      <c r="B85" s="15" t="s">
        <v>22</v>
      </c>
      <c r="C85" s="20">
        <v>45693.476388888892</v>
      </c>
      <c r="D85" t="s">
        <v>193</v>
      </c>
      <c r="E85">
        <v>2</v>
      </c>
      <c r="F85" t="s">
        <v>151</v>
      </c>
      <c r="G85" t="str">
        <f t="shared" si="6"/>
        <v>Gobiomorphus cotidianus</v>
      </c>
      <c r="H85" t="str">
        <f t="shared" si="7"/>
        <v>Common_bully</v>
      </c>
      <c r="I85" t="str">
        <f t="shared" si="8"/>
        <v>Toitoi</v>
      </c>
      <c r="J85" t="str">
        <f t="shared" si="9"/>
        <v>Native</v>
      </c>
      <c r="K85" t="str">
        <f t="shared" si="10"/>
        <v>No</v>
      </c>
      <c r="N85">
        <v>483</v>
      </c>
      <c r="S85">
        <v>2.5</v>
      </c>
      <c r="T85">
        <f>IF(S85&lt;&gt;"", S85*236.588, "")</f>
        <v>591.47</v>
      </c>
    </row>
    <row r="86" spans="1:20" x14ac:dyDescent="0.55000000000000004">
      <c r="A86">
        <v>7</v>
      </c>
      <c r="B86" s="15" t="s">
        <v>22</v>
      </c>
      <c r="C86" s="20">
        <v>45693.476388888892</v>
      </c>
      <c r="D86" t="s">
        <v>193</v>
      </c>
      <c r="E86">
        <v>2</v>
      </c>
      <c r="F86" t="s">
        <v>151</v>
      </c>
      <c r="G86" t="str">
        <f t="shared" si="6"/>
        <v>Gobiomorphus cotidianus</v>
      </c>
      <c r="H86" t="str">
        <f t="shared" si="7"/>
        <v>Common_bully</v>
      </c>
      <c r="I86" t="str">
        <f t="shared" si="8"/>
        <v>Toitoi</v>
      </c>
      <c r="J86" t="str">
        <f t="shared" si="9"/>
        <v>Native</v>
      </c>
      <c r="K86" t="str">
        <f t="shared" si="10"/>
        <v>No</v>
      </c>
      <c r="N86">
        <v>187</v>
      </c>
      <c r="S86">
        <v>1</v>
      </c>
      <c r="T86">
        <f>IF(S86&lt;&gt;"", S86*236.588, "")</f>
        <v>236.58799999999999</v>
      </c>
    </row>
    <row r="87" spans="1:20" x14ac:dyDescent="0.55000000000000004">
      <c r="A87">
        <v>8</v>
      </c>
      <c r="B87" s="15" t="s">
        <v>23</v>
      </c>
      <c r="C87" s="20">
        <v>45693.445833333331</v>
      </c>
      <c r="D87" t="s">
        <v>192</v>
      </c>
      <c r="E87">
        <v>2</v>
      </c>
      <c r="F87" t="s">
        <v>151</v>
      </c>
      <c r="G87" t="str">
        <f t="shared" si="6"/>
        <v>Gobiomorphus cotidianus</v>
      </c>
      <c r="H87" t="str">
        <f t="shared" si="7"/>
        <v>Common_bully</v>
      </c>
      <c r="I87" t="str">
        <f t="shared" si="8"/>
        <v>Toitoi</v>
      </c>
      <c r="J87" t="str">
        <f t="shared" si="9"/>
        <v>Native</v>
      </c>
      <c r="K87" t="str">
        <f t="shared" si="10"/>
        <v>No</v>
      </c>
      <c r="N87">
        <v>29</v>
      </c>
      <c r="O87">
        <v>19</v>
      </c>
      <c r="T87" t="str">
        <f t="shared" si="11"/>
        <v/>
      </c>
    </row>
    <row r="88" spans="1:20" x14ac:dyDescent="0.55000000000000004">
      <c r="A88">
        <v>8</v>
      </c>
      <c r="B88" s="15" t="s">
        <v>23</v>
      </c>
      <c r="C88" s="20">
        <v>45693.445833333331</v>
      </c>
      <c r="D88" t="s">
        <v>193</v>
      </c>
      <c r="E88">
        <v>2</v>
      </c>
      <c r="F88" t="s">
        <v>140</v>
      </c>
      <c r="G88" t="str">
        <f t="shared" si="6"/>
        <v>Carassius auratus</v>
      </c>
      <c r="H88" t="str">
        <f t="shared" si="7"/>
        <v>Goldfish</v>
      </c>
      <c r="I88" t="str">
        <f t="shared" si="8"/>
        <v>Morihana</v>
      </c>
      <c r="J88" t="str">
        <f t="shared" si="9"/>
        <v>Nonnative</v>
      </c>
      <c r="K88" t="str">
        <f t="shared" si="10"/>
        <v>No</v>
      </c>
      <c r="M88">
        <v>138</v>
      </c>
      <c r="N88">
        <v>66</v>
      </c>
      <c r="O88">
        <v>1</v>
      </c>
      <c r="T88" t="str">
        <f t="shared" si="11"/>
        <v/>
      </c>
    </row>
    <row r="89" spans="1:20" x14ac:dyDescent="0.55000000000000004">
      <c r="A89">
        <v>8</v>
      </c>
      <c r="B89" s="15" t="s">
        <v>23</v>
      </c>
      <c r="C89" s="20">
        <v>45693.445833333331</v>
      </c>
      <c r="D89" t="s">
        <v>193</v>
      </c>
      <c r="E89">
        <v>2</v>
      </c>
      <c r="F89" t="s">
        <v>136</v>
      </c>
      <c r="G89" t="str">
        <f t="shared" si="6"/>
        <v>Ameiurus nebulosus</v>
      </c>
      <c r="H89" t="str">
        <f t="shared" si="7"/>
        <v>Catfish</v>
      </c>
      <c r="I89" t="str">
        <f t="shared" si="8"/>
        <v>Catfish</v>
      </c>
      <c r="J89" t="str">
        <f t="shared" si="9"/>
        <v>Nonnative</v>
      </c>
      <c r="K89" t="str">
        <f t="shared" si="10"/>
        <v>No</v>
      </c>
      <c r="M89">
        <v>104</v>
      </c>
      <c r="N89">
        <v>15</v>
      </c>
      <c r="O89">
        <v>1</v>
      </c>
      <c r="T89" t="str">
        <f t="shared" si="11"/>
        <v/>
      </c>
    </row>
    <row r="90" spans="1:20" x14ac:dyDescent="0.55000000000000004">
      <c r="A90">
        <v>8</v>
      </c>
      <c r="B90" s="15" t="s">
        <v>23</v>
      </c>
      <c r="C90" s="20">
        <v>45693.445833275466</v>
      </c>
      <c r="D90" t="s">
        <v>193</v>
      </c>
      <c r="E90">
        <v>2</v>
      </c>
      <c r="F90" t="s">
        <v>151</v>
      </c>
      <c r="G90" t="str">
        <f t="shared" si="6"/>
        <v>Gobiomorphus cotidianus</v>
      </c>
      <c r="H90" t="str">
        <f t="shared" si="7"/>
        <v>Common_bully</v>
      </c>
      <c r="I90" t="str">
        <f t="shared" si="8"/>
        <v>Toitoi</v>
      </c>
      <c r="J90" t="str">
        <f t="shared" si="9"/>
        <v>Native</v>
      </c>
      <c r="K90" t="str">
        <f t="shared" si="10"/>
        <v>No</v>
      </c>
      <c r="N90">
        <f>255-117</f>
        <v>138</v>
      </c>
      <c r="O90">
        <v>100</v>
      </c>
      <c r="S90">
        <v>0.75</v>
      </c>
      <c r="T90">
        <f t="shared" si="11"/>
        <v>177.441</v>
      </c>
    </row>
    <row r="91" spans="1:20" x14ac:dyDescent="0.55000000000000004">
      <c r="A91">
        <v>8</v>
      </c>
      <c r="B91" s="15" t="s">
        <v>23</v>
      </c>
      <c r="C91" s="20">
        <v>45693.445833275466</v>
      </c>
      <c r="D91" t="s">
        <v>193</v>
      </c>
      <c r="E91">
        <v>2</v>
      </c>
      <c r="F91" t="s">
        <v>151</v>
      </c>
      <c r="G91" t="str">
        <f t="shared" si="6"/>
        <v>Gobiomorphus cotidianus</v>
      </c>
      <c r="H91" t="str">
        <f t="shared" si="7"/>
        <v>Common_bully</v>
      </c>
      <c r="I91" t="str">
        <f t="shared" si="8"/>
        <v>Toitoi</v>
      </c>
      <c r="J91" t="str">
        <f t="shared" si="9"/>
        <v>Native</v>
      </c>
      <c r="K91" t="str">
        <f t="shared" si="10"/>
        <v>No</v>
      </c>
      <c r="N91">
        <f>660-117</f>
        <v>543</v>
      </c>
      <c r="S91">
        <v>2.5</v>
      </c>
      <c r="T91">
        <f t="shared" si="11"/>
        <v>591.47</v>
      </c>
    </row>
    <row r="92" spans="1:20" x14ac:dyDescent="0.55000000000000004">
      <c r="A92">
        <v>8</v>
      </c>
      <c r="B92" s="15" t="s">
        <v>23</v>
      </c>
      <c r="C92" s="20">
        <v>45693.445833275466</v>
      </c>
      <c r="D92" t="s">
        <v>193</v>
      </c>
      <c r="E92">
        <v>2</v>
      </c>
      <c r="F92" t="s">
        <v>151</v>
      </c>
      <c r="G92" t="str">
        <f t="shared" si="6"/>
        <v>Gobiomorphus cotidianus</v>
      </c>
      <c r="H92" t="str">
        <f t="shared" si="7"/>
        <v>Common_bully</v>
      </c>
      <c r="I92" t="str">
        <f t="shared" si="8"/>
        <v>Toitoi</v>
      </c>
      <c r="J92" t="str">
        <f t="shared" si="9"/>
        <v>Native</v>
      </c>
      <c r="K92" t="str">
        <f t="shared" si="10"/>
        <v>No</v>
      </c>
      <c r="N92">
        <v>222</v>
      </c>
      <c r="S92">
        <v>1</v>
      </c>
      <c r="T92">
        <f t="shared" si="11"/>
        <v>236.58799999999999</v>
      </c>
    </row>
    <row r="93" spans="1:20" x14ac:dyDescent="0.55000000000000004">
      <c r="A93">
        <v>8</v>
      </c>
      <c r="B93" s="15" t="s">
        <v>23</v>
      </c>
      <c r="C93" s="20">
        <v>45693.445833275466</v>
      </c>
      <c r="D93" t="s">
        <v>193</v>
      </c>
      <c r="E93">
        <v>2</v>
      </c>
      <c r="F93" t="s">
        <v>155</v>
      </c>
      <c r="G93" t="str">
        <f t="shared" si="6"/>
        <v>Anguilla dieffenbachii</v>
      </c>
      <c r="H93" t="str">
        <f t="shared" si="7"/>
        <v>Long_fin_eel</v>
      </c>
      <c r="I93" t="str">
        <f t="shared" si="8"/>
        <v>Tuna</v>
      </c>
      <c r="J93" t="str">
        <f t="shared" si="9"/>
        <v>Native</v>
      </c>
      <c r="K93" t="str">
        <f t="shared" si="10"/>
        <v>Yes</v>
      </c>
      <c r="M93">
        <v>550</v>
      </c>
      <c r="O93">
        <v>1</v>
      </c>
      <c r="T93" t="str">
        <f t="shared" si="11"/>
        <v/>
      </c>
    </row>
    <row r="94" spans="1:20" x14ac:dyDescent="0.55000000000000004">
      <c r="A94">
        <v>8</v>
      </c>
      <c r="B94" s="15" t="s">
        <v>23</v>
      </c>
      <c r="C94" s="20">
        <v>45693.445833275466</v>
      </c>
      <c r="D94" t="s">
        <v>193</v>
      </c>
      <c r="E94">
        <v>2</v>
      </c>
      <c r="F94" t="s">
        <v>136</v>
      </c>
      <c r="G94" t="str">
        <f t="shared" si="6"/>
        <v>Ameiurus nebulosus</v>
      </c>
      <c r="H94" t="str">
        <f t="shared" si="7"/>
        <v>Catfish</v>
      </c>
      <c r="I94" t="str">
        <f t="shared" si="8"/>
        <v>Catfish</v>
      </c>
      <c r="J94" t="str">
        <f t="shared" si="9"/>
        <v>Nonnative</v>
      </c>
      <c r="K94" t="str">
        <f t="shared" si="10"/>
        <v>No</v>
      </c>
      <c r="M94">
        <v>325</v>
      </c>
      <c r="N94">
        <v>477</v>
      </c>
      <c r="O94">
        <v>1</v>
      </c>
      <c r="T94" t="str">
        <f t="shared" si="11"/>
        <v/>
      </c>
    </row>
    <row r="95" spans="1:20" x14ac:dyDescent="0.55000000000000004">
      <c r="A95">
        <v>8</v>
      </c>
      <c r="B95" s="15" t="s">
        <v>23</v>
      </c>
      <c r="C95" s="20">
        <v>45693.445833275466</v>
      </c>
      <c r="D95" t="s">
        <v>193</v>
      </c>
      <c r="E95">
        <v>2</v>
      </c>
      <c r="F95" t="s">
        <v>140</v>
      </c>
      <c r="G95" t="str">
        <f t="shared" si="6"/>
        <v>Carassius auratus</v>
      </c>
      <c r="H95" t="str">
        <f t="shared" si="7"/>
        <v>Goldfish</v>
      </c>
      <c r="I95" t="str">
        <f t="shared" si="8"/>
        <v>Morihana</v>
      </c>
      <c r="J95" t="str">
        <f t="shared" si="9"/>
        <v>Nonnative</v>
      </c>
      <c r="K95" t="str">
        <f t="shared" si="10"/>
        <v>No</v>
      </c>
      <c r="M95">
        <v>210</v>
      </c>
      <c r="N95">
        <v>219</v>
      </c>
      <c r="O95">
        <v>1</v>
      </c>
      <c r="T95" t="str">
        <f t="shared" si="11"/>
        <v/>
      </c>
    </row>
    <row r="96" spans="1:20" x14ac:dyDescent="0.55000000000000004">
      <c r="A96">
        <v>8</v>
      </c>
      <c r="B96" s="15" t="s">
        <v>23</v>
      </c>
      <c r="C96" s="20">
        <v>45693.445833275466</v>
      </c>
      <c r="D96" t="s">
        <v>193</v>
      </c>
      <c r="E96">
        <v>2</v>
      </c>
      <c r="F96" t="s">
        <v>140</v>
      </c>
      <c r="G96" t="str">
        <f t="shared" si="6"/>
        <v>Carassius auratus</v>
      </c>
      <c r="H96" t="str">
        <f t="shared" si="7"/>
        <v>Goldfish</v>
      </c>
      <c r="I96" t="str">
        <f t="shared" si="8"/>
        <v>Morihana</v>
      </c>
      <c r="J96" t="str">
        <f t="shared" si="9"/>
        <v>Nonnative</v>
      </c>
      <c r="K96" t="str">
        <f t="shared" si="10"/>
        <v>No</v>
      </c>
      <c r="M96">
        <v>175</v>
      </c>
      <c r="N96">
        <v>132</v>
      </c>
      <c r="O96">
        <v>1</v>
      </c>
      <c r="T96" t="str">
        <f t="shared" si="11"/>
        <v/>
      </c>
    </row>
    <row r="97" spans="1:20" x14ac:dyDescent="0.55000000000000004">
      <c r="A97">
        <v>8</v>
      </c>
      <c r="B97" s="15" t="s">
        <v>23</v>
      </c>
      <c r="C97" s="20">
        <v>45693.445833275466</v>
      </c>
      <c r="D97" t="s">
        <v>193</v>
      </c>
      <c r="E97">
        <v>2</v>
      </c>
      <c r="F97" t="s">
        <v>140</v>
      </c>
      <c r="G97" t="str">
        <f t="shared" si="6"/>
        <v>Carassius auratus</v>
      </c>
      <c r="H97" t="str">
        <f t="shared" si="7"/>
        <v>Goldfish</v>
      </c>
      <c r="I97" t="str">
        <f t="shared" si="8"/>
        <v>Morihana</v>
      </c>
      <c r="J97" t="str">
        <f t="shared" si="9"/>
        <v>Nonnative</v>
      </c>
      <c r="K97" t="str">
        <f t="shared" si="10"/>
        <v>No</v>
      </c>
      <c r="M97">
        <v>136</v>
      </c>
      <c r="N97">
        <v>67</v>
      </c>
      <c r="O97">
        <v>1</v>
      </c>
      <c r="T97" t="str">
        <f t="shared" si="11"/>
        <v/>
      </c>
    </row>
    <row r="98" spans="1:20" x14ac:dyDescent="0.55000000000000004">
      <c r="A98">
        <v>8</v>
      </c>
      <c r="B98" s="15" t="s">
        <v>23</v>
      </c>
      <c r="C98" s="20">
        <v>45693.445833275466</v>
      </c>
      <c r="D98" t="s">
        <v>193</v>
      </c>
      <c r="E98">
        <v>2</v>
      </c>
      <c r="F98" t="s">
        <v>151</v>
      </c>
      <c r="G98" t="str">
        <f t="shared" si="6"/>
        <v>Gobiomorphus cotidianus</v>
      </c>
      <c r="H98" t="str">
        <f t="shared" si="7"/>
        <v>Common_bully</v>
      </c>
      <c r="I98" t="str">
        <f t="shared" si="8"/>
        <v>Toitoi</v>
      </c>
      <c r="J98" t="str">
        <f t="shared" si="9"/>
        <v>Native</v>
      </c>
      <c r="K98" t="str">
        <f t="shared" si="10"/>
        <v>No</v>
      </c>
      <c r="N98">
        <f>657-117</f>
        <v>540</v>
      </c>
      <c r="S98">
        <v>2.5</v>
      </c>
      <c r="T98">
        <f t="shared" si="11"/>
        <v>591.47</v>
      </c>
    </row>
    <row r="99" spans="1:20" x14ac:dyDescent="0.55000000000000004">
      <c r="A99">
        <v>8</v>
      </c>
      <c r="B99" s="15" t="s">
        <v>23</v>
      </c>
      <c r="C99" s="20">
        <v>45693.445833275466</v>
      </c>
      <c r="D99" t="s">
        <v>193</v>
      </c>
      <c r="E99">
        <v>2</v>
      </c>
      <c r="F99" t="s">
        <v>151</v>
      </c>
      <c r="G99" t="str">
        <f t="shared" si="6"/>
        <v>Gobiomorphus cotidianus</v>
      </c>
      <c r="H99" t="str">
        <f t="shared" si="7"/>
        <v>Common_bully</v>
      </c>
      <c r="I99" t="str">
        <f t="shared" si="8"/>
        <v>Toitoi</v>
      </c>
      <c r="J99" t="str">
        <f t="shared" si="9"/>
        <v>Native</v>
      </c>
      <c r="K99" t="str">
        <f t="shared" si="10"/>
        <v>No</v>
      </c>
      <c r="N99">
        <f>635-117</f>
        <v>518</v>
      </c>
      <c r="S99">
        <v>2.5</v>
      </c>
      <c r="T99">
        <f t="shared" si="11"/>
        <v>591.47</v>
      </c>
    </row>
    <row r="100" spans="1:20" x14ac:dyDescent="0.55000000000000004">
      <c r="A100">
        <v>8</v>
      </c>
      <c r="B100" s="15" t="s">
        <v>23</v>
      </c>
      <c r="C100" s="20">
        <v>45693.445833275466</v>
      </c>
      <c r="D100" t="s">
        <v>193</v>
      </c>
      <c r="E100">
        <v>2</v>
      </c>
      <c r="F100" t="s">
        <v>151</v>
      </c>
      <c r="G100" t="str">
        <f t="shared" si="6"/>
        <v>Gobiomorphus cotidianus</v>
      </c>
      <c r="H100" t="str">
        <f t="shared" si="7"/>
        <v>Common_bully</v>
      </c>
      <c r="I100" t="str">
        <f t="shared" si="8"/>
        <v>Toitoi</v>
      </c>
      <c r="J100" t="str">
        <f t="shared" si="9"/>
        <v>Native</v>
      </c>
      <c r="K100" t="str">
        <f t="shared" si="10"/>
        <v>No</v>
      </c>
      <c r="N100">
        <f>684-117</f>
        <v>567</v>
      </c>
      <c r="S100">
        <v>2.5</v>
      </c>
      <c r="T100">
        <f t="shared" si="11"/>
        <v>591.47</v>
      </c>
    </row>
    <row r="101" spans="1:20" x14ac:dyDescent="0.55000000000000004">
      <c r="A101">
        <v>8</v>
      </c>
      <c r="B101" s="15" t="s">
        <v>23</v>
      </c>
      <c r="C101" s="20">
        <v>45693.445833275466</v>
      </c>
      <c r="D101" t="s">
        <v>193</v>
      </c>
      <c r="E101">
        <v>2</v>
      </c>
      <c r="F101" t="s">
        <v>151</v>
      </c>
      <c r="G101" t="str">
        <f t="shared" si="6"/>
        <v>Gobiomorphus cotidianus</v>
      </c>
      <c r="H101" t="str">
        <f t="shared" si="7"/>
        <v>Common_bully</v>
      </c>
      <c r="I101" t="str">
        <f t="shared" si="8"/>
        <v>Toitoi</v>
      </c>
      <c r="J101" t="str">
        <f t="shared" si="9"/>
        <v>Native</v>
      </c>
      <c r="K101" t="str">
        <f t="shared" si="10"/>
        <v>No</v>
      </c>
      <c r="N101">
        <f>685-117</f>
        <v>568</v>
      </c>
      <c r="S101">
        <v>2.5</v>
      </c>
      <c r="T101">
        <f t="shared" si="11"/>
        <v>591.47</v>
      </c>
    </row>
    <row r="102" spans="1:20" x14ac:dyDescent="0.55000000000000004">
      <c r="A102">
        <v>8</v>
      </c>
      <c r="B102" s="15" t="s">
        <v>23</v>
      </c>
      <c r="C102" s="20">
        <v>45693.445833275466</v>
      </c>
      <c r="D102" t="s">
        <v>193</v>
      </c>
      <c r="E102">
        <v>2</v>
      </c>
      <c r="F102" t="s">
        <v>151</v>
      </c>
      <c r="G102" t="str">
        <f t="shared" si="6"/>
        <v>Gobiomorphus cotidianus</v>
      </c>
      <c r="H102" t="str">
        <f t="shared" si="7"/>
        <v>Common_bully</v>
      </c>
      <c r="I102" t="str">
        <f t="shared" si="8"/>
        <v>Toitoi</v>
      </c>
      <c r="J102" t="str">
        <f t="shared" si="9"/>
        <v>Native</v>
      </c>
      <c r="K102" t="str">
        <f t="shared" si="10"/>
        <v>No</v>
      </c>
      <c r="N102">
        <f>670-117</f>
        <v>553</v>
      </c>
      <c r="S102">
        <v>2.5</v>
      </c>
      <c r="T102">
        <f t="shared" si="11"/>
        <v>591.47</v>
      </c>
    </row>
    <row r="103" spans="1:20" x14ac:dyDescent="0.55000000000000004">
      <c r="A103">
        <v>8</v>
      </c>
      <c r="B103" s="15" t="s">
        <v>23</v>
      </c>
      <c r="C103" s="20">
        <v>45693.445833275466</v>
      </c>
      <c r="D103" t="s">
        <v>193</v>
      </c>
      <c r="E103">
        <v>2</v>
      </c>
      <c r="F103" t="s">
        <v>151</v>
      </c>
      <c r="G103" t="str">
        <f t="shared" si="6"/>
        <v>Gobiomorphus cotidianus</v>
      </c>
      <c r="H103" t="str">
        <f t="shared" si="7"/>
        <v>Common_bully</v>
      </c>
      <c r="I103" t="str">
        <f t="shared" si="8"/>
        <v>Toitoi</v>
      </c>
      <c r="J103" t="str">
        <f t="shared" si="9"/>
        <v>Native</v>
      </c>
      <c r="K103" t="str">
        <f t="shared" si="10"/>
        <v>No</v>
      </c>
      <c r="N103">
        <f>704-117</f>
        <v>587</v>
      </c>
      <c r="S103">
        <v>2.5</v>
      </c>
      <c r="T103">
        <f t="shared" si="11"/>
        <v>591.47</v>
      </c>
    </row>
    <row r="104" spans="1:20" x14ac:dyDescent="0.55000000000000004">
      <c r="A104">
        <v>8</v>
      </c>
      <c r="B104" s="15" t="s">
        <v>23</v>
      </c>
      <c r="C104" s="20">
        <v>45693.445833275466</v>
      </c>
      <c r="D104" t="s">
        <v>193</v>
      </c>
      <c r="E104">
        <v>2</v>
      </c>
      <c r="F104" t="s">
        <v>151</v>
      </c>
      <c r="G104" t="str">
        <f t="shared" si="6"/>
        <v>Gobiomorphus cotidianus</v>
      </c>
      <c r="H104" t="str">
        <f t="shared" si="7"/>
        <v>Common_bully</v>
      </c>
      <c r="I104" t="str">
        <f t="shared" si="8"/>
        <v>Toitoi</v>
      </c>
      <c r="J104" t="str">
        <f t="shared" si="9"/>
        <v>Native</v>
      </c>
      <c r="K104" t="str">
        <f t="shared" si="10"/>
        <v>No</v>
      </c>
      <c r="N104">
        <f>392-117</f>
        <v>275</v>
      </c>
      <c r="S104">
        <v>1.25</v>
      </c>
      <c r="T104">
        <f t="shared" si="11"/>
        <v>295.73500000000001</v>
      </c>
    </row>
    <row r="105" spans="1:20" x14ac:dyDescent="0.55000000000000004">
      <c r="A105">
        <v>8</v>
      </c>
      <c r="B105" s="15" t="s">
        <v>23</v>
      </c>
      <c r="C105" s="20">
        <v>45693.445833275466</v>
      </c>
      <c r="D105" t="s">
        <v>193</v>
      </c>
      <c r="E105">
        <v>2</v>
      </c>
      <c r="F105" t="s">
        <v>151</v>
      </c>
      <c r="G105" t="str">
        <f t="shared" si="6"/>
        <v>Gobiomorphus cotidianus</v>
      </c>
      <c r="H105" t="str">
        <f t="shared" si="7"/>
        <v>Common_bully</v>
      </c>
      <c r="I105" t="str">
        <f t="shared" si="8"/>
        <v>Toitoi</v>
      </c>
      <c r="J105" t="str">
        <f t="shared" si="9"/>
        <v>Native</v>
      </c>
      <c r="K105" t="str">
        <f t="shared" si="10"/>
        <v>No</v>
      </c>
      <c r="N105">
        <f>340-117</f>
        <v>223</v>
      </c>
      <c r="S105">
        <v>1</v>
      </c>
      <c r="T105">
        <f t="shared" si="11"/>
        <v>236.58799999999999</v>
      </c>
    </row>
    <row r="106" spans="1:20" x14ac:dyDescent="0.55000000000000004">
      <c r="A106">
        <v>9</v>
      </c>
      <c r="B106" s="15" t="s">
        <v>24</v>
      </c>
      <c r="C106" s="20">
        <v>45693.083333333336</v>
      </c>
      <c r="D106" t="s">
        <v>192</v>
      </c>
      <c r="E106">
        <v>2</v>
      </c>
      <c r="F106" t="s">
        <v>151</v>
      </c>
      <c r="G106" t="str">
        <f t="shared" si="6"/>
        <v>Gobiomorphus cotidianus</v>
      </c>
      <c r="H106" t="str">
        <f t="shared" si="7"/>
        <v>Common_bully</v>
      </c>
      <c r="I106" t="str">
        <f t="shared" si="8"/>
        <v>Toitoi</v>
      </c>
      <c r="J106" t="str">
        <f t="shared" si="9"/>
        <v>Native</v>
      </c>
      <c r="K106" t="str">
        <f t="shared" si="10"/>
        <v>No</v>
      </c>
      <c r="O106">
        <v>2</v>
      </c>
      <c r="T106" t="str">
        <f t="shared" si="11"/>
        <v/>
      </c>
    </row>
    <row r="107" spans="1:20" x14ac:dyDescent="0.55000000000000004">
      <c r="A107">
        <v>9</v>
      </c>
      <c r="B107" s="15" t="s">
        <v>24</v>
      </c>
      <c r="C107" s="20">
        <v>45693.083333333336</v>
      </c>
      <c r="D107" t="s">
        <v>193</v>
      </c>
      <c r="E107">
        <v>2</v>
      </c>
      <c r="F107" t="s">
        <v>140</v>
      </c>
      <c r="G107" t="str">
        <f t="shared" si="6"/>
        <v>Carassius auratus</v>
      </c>
      <c r="H107" t="str">
        <f t="shared" si="7"/>
        <v>Goldfish</v>
      </c>
      <c r="I107" t="str">
        <f t="shared" si="8"/>
        <v>Morihana</v>
      </c>
      <c r="J107" t="str">
        <f t="shared" si="9"/>
        <v>Nonnative</v>
      </c>
      <c r="K107" t="str">
        <f t="shared" si="10"/>
        <v>No</v>
      </c>
      <c r="M107">
        <v>169</v>
      </c>
      <c r="N107">
        <v>134</v>
      </c>
      <c r="O107">
        <v>1</v>
      </c>
      <c r="T107" t="str">
        <f t="shared" si="11"/>
        <v/>
      </c>
    </row>
    <row r="108" spans="1:20" x14ac:dyDescent="0.55000000000000004">
      <c r="A108">
        <v>9</v>
      </c>
      <c r="B108" s="15" t="s">
        <v>24</v>
      </c>
      <c r="C108" s="20">
        <v>45693.083333333336</v>
      </c>
      <c r="D108" t="s">
        <v>193</v>
      </c>
      <c r="E108">
        <v>2</v>
      </c>
      <c r="F108" t="s">
        <v>140</v>
      </c>
      <c r="G108" t="str">
        <f t="shared" si="6"/>
        <v>Carassius auratus</v>
      </c>
      <c r="H108" t="str">
        <f t="shared" si="7"/>
        <v>Goldfish</v>
      </c>
      <c r="I108" t="str">
        <f t="shared" si="8"/>
        <v>Morihana</v>
      </c>
      <c r="J108" t="str">
        <f t="shared" si="9"/>
        <v>Nonnative</v>
      </c>
      <c r="K108" t="str">
        <f t="shared" si="10"/>
        <v>No</v>
      </c>
      <c r="M108">
        <v>200</v>
      </c>
      <c r="N108">
        <v>192</v>
      </c>
      <c r="O108">
        <v>1</v>
      </c>
      <c r="T108" t="str">
        <f t="shared" si="11"/>
        <v/>
      </c>
    </row>
    <row r="109" spans="1:20" x14ac:dyDescent="0.55000000000000004">
      <c r="A109">
        <v>9</v>
      </c>
      <c r="B109" s="15" t="s">
        <v>24</v>
      </c>
      <c r="C109" s="20">
        <v>45693.083333333336</v>
      </c>
      <c r="D109" t="s">
        <v>193</v>
      </c>
      <c r="E109">
        <v>2</v>
      </c>
      <c r="F109" t="s">
        <v>140</v>
      </c>
      <c r="G109" t="str">
        <f t="shared" si="6"/>
        <v>Carassius auratus</v>
      </c>
      <c r="H109" t="str">
        <f t="shared" si="7"/>
        <v>Goldfish</v>
      </c>
      <c r="I109" t="str">
        <f t="shared" si="8"/>
        <v>Morihana</v>
      </c>
      <c r="J109" t="str">
        <f t="shared" si="9"/>
        <v>Nonnative</v>
      </c>
      <c r="K109" t="str">
        <f t="shared" si="10"/>
        <v>No</v>
      </c>
      <c r="M109">
        <v>185</v>
      </c>
      <c r="N109">
        <v>158</v>
      </c>
      <c r="O109">
        <v>1</v>
      </c>
      <c r="T109" t="str">
        <f t="shared" si="11"/>
        <v/>
      </c>
    </row>
    <row r="110" spans="1:20" x14ac:dyDescent="0.55000000000000004">
      <c r="A110">
        <v>9</v>
      </c>
      <c r="B110" s="15" t="s">
        <v>24</v>
      </c>
      <c r="C110" s="20">
        <v>45693.083333333336</v>
      </c>
      <c r="D110" t="s">
        <v>193</v>
      </c>
      <c r="E110">
        <v>2</v>
      </c>
      <c r="F110" t="s">
        <v>149</v>
      </c>
      <c r="G110" t="str">
        <f t="shared" si="6"/>
        <v>Retropinna retropinna</v>
      </c>
      <c r="H110" t="str">
        <f t="shared" si="7"/>
        <v>Common_smelt</v>
      </c>
      <c r="I110" t="str">
        <f t="shared" si="8"/>
        <v>Common_smelt</v>
      </c>
      <c r="J110" t="str">
        <f t="shared" si="9"/>
        <v>Native</v>
      </c>
      <c r="K110" t="str">
        <f t="shared" si="10"/>
        <v>No</v>
      </c>
      <c r="O110">
        <v>8</v>
      </c>
      <c r="T110" t="str">
        <f t="shared" si="11"/>
        <v/>
      </c>
    </row>
    <row r="111" spans="1:20" x14ac:dyDescent="0.55000000000000004">
      <c r="A111">
        <v>9</v>
      </c>
      <c r="B111" s="15" t="s">
        <v>24</v>
      </c>
      <c r="C111" s="20">
        <v>45693.083333333336</v>
      </c>
      <c r="D111" t="s">
        <v>193</v>
      </c>
      <c r="E111">
        <v>2</v>
      </c>
      <c r="F111" t="s">
        <v>140</v>
      </c>
      <c r="G111" t="str">
        <f t="shared" si="6"/>
        <v>Carassius auratus</v>
      </c>
      <c r="H111" t="str">
        <f t="shared" si="7"/>
        <v>Goldfish</v>
      </c>
      <c r="I111" t="str">
        <f t="shared" si="8"/>
        <v>Morihana</v>
      </c>
      <c r="J111" t="str">
        <f t="shared" si="9"/>
        <v>Nonnative</v>
      </c>
      <c r="K111" t="str">
        <f t="shared" si="10"/>
        <v>No</v>
      </c>
      <c r="M111">
        <v>181</v>
      </c>
      <c r="N111">
        <v>135</v>
      </c>
      <c r="O111">
        <v>1</v>
      </c>
      <c r="T111" t="str">
        <f t="shared" si="11"/>
        <v/>
      </c>
    </row>
    <row r="112" spans="1:20" x14ac:dyDescent="0.55000000000000004">
      <c r="A112">
        <v>9</v>
      </c>
      <c r="B112" s="15" t="s">
        <v>24</v>
      </c>
      <c r="C112" s="20">
        <v>45693.083333333336</v>
      </c>
      <c r="D112" t="s">
        <v>193</v>
      </c>
      <c r="E112">
        <v>2</v>
      </c>
      <c r="F112" t="s">
        <v>149</v>
      </c>
      <c r="G112" t="str">
        <f t="shared" si="6"/>
        <v>Retropinna retropinna</v>
      </c>
      <c r="H112" t="str">
        <f t="shared" si="7"/>
        <v>Common_smelt</v>
      </c>
      <c r="I112" t="str">
        <f t="shared" si="8"/>
        <v>Common_smelt</v>
      </c>
      <c r="J112" t="str">
        <f t="shared" si="9"/>
        <v>Native</v>
      </c>
      <c r="K112" t="str">
        <f t="shared" si="10"/>
        <v>No</v>
      </c>
      <c r="N112">
        <v>14</v>
      </c>
      <c r="O112">
        <v>8</v>
      </c>
      <c r="T112" t="str">
        <f t="shared" si="11"/>
        <v/>
      </c>
    </row>
    <row r="113" spans="1:21" x14ac:dyDescent="0.55000000000000004">
      <c r="A113">
        <v>9</v>
      </c>
      <c r="B113" s="15" t="s">
        <v>24</v>
      </c>
      <c r="C113" s="20">
        <v>45693.083333333336</v>
      </c>
      <c r="D113" t="s">
        <v>193</v>
      </c>
      <c r="E113">
        <v>2</v>
      </c>
      <c r="F113" t="s">
        <v>151</v>
      </c>
      <c r="G113" t="str">
        <f t="shared" si="6"/>
        <v>Gobiomorphus cotidianus</v>
      </c>
      <c r="H113" t="str">
        <f t="shared" si="7"/>
        <v>Common_bully</v>
      </c>
      <c r="I113" t="str">
        <f t="shared" si="8"/>
        <v>Toitoi</v>
      </c>
      <c r="J113" t="str">
        <f t="shared" si="9"/>
        <v>Native</v>
      </c>
      <c r="K113" t="str">
        <f t="shared" si="10"/>
        <v>No</v>
      </c>
      <c r="N113">
        <v>546</v>
      </c>
      <c r="S113">
        <v>2.5</v>
      </c>
      <c r="T113">
        <f t="shared" si="11"/>
        <v>591.47</v>
      </c>
    </row>
    <row r="114" spans="1:21" x14ac:dyDescent="0.55000000000000004">
      <c r="A114">
        <v>9</v>
      </c>
      <c r="B114" s="15" t="s">
        <v>24</v>
      </c>
      <c r="C114" s="20">
        <v>45693.083333333336</v>
      </c>
      <c r="D114" t="s">
        <v>193</v>
      </c>
      <c r="E114">
        <v>2</v>
      </c>
      <c r="F114" t="s">
        <v>151</v>
      </c>
      <c r="G114" t="str">
        <f t="shared" si="6"/>
        <v>Gobiomorphus cotidianus</v>
      </c>
      <c r="H114" t="str">
        <f t="shared" si="7"/>
        <v>Common_bully</v>
      </c>
      <c r="I114" t="str">
        <f t="shared" si="8"/>
        <v>Toitoi</v>
      </c>
      <c r="J114" t="str">
        <f t="shared" si="9"/>
        <v>Native</v>
      </c>
      <c r="K114" t="str">
        <f t="shared" si="10"/>
        <v>No</v>
      </c>
      <c r="N114">
        <v>542</v>
      </c>
      <c r="S114">
        <v>2.5</v>
      </c>
      <c r="T114">
        <f t="shared" si="11"/>
        <v>591.47</v>
      </c>
    </row>
    <row r="115" spans="1:21" x14ac:dyDescent="0.55000000000000004">
      <c r="A115">
        <v>9</v>
      </c>
      <c r="B115" s="15" t="s">
        <v>24</v>
      </c>
      <c r="C115" s="20">
        <v>45693.083333333336</v>
      </c>
      <c r="D115" t="s">
        <v>193</v>
      </c>
      <c r="E115">
        <v>2</v>
      </c>
      <c r="F115" t="s">
        <v>151</v>
      </c>
      <c r="G115" t="str">
        <f t="shared" si="6"/>
        <v>Gobiomorphus cotidianus</v>
      </c>
      <c r="H115" t="str">
        <f t="shared" si="7"/>
        <v>Common_bully</v>
      </c>
      <c r="I115" t="str">
        <f t="shared" si="8"/>
        <v>Toitoi</v>
      </c>
      <c r="J115" t="str">
        <f t="shared" si="9"/>
        <v>Native</v>
      </c>
      <c r="K115" t="str">
        <f t="shared" si="10"/>
        <v>No</v>
      </c>
      <c r="N115">
        <v>275</v>
      </c>
      <c r="S115">
        <v>1.5</v>
      </c>
      <c r="T115">
        <f t="shared" si="11"/>
        <v>354.88200000000001</v>
      </c>
    </row>
    <row r="116" spans="1:21" x14ac:dyDescent="0.55000000000000004">
      <c r="A116">
        <v>9</v>
      </c>
      <c r="B116" s="15" t="s">
        <v>24</v>
      </c>
      <c r="C116" s="20">
        <v>45694.493055555555</v>
      </c>
      <c r="D116" t="s">
        <v>192</v>
      </c>
      <c r="E116">
        <v>2</v>
      </c>
      <c r="F116" t="s">
        <v>151</v>
      </c>
      <c r="G116" t="str">
        <f t="shared" si="6"/>
        <v>Gobiomorphus cotidianus</v>
      </c>
      <c r="H116" t="str">
        <f t="shared" si="7"/>
        <v>Common_bully</v>
      </c>
      <c r="I116" t="str">
        <f t="shared" si="8"/>
        <v>Toitoi</v>
      </c>
      <c r="J116" t="str">
        <f t="shared" si="9"/>
        <v>Native</v>
      </c>
      <c r="K116" t="str">
        <f t="shared" si="10"/>
        <v>No</v>
      </c>
      <c r="N116">
        <v>5</v>
      </c>
      <c r="O116">
        <v>4</v>
      </c>
      <c r="T116" t="str">
        <f t="shared" si="11"/>
        <v/>
      </c>
    </row>
    <row r="117" spans="1:21" x14ac:dyDescent="0.55000000000000004">
      <c r="A117">
        <v>9</v>
      </c>
      <c r="B117" s="15" t="s">
        <v>24</v>
      </c>
      <c r="C117" s="20">
        <v>45694.493055555555</v>
      </c>
      <c r="D117" t="s">
        <v>193</v>
      </c>
      <c r="E117">
        <v>2</v>
      </c>
      <c r="F117" t="s">
        <v>140</v>
      </c>
      <c r="G117" t="str">
        <f t="shared" si="6"/>
        <v>Carassius auratus</v>
      </c>
      <c r="H117" t="str">
        <f t="shared" si="7"/>
        <v>Goldfish</v>
      </c>
      <c r="I117" t="str">
        <f t="shared" si="8"/>
        <v>Morihana</v>
      </c>
      <c r="J117" t="str">
        <f t="shared" si="9"/>
        <v>Nonnative</v>
      </c>
      <c r="K117" t="str">
        <f t="shared" si="10"/>
        <v>No</v>
      </c>
      <c r="M117">
        <v>235</v>
      </c>
      <c r="N117">
        <v>350</v>
      </c>
      <c r="O117">
        <v>1</v>
      </c>
      <c r="T117" t="str">
        <f t="shared" si="11"/>
        <v/>
      </c>
    </row>
    <row r="118" spans="1:21" x14ac:dyDescent="0.55000000000000004">
      <c r="A118">
        <v>9</v>
      </c>
      <c r="B118" s="15" t="s">
        <v>24</v>
      </c>
      <c r="C118" s="20">
        <v>45694.493055555555</v>
      </c>
      <c r="D118" t="s">
        <v>193</v>
      </c>
      <c r="E118">
        <v>2</v>
      </c>
      <c r="F118" t="s">
        <v>140</v>
      </c>
      <c r="G118" t="str">
        <f t="shared" si="6"/>
        <v>Carassius auratus</v>
      </c>
      <c r="H118" t="str">
        <f t="shared" si="7"/>
        <v>Goldfish</v>
      </c>
      <c r="I118" t="str">
        <f t="shared" si="8"/>
        <v>Morihana</v>
      </c>
      <c r="J118" t="str">
        <f t="shared" si="9"/>
        <v>Nonnative</v>
      </c>
      <c r="K118" t="str">
        <f t="shared" si="10"/>
        <v>No</v>
      </c>
      <c r="M118">
        <v>249</v>
      </c>
      <c r="N118">
        <v>373</v>
      </c>
      <c r="O118">
        <v>1</v>
      </c>
      <c r="T118" t="str">
        <f t="shared" si="11"/>
        <v/>
      </c>
    </row>
    <row r="119" spans="1:21" x14ac:dyDescent="0.55000000000000004">
      <c r="A119">
        <v>9</v>
      </c>
      <c r="B119" s="15" t="s">
        <v>24</v>
      </c>
      <c r="C119" s="20">
        <v>45694.493055497682</v>
      </c>
      <c r="D119" t="s">
        <v>193</v>
      </c>
      <c r="E119">
        <v>2</v>
      </c>
      <c r="F119" t="s">
        <v>140</v>
      </c>
      <c r="G119" t="str">
        <f t="shared" si="6"/>
        <v>Carassius auratus</v>
      </c>
      <c r="H119" t="str">
        <f t="shared" si="7"/>
        <v>Goldfish</v>
      </c>
      <c r="I119" t="str">
        <f t="shared" si="8"/>
        <v>Morihana</v>
      </c>
      <c r="J119" t="str">
        <f t="shared" si="9"/>
        <v>Nonnative</v>
      </c>
      <c r="K119" t="str">
        <f t="shared" si="10"/>
        <v>No</v>
      </c>
      <c r="M119">
        <v>225</v>
      </c>
      <c r="N119">
        <v>301</v>
      </c>
      <c r="O119">
        <v>1</v>
      </c>
      <c r="T119" t="str">
        <f t="shared" si="11"/>
        <v/>
      </c>
    </row>
    <row r="120" spans="1:21" x14ac:dyDescent="0.55000000000000004">
      <c r="A120">
        <v>9</v>
      </c>
      <c r="B120" s="15" t="s">
        <v>24</v>
      </c>
      <c r="C120" s="20">
        <v>45694.493055497682</v>
      </c>
      <c r="D120" t="s">
        <v>193</v>
      </c>
      <c r="E120">
        <v>2</v>
      </c>
      <c r="F120" t="s">
        <v>140</v>
      </c>
      <c r="G120" t="str">
        <f t="shared" si="6"/>
        <v>Carassius auratus</v>
      </c>
      <c r="H120" t="str">
        <f t="shared" si="7"/>
        <v>Goldfish</v>
      </c>
      <c r="I120" t="str">
        <f t="shared" si="8"/>
        <v>Morihana</v>
      </c>
      <c r="J120" t="str">
        <f t="shared" si="9"/>
        <v>Nonnative</v>
      </c>
      <c r="K120" t="str">
        <f t="shared" si="10"/>
        <v>No</v>
      </c>
      <c r="M120">
        <v>195</v>
      </c>
      <c r="N120">
        <v>189</v>
      </c>
      <c r="O120">
        <v>1</v>
      </c>
      <c r="T120" t="str">
        <f t="shared" si="11"/>
        <v/>
      </c>
    </row>
    <row r="121" spans="1:21" x14ac:dyDescent="0.55000000000000004">
      <c r="A121">
        <v>9</v>
      </c>
      <c r="B121" s="15" t="s">
        <v>24</v>
      </c>
      <c r="C121" s="20">
        <v>45694.493055497682</v>
      </c>
      <c r="D121" t="s">
        <v>193</v>
      </c>
      <c r="E121">
        <v>2</v>
      </c>
      <c r="F121" t="s">
        <v>140</v>
      </c>
      <c r="G121" t="str">
        <f t="shared" si="6"/>
        <v>Carassius auratus</v>
      </c>
      <c r="H121" t="str">
        <f t="shared" si="7"/>
        <v>Goldfish</v>
      </c>
      <c r="I121" t="str">
        <f t="shared" si="8"/>
        <v>Morihana</v>
      </c>
      <c r="J121" t="str">
        <f t="shared" si="9"/>
        <v>Nonnative</v>
      </c>
      <c r="K121" t="str">
        <f t="shared" si="10"/>
        <v>No</v>
      </c>
      <c r="M121">
        <v>185</v>
      </c>
      <c r="N121">
        <v>180</v>
      </c>
      <c r="O121">
        <v>1</v>
      </c>
      <c r="T121" t="str">
        <f t="shared" si="11"/>
        <v/>
      </c>
    </row>
    <row r="122" spans="1:21" x14ac:dyDescent="0.55000000000000004">
      <c r="A122">
        <v>9</v>
      </c>
      <c r="B122" s="15" t="s">
        <v>24</v>
      </c>
      <c r="C122" s="20">
        <v>45694.493055497682</v>
      </c>
      <c r="D122" t="s">
        <v>193</v>
      </c>
      <c r="E122">
        <v>2</v>
      </c>
      <c r="F122" t="s">
        <v>140</v>
      </c>
      <c r="G122" t="str">
        <f t="shared" si="6"/>
        <v>Carassius auratus</v>
      </c>
      <c r="H122" t="str">
        <f t="shared" si="7"/>
        <v>Goldfish</v>
      </c>
      <c r="I122" t="str">
        <f t="shared" si="8"/>
        <v>Morihana</v>
      </c>
      <c r="J122" t="str">
        <f t="shared" si="9"/>
        <v>Nonnative</v>
      </c>
      <c r="K122" t="str">
        <f t="shared" si="10"/>
        <v>No</v>
      </c>
      <c r="M122">
        <v>185</v>
      </c>
      <c r="N122">
        <v>172</v>
      </c>
      <c r="O122">
        <v>1</v>
      </c>
      <c r="T122" t="str">
        <f t="shared" si="11"/>
        <v/>
      </c>
    </row>
    <row r="123" spans="1:21" x14ac:dyDescent="0.55000000000000004">
      <c r="A123">
        <v>9</v>
      </c>
      <c r="B123" s="15" t="s">
        <v>24</v>
      </c>
      <c r="C123" s="20">
        <v>45694.493055497682</v>
      </c>
      <c r="D123" t="s">
        <v>193</v>
      </c>
      <c r="E123">
        <v>2</v>
      </c>
      <c r="F123" t="s">
        <v>140</v>
      </c>
      <c r="G123" t="str">
        <f t="shared" si="6"/>
        <v>Carassius auratus</v>
      </c>
      <c r="H123" t="str">
        <f t="shared" si="7"/>
        <v>Goldfish</v>
      </c>
      <c r="I123" t="str">
        <f t="shared" si="8"/>
        <v>Morihana</v>
      </c>
      <c r="J123" t="str">
        <f t="shared" si="9"/>
        <v>Nonnative</v>
      </c>
      <c r="K123" t="str">
        <f t="shared" si="10"/>
        <v>No</v>
      </c>
      <c r="M123">
        <v>149</v>
      </c>
      <c r="N123">
        <v>93</v>
      </c>
      <c r="O123">
        <v>1</v>
      </c>
      <c r="T123" t="str">
        <f t="shared" si="11"/>
        <v/>
      </c>
    </row>
    <row r="124" spans="1:21" x14ac:dyDescent="0.55000000000000004">
      <c r="A124">
        <v>9</v>
      </c>
      <c r="B124" s="15" t="s">
        <v>24</v>
      </c>
      <c r="C124" s="20">
        <v>45694.493055497682</v>
      </c>
      <c r="D124" t="s">
        <v>193</v>
      </c>
      <c r="E124">
        <v>2</v>
      </c>
      <c r="F124" t="s">
        <v>151</v>
      </c>
      <c r="G124" t="str">
        <f t="shared" si="6"/>
        <v>Gobiomorphus cotidianus</v>
      </c>
      <c r="H124" t="str">
        <f t="shared" si="7"/>
        <v>Common_bully</v>
      </c>
      <c r="I124" t="str">
        <f t="shared" si="8"/>
        <v>Toitoi</v>
      </c>
      <c r="J124" t="str">
        <f t="shared" si="9"/>
        <v>Native</v>
      </c>
      <c r="K124" t="str">
        <f t="shared" si="10"/>
        <v>No</v>
      </c>
      <c r="N124">
        <f>727-117</f>
        <v>610</v>
      </c>
      <c r="S124">
        <v>2.5</v>
      </c>
      <c r="T124">
        <f t="shared" si="11"/>
        <v>591.47</v>
      </c>
    </row>
    <row r="125" spans="1:21" x14ac:dyDescent="0.55000000000000004">
      <c r="A125">
        <v>9</v>
      </c>
      <c r="B125" s="15" t="s">
        <v>24</v>
      </c>
      <c r="C125" s="20">
        <v>45694.493055497682</v>
      </c>
      <c r="D125" t="s">
        <v>193</v>
      </c>
      <c r="E125">
        <v>2</v>
      </c>
      <c r="F125" t="s">
        <v>151</v>
      </c>
      <c r="G125" t="str">
        <f t="shared" si="6"/>
        <v>Gobiomorphus cotidianus</v>
      </c>
      <c r="H125" t="str">
        <f t="shared" si="7"/>
        <v>Common_bully</v>
      </c>
      <c r="I125" t="str">
        <f t="shared" si="8"/>
        <v>Toitoi</v>
      </c>
      <c r="J125" t="str">
        <f t="shared" si="9"/>
        <v>Native</v>
      </c>
      <c r="K125" t="str">
        <f t="shared" si="10"/>
        <v>No</v>
      </c>
      <c r="N125">
        <f>586-117</f>
        <v>469</v>
      </c>
      <c r="S125">
        <v>2.5</v>
      </c>
      <c r="T125">
        <f t="shared" si="11"/>
        <v>591.47</v>
      </c>
    </row>
    <row r="126" spans="1:21" x14ac:dyDescent="0.55000000000000004">
      <c r="A126">
        <v>9</v>
      </c>
      <c r="B126" s="15" t="s">
        <v>24</v>
      </c>
      <c r="C126" s="20">
        <v>45694.493055497682</v>
      </c>
      <c r="D126" t="s">
        <v>193</v>
      </c>
      <c r="E126">
        <v>2</v>
      </c>
      <c r="F126" t="s">
        <v>151</v>
      </c>
      <c r="G126" t="str">
        <f t="shared" si="6"/>
        <v>Gobiomorphus cotidianus</v>
      </c>
      <c r="H126" t="str">
        <f t="shared" si="7"/>
        <v>Common_bully</v>
      </c>
      <c r="I126" t="str">
        <f t="shared" si="8"/>
        <v>Toitoi</v>
      </c>
      <c r="J126" t="str">
        <f t="shared" si="9"/>
        <v>Native</v>
      </c>
      <c r="K126" t="str">
        <f t="shared" si="10"/>
        <v>No</v>
      </c>
      <c r="N126">
        <f>475-117</f>
        <v>358</v>
      </c>
      <c r="S126">
        <v>1.6</v>
      </c>
      <c r="T126">
        <f t="shared" si="11"/>
        <v>378.54079999999999</v>
      </c>
    </row>
    <row r="127" spans="1:21" x14ac:dyDescent="0.55000000000000004">
      <c r="A127">
        <v>10</v>
      </c>
      <c r="B127" s="15" t="s">
        <v>25</v>
      </c>
      <c r="C127" s="20">
        <v>45693.572916666664</v>
      </c>
      <c r="D127" t="s">
        <v>192</v>
      </c>
      <c r="E127">
        <v>2</v>
      </c>
      <c r="F127" t="s">
        <v>151</v>
      </c>
      <c r="G127" t="str">
        <f t="shared" si="6"/>
        <v>Gobiomorphus cotidianus</v>
      </c>
      <c r="H127" t="str">
        <f t="shared" si="7"/>
        <v>Common_bully</v>
      </c>
      <c r="I127" t="str">
        <f t="shared" si="8"/>
        <v>Toitoi</v>
      </c>
      <c r="J127" t="str">
        <f t="shared" si="9"/>
        <v>Native</v>
      </c>
      <c r="K127" t="str">
        <f t="shared" si="10"/>
        <v>No</v>
      </c>
      <c r="O127">
        <v>2</v>
      </c>
      <c r="T127" t="str">
        <f t="shared" si="11"/>
        <v/>
      </c>
    </row>
    <row r="128" spans="1:21" x14ac:dyDescent="0.55000000000000004">
      <c r="A128">
        <v>10</v>
      </c>
      <c r="B128" s="15" t="s">
        <v>25</v>
      </c>
      <c r="C128" s="20">
        <v>45693.572916666664</v>
      </c>
      <c r="D128" t="s">
        <v>193</v>
      </c>
      <c r="E128">
        <v>2</v>
      </c>
      <c r="F128" t="s">
        <v>149</v>
      </c>
      <c r="G128" t="str">
        <f t="shared" si="6"/>
        <v>Retropinna retropinna</v>
      </c>
      <c r="H128" t="str">
        <f t="shared" si="7"/>
        <v>Common_smelt</v>
      </c>
      <c r="I128" t="str">
        <f t="shared" si="8"/>
        <v>Common_smelt</v>
      </c>
      <c r="J128" t="str">
        <f t="shared" si="9"/>
        <v>Native</v>
      </c>
      <c r="K128" t="str">
        <f t="shared" si="10"/>
        <v>No</v>
      </c>
      <c r="N128">
        <f>128-117</f>
        <v>11</v>
      </c>
      <c r="O128">
        <v>13</v>
      </c>
      <c r="T128" t="str">
        <f t="shared" si="11"/>
        <v/>
      </c>
      <c r="U128" t="s">
        <v>197</v>
      </c>
    </row>
    <row r="129" spans="1:21" x14ac:dyDescent="0.55000000000000004">
      <c r="A129">
        <v>10</v>
      </c>
      <c r="B129" s="15" t="s">
        <v>25</v>
      </c>
      <c r="C129" s="20">
        <v>45693.572916666664</v>
      </c>
      <c r="D129" t="s">
        <v>193</v>
      </c>
      <c r="E129">
        <v>2</v>
      </c>
      <c r="F129" t="s">
        <v>143</v>
      </c>
      <c r="G129" t="str">
        <f t="shared" si="6"/>
        <v>Galaxias brevipinnis</v>
      </c>
      <c r="H129" t="str">
        <f t="shared" si="7"/>
        <v>Climbing_galaxias</v>
      </c>
      <c r="I129" t="str">
        <f t="shared" si="8"/>
        <v>Kōaro</v>
      </c>
      <c r="J129" t="str">
        <f t="shared" si="9"/>
        <v>Native</v>
      </c>
      <c r="K129" t="str">
        <f t="shared" si="10"/>
        <v>Yes</v>
      </c>
      <c r="M129">
        <v>75</v>
      </c>
      <c r="N129">
        <v>4</v>
      </c>
      <c r="O129">
        <v>1</v>
      </c>
      <c r="T129" t="str">
        <f t="shared" si="11"/>
        <v/>
      </c>
      <c r="U129" t="s">
        <v>197</v>
      </c>
    </row>
    <row r="130" spans="1:21" x14ac:dyDescent="0.55000000000000004">
      <c r="A130">
        <v>10</v>
      </c>
      <c r="B130" s="15" t="s">
        <v>25</v>
      </c>
      <c r="C130" s="20">
        <v>45693.572916608799</v>
      </c>
      <c r="D130" t="s">
        <v>193</v>
      </c>
      <c r="E130">
        <v>2</v>
      </c>
      <c r="F130" t="s">
        <v>149</v>
      </c>
      <c r="G130" t="str">
        <f t="shared" si="6"/>
        <v>Retropinna retropinna</v>
      </c>
      <c r="H130" t="str">
        <f t="shared" si="7"/>
        <v>Common_smelt</v>
      </c>
      <c r="I130" t="str">
        <f t="shared" si="8"/>
        <v>Common_smelt</v>
      </c>
      <c r="J130" t="str">
        <f t="shared" si="9"/>
        <v>Native</v>
      </c>
      <c r="K130" t="str">
        <f t="shared" si="10"/>
        <v>No</v>
      </c>
      <c r="O130">
        <v>3</v>
      </c>
      <c r="T130" t="str">
        <f t="shared" si="11"/>
        <v/>
      </c>
      <c r="U130" t="s">
        <v>197</v>
      </c>
    </row>
    <row r="131" spans="1:21" x14ac:dyDescent="0.55000000000000004">
      <c r="A131">
        <v>10</v>
      </c>
      <c r="B131" s="15" t="s">
        <v>25</v>
      </c>
      <c r="C131" s="20">
        <v>45693.572916608799</v>
      </c>
      <c r="D131" t="s">
        <v>193</v>
      </c>
      <c r="E131">
        <v>2</v>
      </c>
      <c r="F131" t="s">
        <v>151</v>
      </c>
      <c r="G131" t="str">
        <f t="shared" si="6"/>
        <v>Gobiomorphus cotidianus</v>
      </c>
      <c r="H131" t="str">
        <f t="shared" si="7"/>
        <v>Common_bully</v>
      </c>
      <c r="I131" t="str">
        <f t="shared" si="8"/>
        <v>Toitoi</v>
      </c>
      <c r="J131" t="str">
        <f t="shared" si="9"/>
        <v>Native</v>
      </c>
      <c r="K131" t="str">
        <f t="shared" si="10"/>
        <v>No</v>
      </c>
      <c r="N131">
        <f>247-117</f>
        <v>130</v>
      </c>
      <c r="S131">
        <v>0.33</v>
      </c>
      <c r="T131">
        <f t="shared" ref="T131:T193" si="12">IF(S131&lt;&gt;"", S131*236.588, "")</f>
        <v>78.074039999999997</v>
      </c>
      <c r="U131" t="s">
        <v>197</v>
      </c>
    </row>
    <row r="132" spans="1:21" x14ac:dyDescent="0.55000000000000004">
      <c r="A132">
        <v>10</v>
      </c>
      <c r="B132" s="15" t="s">
        <v>25</v>
      </c>
      <c r="C132" s="20">
        <v>45693.572916608799</v>
      </c>
      <c r="D132" t="s">
        <v>193</v>
      </c>
      <c r="E132">
        <v>2</v>
      </c>
      <c r="F132" t="s">
        <v>151</v>
      </c>
      <c r="G132" t="str">
        <f t="shared" ref="G132:G195" si="13">VLOOKUP($F132, $W$1:$AB$10, 2, FALSE)</f>
        <v>Gobiomorphus cotidianus</v>
      </c>
      <c r="H132" t="str">
        <f t="shared" ref="H132:H195" si="14">VLOOKUP($F132, $W$1:$AB$10, 3, FALSE)</f>
        <v>Common_bully</v>
      </c>
      <c r="I132" t="str">
        <f t="shared" ref="I132:I195" si="15">VLOOKUP($F132, $W$1:$AB$10, 4, FALSE)</f>
        <v>Toitoi</v>
      </c>
      <c r="J132" t="str">
        <f t="shared" ref="J132:J195" si="16">VLOOKUP($F132, $W$1:$AC$10, 5, FALSE)</f>
        <v>Native</v>
      </c>
      <c r="K132" t="str">
        <f t="shared" ref="K132:K195" si="17">VLOOKUP($F132, $W$1:$AB$10, 6, FALSE)</f>
        <v>No</v>
      </c>
      <c r="N132">
        <f>161-117</f>
        <v>44</v>
      </c>
      <c r="S132">
        <v>0.25</v>
      </c>
      <c r="T132">
        <f t="shared" si="12"/>
        <v>59.146999999999998</v>
      </c>
      <c r="U132" t="s">
        <v>197</v>
      </c>
    </row>
    <row r="133" spans="1:21" x14ac:dyDescent="0.55000000000000004">
      <c r="A133">
        <v>10</v>
      </c>
      <c r="B133" s="15" t="s">
        <v>25</v>
      </c>
      <c r="C133" s="20">
        <v>45694.513888888891</v>
      </c>
      <c r="D133" t="s">
        <v>192</v>
      </c>
      <c r="E133">
        <v>2</v>
      </c>
      <c r="F133" t="s">
        <v>151</v>
      </c>
      <c r="G133" t="str">
        <f t="shared" si="13"/>
        <v>Gobiomorphus cotidianus</v>
      </c>
      <c r="H133" t="str">
        <f t="shared" si="14"/>
        <v>Common_bully</v>
      </c>
      <c r="I133" t="str">
        <f t="shared" si="15"/>
        <v>Toitoi</v>
      </c>
      <c r="J133" t="str">
        <f t="shared" si="16"/>
        <v>Native</v>
      </c>
      <c r="K133" t="str">
        <f t="shared" si="17"/>
        <v>No</v>
      </c>
      <c r="O133">
        <v>2</v>
      </c>
      <c r="T133" t="str">
        <f t="shared" si="12"/>
        <v/>
      </c>
    </row>
    <row r="134" spans="1:21" x14ac:dyDescent="0.55000000000000004">
      <c r="A134">
        <v>10</v>
      </c>
      <c r="B134" s="15" t="s">
        <v>25</v>
      </c>
      <c r="C134" s="20">
        <v>45694.513888888891</v>
      </c>
      <c r="D134" t="s">
        <v>193</v>
      </c>
      <c r="E134">
        <v>2</v>
      </c>
      <c r="F134" t="s">
        <v>140</v>
      </c>
      <c r="G134" t="str">
        <f t="shared" si="13"/>
        <v>Carassius auratus</v>
      </c>
      <c r="H134" t="str">
        <f t="shared" si="14"/>
        <v>Goldfish</v>
      </c>
      <c r="I134" t="str">
        <f t="shared" si="15"/>
        <v>Morihana</v>
      </c>
      <c r="J134" t="str">
        <f t="shared" si="16"/>
        <v>Nonnative</v>
      </c>
      <c r="K134" t="str">
        <f t="shared" si="17"/>
        <v>No</v>
      </c>
      <c r="M134">
        <v>124</v>
      </c>
      <c r="N134">
        <v>52</v>
      </c>
      <c r="O134">
        <v>1</v>
      </c>
      <c r="T134" t="str">
        <f t="shared" si="12"/>
        <v/>
      </c>
    </row>
    <row r="135" spans="1:21" x14ac:dyDescent="0.55000000000000004">
      <c r="A135">
        <v>10</v>
      </c>
      <c r="B135" s="15" t="s">
        <v>25</v>
      </c>
      <c r="C135" s="20">
        <v>45694.513888888891</v>
      </c>
      <c r="D135" t="s">
        <v>193</v>
      </c>
      <c r="E135">
        <v>2</v>
      </c>
      <c r="F135" t="s">
        <v>140</v>
      </c>
      <c r="G135" t="str">
        <f t="shared" si="13"/>
        <v>Carassius auratus</v>
      </c>
      <c r="H135" t="str">
        <f t="shared" si="14"/>
        <v>Goldfish</v>
      </c>
      <c r="I135" t="str">
        <f t="shared" si="15"/>
        <v>Morihana</v>
      </c>
      <c r="J135" t="str">
        <f t="shared" si="16"/>
        <v>Nonnative</v>
      </c>
      <c r="K135" t="str">
        <f t="shared" si="17"/>
        <v>No</v>
      </c>
      <c r="M135">
        <v>93</v>
      </c>
      <c r="N135">
        <v>20</v>
      </c>
      <c r="O135">
        <v>1</v>
      </c>
      <c r="T135" t="str">
        <f t="shared" si="12"/>
        <v/>
      </c>
    </row>
    <row r="136" spans="1:21" x14ac:dyDescent="0.55000000000000004">
      <c r="A136">
        <v>10</v>
      </c>
      <c r="B136" s="15" t="s">
        <v>25</v>
      </c>
      <c r="C136" s="20">
        <v>45694.513888888891</v>
      </c>
      <c r="D136" t="s">
        <v>193</v>
      </c>
      <c r="E136">
        <v>2</v>
      </c>
      <c r="F136" t="s">
        <v>140</v>
      </c>
      <c r="G136" t="str">
        <f t="shared" si="13"/>
        <v>Carassius auratus</v>
      </c>
      <c r="H136" t="str">
        <f t="shared" si="14"/>
        <v>Goldfish</v>
      </c>
      <c r="I136" t="str">
        <f t="shared" si="15"/>
        <v>Morihana</v>
      </c>
      <c r="J136" t="str">
        <f t="shared" si="16"/>
        <v>Nonnative</v>
      </c>
      <c r="K136" t="str">
        <f t="shared" si="17"/>
        <v>No</v>
      </c>
      <c r="M136">
        <v>200</v>
      </c>
      <c r="N136">
        <v>200</v>
      </c>
      <c r="O136">
        <v>1</v>
      </c>
      <c r="T136" t="str">
        <f t="shared" si="12"/>
        <v/>
      </c>
    </row>
    <row r="137" spans="1:21" x14ac:dyDescent="0.55000000000000004">
      <c r="A137">
        <v>10</v>
      </c>
      <c r="B137" s="15" t="s">
        <v>25</v>
      </c>
      <c r="C137" s="20">
        <v>45694.513888888891</v>
      </c>
      <c r="D137" t="s">
        <v>193</v>
      </c>
      <c r="E137">
        <v>2</v>
      </c>
      <c r="F137" t="s">
        <v>140</v>
      </c>
      <c r="G137" t="str">
        <f t="shared" si="13"/>
        <v>Carassius auratus</v>
      </c>
      <c r="H137" t="str">
        <f t="shared" si="14"/>
        <v>Goldfish</v>
      </c>
      <c r="I137" t="str">
        <f t="shared" si="15"/>
        <v>Morihana</v>
      </c>
      <c r="J137" t="str">
        <f t="shared" si="16"/>
        <v>Nonnative</v>
      </c>
      <c r="K137" t="str">
        <f t="shared" si="17"/>
        <v>No</v>
      </c>
      <c r="M137">
        <v>55</v>
      </c>
      <c r="N137">
        <v>65</v>
      </c>
      <c r="O137">
        <v>1</v>
      </c>
      <c r="T137" t="str">
        <f t="shared" si="12"/>
        <v/>
      </c>
    </row>
    <row r="138" spans="1:21" x14ac:dyDescent="0.55000000000000004">
      <c r="A138">
        <v>10</v>
      </c>
      <c r="B138" s="15" t="s">
        <v>25</v>
      </c>
      <c r="C138" s="20">
        <v>45694.513888888891</v>
      </c>
      <c r="D138" t="s">
        <v>193</v>
      </c>
      <c r="E138">
        <v>2</v>
      </c>
      <c r="F138" t="s">
        <v>149</v>
      </c>
      <c r="G138" t="str">
        <f t="shared" si="13"/>
        <v>Retropinna retropinna</v>
      </c>
      <c r="H138" t="str">
        <f t="shared" si="14"/>
        <v>Common_smelt</v>
      </c>
      <c r="I138" t="str">
        <f t="shared" si="15"/>
        <v>Common_smelt</v>
      </c>
      <c r="J138" t="str">
        <f t="shared" si="16"/>
        <v>Native</v>
      </c>
      <c r="K138" t="str">
        <f t="shared" si="17"/>
        <v>No</v>
      </c>
      <c r="O138">
        <v>2</v>
      </c>
      <c r="T138" t="str">
        <f t="shared" si="12"/>
        <v/>
      </c>
    </row>
    <row r="139" spans="1:21" x14ac:dyDescent="0.55000000000000004">
      <c r="A139">
        <v>10</v>
      </c>
      <c r="B139" s="15" t="s">
        <v>25</v>
      </c>
      <c r="C139" s="20">
        <v>45694.513888888891</v>
      </c>
      <c r="D139" t="s">
        <v>193</v>
      </c>
      <c r="E139">
        <v>2</v>
      </c>
      <c r="F139" t="s">
        <v>151</v>
      </c>
      <c r="G139" t="str">
        <f t="shared" si="13"/>
        <v>Gobiomorphus cotidianus</v>
      </c>
      <c r="H139" t="str">
        <f t="shared" si="14"/>
        <v>Common_bully</v>
      </c>
      <c r="I139" t="str">
        <f t="shared" si="15"/>
        <v>Toitoi</v>
      </c>
      <c r="J139" t="str">
        <f t="shared" si="16"/>
        <v>Native</v>
      </c>
      <c r="K139" t="str">
        <f t="shared" si="17"/>
        <v>No</v>
      </c>
      <c r="N139">
        <f>644-117</f>
        <v>527</v>
      </c>
      <c r="S139">
        <v>2.5</v>
      </c>
      <c r="T139">
        <f t="shared" si="12"/>
        <v>591.47</v>
      </c>
    </row>
    <row r="140" spans="1:21" x14ac:dyDescent="0.55000000000000004">
      <c r="A140">
        <v>10</v>
      </c>
      <c r="B140" s="15" t="s">
        <v>25</v>
      </c>
      <c r="C140" s="20">
        <v>45694.513888888891</v>
      </c>
      <c r="D140" t="s">
        <v>193</v>
      </c>
      <c r="E140">
        <v>2</v>
      </c>
      <c r="F140" t="s">
        <v>151</v>
      </c>
      <c r="G140" t="str">
        <f t="shared" si="13"/>
        <v>Gobiomorphus cotidianus</v>
      </c>
      <c r="H140" t="str">
        <f t="shared" si="14"/>
        <v>Common_bully</v>
      </c>
      <c r="I140" t="str">
        <f t="shared" si="15"/>
        <v>Toitoi</v>
      </c>
      <c r="J140" t="str">
        <f t="shared" si="16"/>
        <v>Native</v>
      </c>
      <c r="K140" t="str">
        <f t="shared" si="17"/>
        <v>No</v>
      </c>
      <c r="N140">
        <f>568-117</f>
        <v>451</v>
      </c>
      <c r="S140">
        <v>2.5</v>
      </c>
      <c r="T140">
        <f t="shared" si="12"/>
        <v>591.47</v>
      </c>
    </row>
    <row r="141" spans="1:21" x14ac:dyDescent="0.55000000000000004">
      <c r="A141">
        <v>10</v>
      </c>
      <c r="B141" s="15" t="s">
        <v>25</v>
      </c>
      <c r="C141" s="20">
        <v>45694.513888888891</v>
      </c>
      <c r="D141" t="s">
        <v>193</v>
      </c>
      <c r="E141">
        <v>2</v>
      </c>
      <c r="F141" t="s">
        <v>151</v>
      </c>
      <c r="G141" t="str">
        <f t="shared" si="13"/>
        <v>Gobiomorphus cotidianus</v>
      </c>
      <c r="H141" t="str">
        <f t="shared" si="14"/>
        <v>Common_bully</v>
      </c>
      <c r="I141" t="str">
        <f t="shared" si="15"/>
        <v>Toitoi</v>
      </c>
      <c r="J141" t="str">
        <f t="shared" si="16"/>
        <v>Native</v>
      </c>
      <c r="K141" t="str">
        <f t="shared" si="17"/>
        <v>No</v>
      </c>
      <c r="N141">
        <f>654-117</f>
        <v>537</v>
      </c>
      <c r="S141">
        <v>2.5</v>
      </c>
      <c r="T141">
        <f t="shared" si="12"/>
        <v>591.47</v>
      </c>
    </row>
    <row r="142" spans="1:21" x14ac:dyDescent="0.55000000000000004">
      <c r="A142">
        <v>10</v>
      </c>
      <c r="B142" s="15" t="s">
        <v>25</v>
      </c>
      <c r="C142" s="20">
        <v>45694.513888888891</v>
      </c>
      <c r="D142" t="s">
        <v>193</v>
      </c>
      <c r="E142">
        <v>2</v>
      </c>
      <c r="F142" t="s">
        <v>151</v>
      </c>
      <c r="G142" t="str">
        <f t="shared" si="13"/>
        <v>Gobiomorphus cotidianus</v>
      </c>
      <c r="H142" t="str">
        <f t="shared" si="14"/>
        <v>Common_bully</v>
      </c>
      <c r="I142" t="str">
        <f t="shared" si="15"/>
        <v>Toitoi</v>
      </c>
      <c r="J142" t="str">
        <f t="shared" si="16"/>
        <v>Native</v>
      </c>
      <c r="K142" t="str">
        <f t="shared" si="17"/>
        <v>No</v>
      </c>
      <c r="N142">
        <f>586-117</f>
        <v>469</v>
      </c>
      <c r="S142">
        <v>2.5</v>
      </c>
      <c r="T142">
        <f t="shared" si="12"/>
        <v>591.47</v>
      </c>
    </row>
    <row r="143" spans="1:21" x14ac:dyDescent="0.55000000000000004">
      <c r="A143">
        <v>10</v>
      </c>
      <c r="B143" s="15" t="s">
        <v>25</v>
      </c>
      <c r="C143" s="20">
        <v>45694.513888888891</v>
      </c>
      <c r="D143" t="s">
        <v>193</v>
      </c>
      <c r="E143">
        <v>2</v>
      </c>
      <c r="F143" t="s">
        <v>151</v>
      </c>
      <c r="G143" t="str">
        <f t="shared" si="13"/>
        <v>Gobiomorphus cotidianus</v>
      </c>
      <c r="H143" t="str">
        <f t="shared" si="14"/>
        <v>Common_bully</v>
      </c>
      <c r="I143" t="str">
        <f t="shared" si="15"/>
        <v>Toitoi</v>
      </c>
      <c r="J143" t="str">
        <f t="shared" si="16"/>
        <v>Native</v>
      </c>
      <c r="K143" t="str">
        <f t="shared" si="17"/>
        <v>No</v>
      </c>
      <c r="N143">
        <f>600-117</f>
        <v>483</v>
      </c>
      <c r="S143">
        <v>2.5</v>
      </c>
      <c r="T143">
        <f t="shared" si="12"/>
        <v>591.47</v>
      </c>
    </row>
    <row r="144" spans="1:21" x14ac:dyDescent="0.55000000000000004">
      <c r="A144">
        <v>10</v>
      </c>
      <c r="B144" s="15" t="s">
        <v>25</v>
      </c>
      <c r="C144" s="20">
        <v>45694.513888888891</v>
      </c>
      <c r="D144" t="s">
        <v>193</v>
      </c>
      <c r="E144">
        <v>2</v>
      </c>
      <c r="F144" t="s">
        <v>151</v>
      </c>
      <c r="G144" t="str">
        <f t="shared" si="13"/>
        <v>Gobiomorphus cotidianus</v>
      </c>
      <c r="H144" t="str">
        <f t="shared" si="14"/>
        <v>Common_bully</v>
      </c>
      <c r="I144" t="str">
        <f t="shared" si="15"/>
        <v>Toitoi</v>
      </c>
      <c r="J144" t="str">
        <f t="shared" si="16"/>
        <v>Native</v>
      </c>
      <c r="K144" t="str">
        <f t="shared" si="17"/>
        <v>No</v>
      </c>
      <c r="N144">
        <f>464-117</f>
        <v>347</v>
      </c>
      <c r="S144">
        <v>1.5</v>
      </c>
      <c r="T144">
        <f t="shared" si="12"/>
        <v>354.88200000000001</v>
      </c>
    </row>
    <row r="145" spans="1:20" x14ac:dyDescent="0.55000000000000004">
      <c r="A145">
        <v>11</v>
      </c>
      <c r="B145" s="15" t="s">
        <v>26</v>
      </c>
      <c r="C145" s="20">
        <v>45693.380555555559</v>
      </c>
      <c r="D145" t="s">
        <v>192</v>
      </c>
      <c r="E145">
        <v>2</v>
      </c>
      <c r="F145" t="s">
        <v>151</v>
      </c>
      <c r="G145" t="str">
        <f t="shared" si="13"/>
        <v>Gobiomorphus cotidianus</v>
      </c>
      <c r="H145" t="str">
        <f t="shared" si="14"/>
        <v>Common_bully</v>
      </c>
      <c r="I145" t="str">
        <f t="shared" si="15"/>
        <v>Toitoi</v>
      </c>
      <c r="J145" t="str">
        <f t="shared" si="16"/>
        <v>Native</v>
      </c>
      <c r="K145" t="str">
        <f t="shared" si="17"/>
        <v>No</v>
      </c>
      <c r="N145">
        <f>131-117</f>
        <v>14</v>
      </c>
      <c r="O145">
        <v>18</v>
      </c>
      <c r="T145" t="str">
        <f t="shared" si="12"/>
        <v/>
      </c>
    </row>
    <row r="146" spans="1:20" x14ac:dyDescent="0.55000000000000004">
      <c r="A146">
        <v>11</v>
      </c>
      <c r="B146" s="15" t="s">
        <v>26</v>
      </c>
      <c r="C146" s="20">
        <v>45693.380555555559</v>
      </c>
      <c r="D146" t="s">
        <v>193</v>
      </c>
      <c r="E146">
        <v>2</v>
      </c>
      <c r="F146" t="s">
        <v>140</v>
      </c>
      <c r="G146" t="str">
        <f t="shared" si="13"/>
        <v>Carassius auratus</v>
      </c>
      <c r="H146" t="str">
        <f t="shared" si="14"/>
        <v>Goldfish</v>
      </c>
      <c r="I146" t="str">
        <f t="shared" si="15"/>
        <v>Morihana</v>
      </c>
      <c r="J146" t="str">
        <f t="shared" si="16"/>
        <v>Nonnative</v>
      </c>
      <c r="K146" t="str">
        <f t="shared" si="17"/>
        <v>No</v>
      </c>
      <c r="M146">
        <v>207</v>
      </c>
      <c r="N146">
        <v>204</v>
      </c>
      <c r="O146">
        <v>1</v>
      </c>
      <c r="T146" t="str">
        <f t="shared" si="12"/>
        <v/>
      </c>
    </row>
    <row r="147" spans="1:20" x14ac:dyDescent="0.55000000000000004">
      <c r="A147">
        <v>11</v>
      </c>
      <c r="B147" s="15" t="s">
        <v>26</v>
      </c>
      <c r="C147" s="20">
        <v>45693.380555555559</v>
      </c>
      <c r="D147" t="s">
        <v>193</v>
      </c>
      <c r="E147">
        <v>2</v>
      </c>
      <c r="F147" t="s">
        <v>140</v>
      </c>
      <c r="G147" t="str">
        <f t="shared" si="13"/>
        <v>Carassius auratus</v>
      </c>
      <c r="H147" t="str">
        <f t="shared" si="14"/>
        <v>Goldfish</v>
      </c>
      <c r="I147" t="str">
        <f t="shared" si="15"/>
        <v>Morihana</v>
      </c>
      <c r="J147" t="str">
        <f t="shared" si="16"/>
        <v>Nonnative</v>
      </c>
      <c r="K147" t="str">
        <f t="shared" si="17"/>
        <v>No</v>
      </c>
      <c r="M147">
        <v>196</v>
      </c>
      <c r="N147">
        <v>184</v>
      </c>
      <c r="O147">
        <v>1</v>
      </c>
      <c r="T147" t="str">
        <f t="shared" si="12"/>
        <v/>
      </c>
    </row>
    <row r="148" spans="1:20" x14ac:dyDescent="0.55000000000000004">
      <c r="A148">
        <v>11</v>
      </c>
      <c r="B148" s="15" t="s">
        <v>26</v>
      </c>
      <c r="C148" s="20">
        <v>45693.380555555559</v>
      </c>
      <c r="D148" t="s">
        <v>193</v>
      </c>
      <c r="E148">
        <v>2</v>
      </c>
      <c r="F148" t="s">
        <v>140</v>
      </c>
      <c r="G148" t="str">
        <f t="shared" si="13"/>
        <v>Carassius auratus</v>
      </c>
      <c r="H148" t="str">
        <f t="shared" si="14"/>
        <v>Goldfish</v>
      </c>
      <c r="I148" t="str">
        <f t="shared" si="15"/>
        <v>Morihana</v>
      </c>
      <c r="J148" t="str">
        <f t="shared" si="16"/>
        <v>Nonnative</v>
      </c>
      <c r="K148" t="str">
        <f t="shared" si="17"/>
        <v>No</v>
      </c>
      <c r="M148">
        <v>140</v>
      </c>
      <c r="N148">
        <v>59</v>
      </c>
      <c r="O148">
        <v>1</v>
      </c>
      <c r="T148" t="str">
        <f t="shared" si="12"/>
        <v/>
      </c>
    </row>
    <row r="149" spans="1:20" x14ac:dyDescent="0.55000000000000004">
      <c r="A149">
        <v>11</v>
      </c>
      <c r="B149" s="15" t="s">
        <v>26</v>
      </c>
      <c r="C149" s="20">
        <v>45693.380555555559</v>
      </c>
      <c r="D149" t="s">
        <v>193</v>
      </c>
      <c r="E149">
        <v>2</v>
      </c>
      <c r="F149" t="s">
        <v>143</v>
      </c>
      <c r="G149" t="str">
        <f t="shared" si="13"/>
        <v>Galaxias brevipinnis</v>
      </c>
      <c r="H149" t="str">
        <f t="shared" si="14"/>
        <v>Climbing_galaxias</v>
      </c>
      <c r="I149" t="str">
        <f t="shared" si="15"/>
        <v>Kōaro</v>
      </c>
      <c r="J149" t="str">
        <f t="shared" si="16"/>
        <v>Native</v>
      </c>
      <c r="K149" t="str">
        <f t="shared" si="17"/>
        <v>Yes</v>
      </c>
      <c r="M149">
        <v>107</v>
      </c>
      <c r="N149">
        <v>8</v>
      </c>
      <c r="O149">
        <v>1</v>
      </c>
      <c r="T149" t="str">
        <f t="shared" si="12"/>
        <v/>
      </c>
    </row>
    <row r="150" spans="1:20" x14ac:dyDescent="0.55000000000000004">
      <c r="A150">
        <v>11</v>
      </c>
      <c r="B150" s="15" t="s">
        <v>26</v>
      </c>
      <c r="C150" s="20">
        <v>45693.380555555559</v>
      </c>
      <c r="D150" t="s">
        <v>193</v>
      </c>
      <c r="E150">
        <v>2</v>
      </c>
      <c r="F150" t="s">
        <v>149</v>
      </c>
      <c r="G150" t="str">
        <f t="shared" si="13"/>
        <v>Retropinna retropinna</v>
      </c>
      <c r="H150" t="str">
        <f t="shared" si="14"/>
        <v>Common_smelt</v>
      </c>
      <c r="I150" t="str">
        <f t="shared" si="15"/>
        <v>Common_smelt</v>
      </c>
      <c r="J150" t="str">
        <f t="shared" si="16"/>
        <v>Native</v>
      </c>
      <c r="K150" t="str">
        <f t="shared" si="17"/>
        <v>No</v>
      </c>
      <c r="N150">
        <v>2</v>
      </c>
      <c r="O150">
        <v>3</v>
      </c>
      <c r="T150" t="str">
        <f t="shared" si="12"/>
        <v/>
      </c>
    </row>
    <row r="151" spans="1:20" x14ac:dyDescent="0.55000000000000004">
      <c r="A151">
        <v>11</v>
      </c>
      <c r="B151" s="15" t="s">
        <v>26</v>
      </c>
      <c r="C151" s="20">
        <v>45693.380555555559</v>
      </c>
      <c r="D151" t="s">
        <v>193</v>
      </c>
      <c r="E151">
        <v>2</v>
      </c>
      <c r="F151" t="s">
        <v>151</v>
      </c>
      <c r="G151" t="str">
        <f t="shared" si="13"/>
        <v>Gobiomorphus cotidianus</v>
      </c>
      <c r="H151" t="str">
        <f t="shared" si="14"/>
        <v>Common_bully</v>
      </c>
      <c r="I151" t="str">
        <f t="shared" si="15"/>
        <v>Toitoi</v>
      </c>
      <c r="J151" t="str">
        <f t="shared" si="16"/>
        <v>Native</v>
      </c>
      <c r="K151" t="str">
        <f t="shared" si="17"/>
        <v>No</v>
      </c>
      <c r="N151">
        <f>206-117</f>
        <v>89</v>
      </c>
      <c r="O151">
        <v>100</v>
      </c>
      <c r="S151">
        <v>0.5</v>
      </c>
      <c r="T151">
        <f t="shared" si="12"/>
        <v>118.294</v>
      </c>
    </row>
    <row r="152" spans="1:20" x14ac:dyDescent="0.55000000000000004">
      <c r="A152">
        <v>11</v>
      </c>
      <c r="B152" s="15" t="s">
        <v>26</v>
      </c>
      <c r="C152" s="20">
        <v>45693.380555555559</v>
      </c>
      <c r="D152" t="s">
        <v>193</v>
      </c>
      <c r="E152">
        <v>2</v>
      </c>
      <c r="F152" t="s">
        <v>151</v>
      </c>
      <c r="G152" t="str">
        <f t="shared" si="13"/>
        <v>Gobiomorphus cotidianus</v>
      </c>
      <c r="H152" t="str">
        <f t="shared" si="14"/>
        <v>Common_bully</v>
      </c>
      <c r="I152" t="str">
        <f t="shared" si="15"/>
        <v>Toitoi</v>
      </c>
      <c r="J152" t="str">
        <f t="shared" si="16"/>
        <v>Native</v>
      </c>
      <c r="K152" t="str">
        <f t="shared" si="17"/>
        <v>No</v>
      </c>
      <c r="N152">
        <f>644-117</f>
        <v>527</v>
      </c>
      <c r="S152">
        <v>2.5</v>
      </c>
      <c r="T152">
        <f t="shared" si="12"/>
        <v>591.47</v>
      </c>
    </row>
    <row r="153" spans="1:20" x14ac:dyDescent="0.55000000000000004">
      <c r="A153">
        <v>11</v>
      </c>
      <c r="B153" s="15" t="s">
        <v>26</v>
      </c>
      <c r="C153" s="20">
        <v>45693.380555555559</v>
      </c>
      <c r="D153" t="s">
        <v>193</v>
      </c>
      <c r="E153">
        <v>2</v>
      </c>
      <c r="F153" t="s">
        <v>149</v>
      </c>
      <c r="G153" t="str">
        <f t="shared" si="13"/>
        <v>Retropinna retropinna</v>
      </c>
      <c r="H153" t="str">
        <f t="shared" si="14"/>
        <v>Common_smelt</v>
      </c>
      <c r="I153" t="str">
        <f t="shared" si="15"/>
        <v>Common_smelt</v>
      </c>
      <c r="J153" t="str">
        <f t="shared" si="16"/>
        <v>Native</v>
      </c>
      <c r="K153" t="str">
        <f t="shared" si="17"/>
        <v>No</v>
      </c>
      <c r="O153">
        <v>1</v>
      </c>
      <c r="T153" t="str">
        <f t="shared" si="12"/>
        <v/>
      </c>
    </row>
    <row r="154" spans="1:20" x14ac:dyDescent="0.55000000000000004">
      <c r="A154">
        <v>11</v>
      </c>
      <c r="B154" s="15" t="s">
        <v>26</v>
      </c>
      <c r="C154" s="20">
        <v>45693.380555555559</v>
      </c>
      <c r="D154" t="s">
        <v>193</v>
      </c>
      <c r="E154">
        <v>2</v>
      </c>
      <c r="F154" t="s">
        <v>151</v>
      </c>
      <c r="G154" t="str">
        <f t="shared" si="13"/>
        <v>Gobiomorphus cotidianus</v>
      </c>
      <c r="H154" t="str">
        <f t="shared" si="14"/>
        <v>Common_bully</v>
      </c>
      <c r="I154" t="str">
        <f t="shared" si="15"/>
        <v>Toitoi</v>
      </c>
      <c r="J154" t="str">
        <f t="shared" si="16"/>
        <v>Native</v>
      </c>
      <c r="K154" t="str">
        <f t="shared" si="17"/>
        <v>No</v>
      </c>
      <c r="N154">
        <f>577-117</f>
        <v>460</v>
      </c>
      <c r="S154">
        <v>2.5</v>
      </c>
      <c r="T154">
        <f t="shared" si="12"/>
        <v>591.47</v>
      </c>
    </row>
    <row r="155" spans="1:20" x14ac:dyDescent="0.55000000000000004">
      <c r="A155">
        <v>11</v>
      </c>
      <c r="B155" s="15" t="s">
        <v>26</v>
      </c>
      <c r="C155" s="20">
        <v>45693.380555555559</v>
      </c>
      <c r="D155" t="s">
        <v>193</v>
      </c>
      <c r="E155">
        <v>2</v>
      </c>
      <c r="F155" t="s">
        <v>151</v>
      </c>
      <c r="G155" t="str">
        <f t="shared" si="13"/>
        <v>Gobiomorphus cotidianus</v>
      </c>
      <c r="H155" t="str">
        <f t="shared" si="14"/>
        <v>Common_bully</v>
      </c>
      <c r="I155" t="str">
        <f t="shared" si="15"/>
        <v>Toitoi</v>
      </c>
      <c r="J155" t="str">
        <f t="shared" si="16"/>
        <v>Native</v>
      </c>
      <c r="K155" t="str">
        <f t="shared" si="17"/>
        <v>No</v>
      </c>
      <c r="N155">
        <f>550-117</f>
        <v>433</v>
      </c>
      <c r="S155">
        <v>2.5</v>
      </c>
      <c r="T155">
        <f t="shared" si="12"/>
        <v>591.47</v>
      </c>
    </row>
    <row r="156" spans="1:20" x14ac:dyDescent="0.55000000000000004">
      <c r="A156">
        <v>11</v>
      </c>
      <c r="B156" s="15" t="s">
        <v>26</v>
      </c>
      <c r="C156" s="20">
        <v>45693.380555555559</v>
      </c>
      <c r="D156" t="s">
        <v>193</v>
      </c>
      <c r="E156">
        <v>2</v>
      </c>
      <c r="F156" t="s">
        <v>151</v>
      </c>
      <c r="G156" t="str">
        <f t="shared" si="13"/>
        <v>Gobiomorphus cotidianus</v>
      </c>
      <c r="H156" t="str">
        <f t="shared" si="14"/>
        <v>Common_bully</v>
      </c>
      <c r="I156" t="str">
        <f t="shared" si="15"/>
        <v>Toitoi</v>
      </c>
      <c r="J156" t="str">
        <f t="shared" si="16"/>
        <v>Native</v>
      </c>
      <c r="K156" t="str">
        <f t="shared" si="17"/>
        <v>No</v>
      </c>
      <c r="N156">
        <v>600</v>
      </c>
      <c r="S156">
        <v>2.5</v>
      </c>
      <c r="T156">
        <f t="shared" si="12"/>
        <v>591.47</v>
      </c>
    </row>
    <row r="157" spans="1:20" x14ac:dyDescent="0.55000000000000004">
      <c r="A157">
        <v>11</v>
      </c>
      <c r="B157" s="15" t="s">
        <v>26</v>
      </c>
      <c r="C157" s="20">
        <v>45693.380555555559</v>
      </c>
      <c r="D157" t="s">
        <v>193</v>
      </c>
      <c r="E157">
        <v>2</v>
      </c>
      <c r="F157" t="s">
        <v>151</v>
      </c>
      <c r="G157" t="str">
        <f t="shared" si="13"/>
        <v>Gobiomorphus cotidianus</v>
      </c>
      <c r="H157" t="str">
        <f t="shared" si="14"/>
        <v>Common_bully</v>
      </c>
      <c r="I157" t="str">
        <f t="shared" si="15"/>
        <v>Toitoi</v>
      </c>
      <c r="J157" t="str">
        <f t="shared" si="16"/>
        <v>Native</v>
      </c>
      <c r="K157" t="str">
        <f t="shared" si="17"/>
        <v>No</v>
      </c>
      <c r="N157">
        <v>557</v>
      </c>
      <c r="S157">
        <v>2.5</v>
      </c>
      <c r="T157">
        <f t="shared" si="12"/>
        <v>591.47</v>
      </c>
    </row>
    <row r="158" spans="1:20" x14ac:dyDescent="0.55000000000000004">
      <c r="A158">
        <v>11</v>
      </c>
      <c r="B158" s="15" t="s">
        <v>26</v>
      </c>
      <c r="C158" s="20">
        <v>45693.380555555559</v>
      </c>
      <c r="D158" t="s">
        <v>193</v>
      </c>
      <c r="E158">
        <v>2</v>
      </c>
      <c r="F158" t="s">
        <v>143</v>
      </c>
      <c r="G158" t="str">
        <f t="shared" si="13"/>
        <v>Galaxias brevipinnis</v>
      </c>
      <c r="H158" t="str">
        <f t="shared" si="14"/>
        <v>Climbing_galaxias</v>
      </c>
      <c r="I158" t="str">
        <f t="shared" si="15"/>
        <v>Kōaro</v>
      </c>
      <c r="J158" t="str">
        <f t="shared" si="16"/>
        <v>Native</v>
      </c>
      <c r="K158" t="str">
        <f t="shared" si="17"/>
        <v>Yes</v>
      </c>
      <c r="M158">
        <v>116</v>
      </c>
      <c r="N158">
        <v>15</v>
      </c>
      <c r="O158">
        <v>1</v>
      </c>
      <c r="T158" t="str">
        <f t="shared" si="12"/>
        <v/>
      </c>
    </row>
    <row r="159" spans="1:20" x14ac:dyDescent="0.55000000000000004">
      <c r="A159">
        <v>12</v>
      </c>
      <c r="B159" s="15" t="s">
        <v>27</v>
      </c>
      <c r="C159" s="20">
        <v>45693.40902777778</v>
      </c>
      <c r="D159" t="s">
        <v>192</v>
      </c>
      <c r="E159">
        <v>2</v>
      </c>
      <c r="F159" t="s">
        <v>131</v>
      </c>
      <c r="G159" t="str">
        <f t="shared" si="13"/>
        <v>Paranephrops planifrons</v>
      </c>
      <c r="H159" t="str">
        <f t="shared" si="14"/>
        <v>Freshwater_crayfish</v>
      </c>
      <c r="I159" t="str">
        <f t="shared" si="15"/>
        <v>Kōura</v>
      </c>
      <c r="J159" t="str">
        <f t="shared" si="16"/>
        <v>Native</v>
      </c>
      <c r="K159" t="str">
        <f t="shared" si="17"/>
        <v>Yes</v>
      </c>
      <c r="L159" t="s">
        <v>195</v>
      </c>
      <c r="M159">
        <v>33.56</v>
      </c>
      <c r="N159">
        <v>27</v>
      </c>
      <c r="O159">
        <v>1</v>
      </c>
      <c r="T159" t="str">
        <f t="shared" si="12"/>
        <v/>
      </c>
    </row>
    <row r="160" spans="1:20" x14ac:dyDescent="0.55000000000000004">
      <c r="A160">
        <v>12</v>
      </c>
      <c r="B160" s="15" t="s">
        <v>27</v>
      </c>
      <c r="C160" s="20">
        <v>45693.40902777778</v>
      </c>
      <c r="D160" t="s">
        <v>192</v>
      </c>
      <c r="E160">
        <v>2</v>
      </c>
      <c r="F160" t="s">
        <v>151</v>
      </c>
      <c r="G160" t="str">
        <f t="shared" si="13"/>
        <v>Gobiomorphus cotidianus</v>
      </c>
      <c r="H160" t="str">
        <f t="shared" si="14"/>
        <v>Common_bully</v>
      </c>
      <c r="I160" t="str">
        <f t="shared" si="15"/>
        <v>Toitoi</v>
      </c>
      <c r="J160" t="str">
        <f t="shared" si="16"/>
        <v>Native</v>
      </c>
      <c r="K160" t="str">
        <f t="shared" si="17"/>
        <v>No</v>
      </c>
      <c r="N160">
        <v>29</v>
      </c>
      <c r="O160">
        <v>35</v>
      </c>
      <c r="T160" t="str">
        <f t="shared" si="12"/>
        <v/>
      </c>
    </row>
    <row r="161" spans="1:20" x14ac:dyDescent="0.55000000000000004">
      <c r="A161">
        <v>12</v>
      </c>
      <c r="B161" s="15" t="s">
        <v>27</v>
      </c>
      <c r="C161" s="20">
        <v>45693.40902777778</v>
      </c>
      <c r="D161" t="s">
        <v>193</v>
      </c>
      <c r="E161">
        <v>2</v>
      </c>
      <c r="F161" t="s">
        <v>140</v>
      </c>
      <c r="G161" t="str">
        <f t="shared" si="13"/>
        <v>Carassius auratus</v>
      </c>
      <c r="H161" t="str">
        <f t="shared" si="14"/>
        <v>Goldfish</v>
      </c>
      <c r="I161" t="str">
        <f t="shared" si="15"/>
        <v>Morihana</v>
      </c>
      <c r="J161" t="str">
        <f t="shared" si="16"/>
        <v>Nonnative</v>
      </c>
      <c r="K161" t="str">
        <f t="shared" si="17"/>
        <v>No</v>
      </c>
      <c r="M161">
        <v>87</v>
      </c>
      <c r="N161">
        <v>17</v>
      </c>
      <c r="O161">
        <v>1</v>
      </c>
      <c r="T161" t="str">
        <f t="shared" si="12"/>
        <v/>
      </c>
    </row>
    <row r="162" spans="1:20" x14ac:dyDescent="0.55000000000000004">
      <c r="A162">
        <v>12</v>
      </c>
      <c r="B162" s="15" t="s">
        <v>27</v>
      </c>
      <c r="C162" s="20">
        <v>45693.40902777778</v>
      </c>
      <c r="D162" t="s">
        <v>193</v>
      </c>
      <c r="E162">
        <v>2</v>
      </c>
      <c r="F162" t="s">
        <v>140</v>
      </c>
      <c r="G162" t="str">
        <f t="shared" si="13"/>
        <v>Carassius auratus</v>
      </c>
      <c r="H162" t="str">
        <f t="shared" si="14"/>
        <v>Goldfish</v>
      </c>
      <c r="I162" t="str">
        <f t="shared" si="15"/>
        <v>Morihana</v>
      </c>
      <c r="J162" t="str">
        <f t="shared" si="16"/>
        <v>Nonnative</v>
      </c>
      <c r="K162" t="str">
        <f t="shared" si="17"/>
        <v>No</v>
      </c>
      <c r="M162">
        <v>120</v>
      </c>
      <c r="N162">
        <v>46</v>
      </c>
      <c r="O162">
        <v>1</v>
      </c>
      <c r="T162" t="str">
        <f t="shared" si="12"/>
        <v/>
      </c>
    </row>
    <row r="163" spans="1:20" x14ac:dyDescent="0.55000000000000004">
      <c r="A163">
        <v>12</v>
      </c>
      <c r="B163" s="15" t="s">
        <v>27</v>
      </c>
      <c r="C163" s="20">
        <v>45693.40902777778</v>
      </c>
      <c r="D163" t="s">
        <v>193</v>
      </c>
      <c r="E163">
        <v>2</v>
      </c>
      <c r="F163" t="s">
        <v>140</v>
      </c>
      <c r="G163" t="str">
        <f t="shared" si="13"/>
        <v>Carassius auratus</v>
      </c>
      <c r="H163" t="str">
        <f t="shared" si="14"/>
        <v>Goldfish</v>
      </c>
      <c r="I163" t="str">
        <f t="shared" si="15"/>
        <v>Morihana</v>
      </c>
      <c r="J163" t="str">
        <f t="shared" si="16"/>
        <v>Nonnative</v>
      </c>
      <c r="K163" t="str">
        <f t="shared" si="17"/>
        <v>No</v>
      </c>
      <c r="M163">
        <v>131</v>
      </c>
      <c r="N163">
        <v>59</v>
      </c>
      <c r="O163">
        <v>1</v>
      </c>
      <c r="T163" t="str">
        <f t="shared" si="12"/>
        <v/>
      </c>
    </row>
    <row r="164" spans="1:20" x14ac:dyDescent="0.55000000000000004">
      <c r="A164">
        <v>12</v>
      </c>
      <c r="B164" s="15" t="s">
        <v>27</v>
      </c>
      <c r="C164" s="20">
        <v>45693.40902777778</v>
      </c>
      <c r="D164" t="s">
        <v>193</v>
      </c>
      <c r="E164">
        <v>2</v>
      </c>
      <c r="F164" t="s">
        <v>140</v>
      </c>
      <c r="G164" t="str">
        <f t="shared" si="13"/>
        <v>Carassius auratus</v>
      </c>
      <c r="H164" t="str">
        <f t="shared" si="14"/>
        <v>Goldfish</v>
      </c>
      <c r="I164" t="str">
        <f t="shared" si="15"/>
        <v>Morihana</v>
      </c>
      <c r="J164" t="str">
        <f t="shared" si="16"/>
        <v>Nonnative</v>
      </c>
      <c r="K164" t="str">
        <f t="shared" si="17"/>
        <v>No</v>
      </c>
      <c r="M164">
        <v>102</v>
      </c>
      <c r="N164">
        <v>26</v>
      </c>
      <c r="O164">
        <v>1</v>
      </c>
      <c r="T164" t="str">
        <f t="shared" si="12"/>
        <v/>
      </c>
    </row>
    <row r="165" spans="1:20" x14ac:dyDescent="0.55000000000000004">
      <c r="A165">
        <v>12</v>
      </c>
      <c r="B165" s="15" t="s">
        <v>27</v>
      </c>
      <c r="C165" s="20">
        <v>45693.40902777778</v>
      </c>
      <c r="D165" t="s">
        <v>193</v>
      </c>
      <c r="E165">
        <v>2</v>
      </c>
      <c r="F165" t="s">
        <v>140</v>
      </c>
      <c r="G165" t="str">
        <f t="shared" si="13"/>
        <v>Carassius auratus</v>
      </c>
      <c r="H165" t="str">
        <f t="shared" si="14"/>
        <v>Goldfish</v>
      </c>
      <c r="I165" t="str">
        <f t="shared" si="15"/>
        <v>Morihana</v>
      </c>
      <c r="J165" t="str">
        <f t="shared" si="16"/>
        <v>Nonnative</v>
      </c>
      <c r="K165" t="str">
        <f t="shared" si="17"/>
        <v>No</v>
      </c>
      <c r="M165">
        <v>86</v>
      </c>
      <c r="N165">
        <v>15</v>
      </c>
      <c r="O165">
        <v>1</v>
      </c>
      <c r="T165" t="str">
        <f t="shared" si="12"/>
        <v/>
      </c>
    </row>
    <row r="166" spans="1:20" x14ac:dyDescent="0.55000000000000004">
      <c r="A166">
        <v>12</v>
      </c>
      <c r="B166" s="15" t="s">
        <v>27</v>
      </c>
      <c r="C166" s="20">
        <v>45693.40902777778</v>
      </c>
      <c r="D166" t="s">
        <v>193</v>
      </c>
      <c r="E166">
        <v>2</v>
      </c>
      <c r="F166" t="s">
        <v>149</v>
      </c>
      <c r="G166" t="str">
        <f t="shared" si="13"/>
        <v>Retropinna retropinna</v>
      </c>
      <c r="H166" t="str">
        <f t="shared" si="14"/>
        <v>Common_smelt</v>
      </c>
      <c r="I166" t="str">
        <f t="shared" si="15"/>
        <v>Common_smelt</v>
      </c>
      <c r="J166" t="str">
        <f t="shared" si="16"/>
        <v>Native</v>
      </c>
      <c r="K166" t="str">
        <f t="shared" si="17"/>
        <v>No</v>
      </c>
      <c r="N166">
        <v>7</v>
      </c>
      <c r="O166">
        <v>7</v>
      </c>
      <c r="T166" t="str">
        <f t="shared" si="12"/>
        <v/>
      </c>
    </row>
    <row r="167" spans="1:20" x14ac:dyDescent="0.55000000000000004">
      <c r="A167">
        <v>12</v>
      </c>
      <c r="B167" s="15" t="s">
        <v>27</v>
      </c>
      <c r="C167" s="20">
        <v>45693.40902777778</v>
      </c>
      <c r="D167" t="s">
        <v>193</v>
      </c>
      <c r="E167">
        <v>2</v>
      </c>
      <c r="F167" t="s">
        <v>151</v>
      </c>
      <c r="G167" t="str">
        <f t="shared" si="13"/>
        <v>Gobiomorphus cotidianus</v>
      </c>
      <c r="H167" t="str">
        <f t="shared" si="14"/>
        <v>Common_bully</v>
      </c>
      <c r="I167" t="str">
        <f t="shared" si="15"/>
        <v>Toitoi</v>
      </c>
      <c r="J167" t="str">
        <f t="shared" si="16"/>
        <v>Native</v>
      </c>
      <c r="K167" t="str">
        <f t="shared" si="17"/>
        <v>No</v>
      </c>
      <c r="N167">
        <v>540</v>
      </c>
      <c r="S167">
        <v>2.5</v>
      </c>
      <c r="T167">
        <f t="shared" si="12"/>
        <v>591.47</v>
      </c>
    </row>
    <row r="168" spans="1:20" x14ac:dyDescent="0.55000000000000004">
      <c r="A168">
        <v>12</v>
      </c>
      <c r="B168" s="15" t="s">
        <v>27</v>
      </c>
      <c r="C168" s="20">
        <v>45693.40902777778</v>
      </c>
      <c r="D168" t="s">
        <v>193</v>
      </c>
      <c r="E168">
        <v>2</v>
      </c>
      <c r="F168" t="s">
        <v>151</v>
      </c>
      <c r="G168" t="str">
        <f t="shared" si="13"/>
        <v>Gobiomorphus cotidianus</v>
      </c>
      <c r="H168" t="str">
        <f t="shared" si="14"/>
        <v>Common_bully</v>
      </c>
      <c r="I168" t="str">
        <f t="shared" si="15"/>
        <v>Toitoi</v>
      </c>
      <c r="J168" t="str">
        <f t="shared" si="16"/>
        <v>Native</v>
      </c>
      <c r="K168" t="str">
        <f t="shared" si="17"/>
        <v>No</v>
      </c>
      <c r="N168">
        <v>555</v>
      </c>
      <c r="S168">
        <v>2.5</v>
      </c>
      <c r="T168">
        <f t="shared" si="12"/>
        <v>591.47</v>
      </c>
    </row>
    <row r="169" spans="1:20" x14ac:dyDescent="0.55000000000000004">
      <c r="A169">
        <v>12</v>
      </c>
      <c r="B169" s="15" t="s">
        <v>27</v>
      </c>
      <c r="C169" s="20">
        <v>45693.40902777778</v>
      </c>
      <c r="D169" t="s">
        <v>193</v>
      </c>
      <c r="E169">
        <v>2</v>
      </c>
      <c r="F169" t="s">
        <v>151</v>
      </c>
      <c r="G169" t="str">
        <f t="shared" si="13"/>
        <v>Gobiomorphus cotidianus</v>
      </c>
      <c r="H169" t="str">
        <f t="shared" si="14"/>
        <v>Common_bully</v>
      </c>
      <c r="I169" t="str">
        <f t="shared" si="15"/>
        <v>Toitoi</v>
      </c>
      <c r="J169" t="str">
        <f t="shared" si="16"/>
        <v>Native</v>
      </c>
      <c r="K169" t="str">
        <f t="shared" si="17"/>
        <v>No</v>
      </c>
      <c r="N169">
        <v>541</v>
      </c>
      <c r="S169">
        <v>2.5</v>
      </c>
      <c r="T169">
        <f t="shared" si="12"/>
        <v>591.47</v>
      </c>
    </row>
    <row r="170" spans="1:20" x14ac:dyDescent="0.55000000000000004">
      <c r="A170">
        <v>12</v>
      </c>
      <c r="B170" s="15" t="s">
        <v>27</v>
      </c>
      <c r="C170" s="20">
        <v>45693.40902777778</v>
      </c>
      <c r="D170" t="s">
        <v>193</v>
      </c>
      <c r="E170">
        <v>2</v>
      </c>
      <c r="F170" t="s">
        <v>151</v>
      </c>
      <c r="G170" t="str">
        <f t="shared" si="13"/>
        <v>Gobiomorphus cotidianus</v>
      </c>
      <c r="H170" t="str">
        <f t="shared" si="14"/>
        <v>Common_bully</v>
      </c>
      <c r="I170" t="str">
        <f t="shared" si="15"/>
        <v>Toitoi</v>
      </c>
      <c r="J170" t="str">
        <f t="shared" si="16"/>
        <v>Native</v>
      </c>
      <c r="K170" t="str">
        <f t="shared" si="17"/>
        <v>No</v>
      </c>
      <c r="N170">
        <f>490-117</f>
        <v>373</v>
      </c>
      <c r="S170">
        <v>1.5</v>
      </c>
      <c r="T170">
        <f t="shared" si="12"/>
        <v>354.88200000000001</v>
      </c>
    </row>
    <row r="171" spans="1:20" x14ac:dyDescent="0.55000000000000004">
      <c r="A171">
        <v>12</v>
      </c>
      <c r="B171" s="15" t="s">
        <v>27</v>
      </c>
      <c r="C171" s="20">
        <v>45693.40902777778</v>
      </c>
      <c r="D171" t="s">
        <v>193</v>
      </c>
      <c r="E171">
        <v>2</v>
      </c>
      <c r="F171" t="s">
        <v>151</v>
      </c>
      <c r="G171" t="str">
        <f t="shared" si="13"/>
        <v>Gobiomorphus cotidianus</v>
      </c>
      <c r="H171" t="str">
        <f t="shared" si="14"/>
        <v>Common_bully</v>
      </c>
      <c r="I171" t="str">
        <f t="shared" si="15"/>
        <v>Toitoi</v>
      </c>
      <c r="J171" t="str">
        <f t="shared" si="16"/>
        <v>Native</v>
      </c>
      <c r="K171" t="str">
        <f t="shared" si="17"/>
        <v>No</v>
      </c>
      <c r="N171">
        <f>526-117</f>
        <v>409</v>
      </c>
      <c r="S171">
        <v>2</v>
      </c>
      <c r="T171">
        <f t="shared" si="12"/>
        <v>473.17599999999999</v>
      </c>
    </row>
    <row r="172" spans="1:20" x14ac:dyDescent="0.55000000000000004">
      <c r="A172">
        <v>13</v>
      </c>
      <c r="B172" s="15" t="s">
        <v>28</v>
      </c>
      <c r="C172" s="20">
        <v>45695.576388888891</v>
      </c>
      <c r="D172" t="s">
        <v>192</v>
      </c>
      <c r="E172">
        <v>2</v>
      </c>
      <c r="F172" t="s">
        <v>151</v>
      </c>
      <c r="G172" t="str">
        <f t="shared" si="13"/>
        <v>Gobiomorphus cotidianus</v>
      </c>
      <c r="H172" t="str">
        <f t="shared" si="14"/>
        <v>Common_bully</v>
      </c>
      <c r="I172" t="str">
        <f t="shared" si="15"/>
        <v>Toitoi</v>
      </c>
      <c r="J172" t="str">
        <f t="shared" si="16"/>
        <v>Native</v>
      </c>
      <c r="K172" t="str">
        <f t="shared" si="17"/>
        <v>No</v>
      </c>
      <c r="N172">
        <v>14</v>
      </c>
      <c r="O172">
        <v>22</v>
      </c>
      <c r="T172" t="str">
        <f t="shared" si="12"/>
        <v/>
      </c>
    </row>
    <row r="173" spans="1:20" x14ac:dyDescent="0.55000000000000004">
      <c r="A173">
        <v>13</v>
      </c>
      <c r="B173" s="15" t="s">
        <v>28</v>
      </c>
      <c r="C173" s="20">
        <v>45695.576388888891</v>
      </c>
      <c r="D173" t="s">
        <v>193</v>
      </c>
      <c r="E173">
        <v>2</v>
      </c>
      <c r="F173" t="s">
        <v>149</v>
      </c>
      <c r="G173" t="str">
        <f t="shared" si="13"/>
        <v>Retropinna retropinna</v>
      </c>
      <c r="H173" t="str">
        <f t="shared" si="14"/>
        <v>Common_smelt</v>
      </c>
      <c r="I173" t="str">
        <f t="shared" si="15"/>
        <v>Common_smelt</v>
      </c>
      <c r="J173" t="str">
        <f t="shared" si="16"/>
        <v>Native</v>
      </c>
      <c r="K173" t="str">
        <f t="shared" si="17"/>
        <v>No</v>
      </c>
      <c r="N173">
        <f>174-117</f>
        <v>57</v>
      </c>
      <c r="O173">
        <v>50</v>
      </c>
      <c r="T173" t="str">
        <f t="shared" si="12"/>
        <v/>
      </c>
    </row>
    <row r="174" spans="1:20" x14ac:dyDescent="0.55000000000000004">
      <c r="A174">
        <v>13</v>
      </c>
      <c r="B174" s="15" t="s">
        <v>28</v>
      </c>
      <c r="C174" s="20">
        <v>45695.576388888891</v>
      </c>
      <c r="D174" t="s">
        <v>193</v>
      </c>
      <c r="E174">
        <v>2</v>
      </c>
      <c r="F174" t="s">
        <v>140</v>
      </c>
      <c r="G174" t="str">
        <f t="shared" si="13"/>
        <v>Carassius auratus</v>
      </c>
      <c r="H174" t="str">
        <f t="shared" si="14"/>
        <v>Goldfish</v>
      </c>
      <c r="I174" t="str">
        <f t="shared" si="15"/>
        <v>Morihana</v>
      </c>
      <c r="J174" t="str">
        <f t="shared" si="16"/>
        <v>Nonnative</v>
      </c>
      <c r="K174" t="str">
        <f t="shared" si="17"/>
        <v>No</v>
      </c>
      <c r="M174">
        <v>100</v>
      </c>
      <c r="N174">
        <v>26</v>
      </c>
      <c r="O174">
        <v>1</v>
      </c>
      <c r="T174" t="str">
        <f t="shared" si="12"/>
        <v/>
      </c>
    </row>
    <row r="175" spans="1:20" x14ac:dyDescent="0.55000000000000004">
      <c r="A175">
        <v>13</v>
      </c>
      <c r="B175" s="15" t="s">
        <v>28</v>
      </c>
      <c r="C175" s="20">
        <v>45695.576388888891</v>
      </c>
      <c r="D175" t="s">
        <v>193</v>
      </c>
      <c r="E175">
        <v>2</v>
      </c>
      <c r="F175" t="s">
        <v>140</v>
      </c>
      <c r="G175" t="str">
        <f t="shared" si="13"/>
        <v>Carassius auratus</v>
      </c>
      <c r="H175" t="str">
        <f t="shared" si="14"/>
        <v>Goldfish</v>
      </c>
      <c r="I175" t="str">
        <f t="shared" si="15"/>
        <v>Morihana</v>
      </c>
      <c r="J175" t="str">
        <f t="shared" si="16"/>
        <v>Nonnative</v>
      </c>
      <c r="K175" t="str">
        <f t="shared" si="17"/>
        <v>No</v>
      </c>
      <c r="M175">
        <v>120</v>
      </c>
      <c r="N175">
        <v>44</v>
      </c>
      <c r="O175">
        <v>1</v>
      </c>
      <c r="T175" t="str">
        <f t="shared" si="12"/>
        <v/>
      </c>
    </row>
    <row r="176" spans="1:20" x14ac:dyDescent="0.55000000000000004">
      <c r="A176">
        <v>13</v>
      </c>
      <c r="B176" s="15" t="s">
        <v>28</v>
      </c>
      <c r="C176" s="20">
        <v>45695.576388888891</v>
      </c>
      <c r="D176" t="s">
        <v>193</v>
      </c>
      <c r="E176">
        <v>2</v>
      </c>
      <c r="F176" t="s">
        <v>140</v>
      </c>
      <c r="G176" t="str">
        <f t="shared" si="13"/>
        <v>Carassius auratus</v>
      </c>
      <c r="H176" t="str">
        <f t="shared" si="14"/>
        <v>Goldfish</v>
      </c>
      <c r="I176" t="str">
        <f t="shared" si="15"/>
        <v>Morihana</v>
      </c>
      <c r="J176" t="str">
        <f t="shared" si="16"/>
        <v>Nonnative</v>
      </c>
      <c r="K176" t="str">
        <f t="shared" si="17"/>
        <v>No</v>
      </c>
      <c r="M176">
        <v>125</v>
      </c>
      <c r="N176">
        <v>48</v>
      </c>
      <c r="O176">
        <v>1</v>
      </c>
      <c r="T176" t="str">
        <f t="shared" si="12"/>
        <v/>
      </c>
    </row>
    <row r="177" spans="1:20" x14ac:dyDescent="0.55000000000000004">
      <c r="A177">
        <v>13</v>
      </c>
      <c r="B177" s="15" t="s">
        <v>28</v>
      </c>
      <c r="C177" s="20">
        <v>45695.576388888891</v>
      </c>
      <c r="D177" t="s">
        <v>193</v>
      </c>
      <c r="E177">
        <v>2</v>
      </c>
      <c r="F177" t="s">
        <v>140</v>
      </c>
      <c r="G177" t="str">
        <f t="shared" si="13"/>
        <v>Carassius auratus</v>
      </c>
      <c r="H177" t="str">
        <f t="shared" si="14"/>
        <v>Goldfish</v>
      </c>
      <c r="I177" t="str">
        <f t="shared" si="15"/>
        <v>Morihana</v>
      </c>
      <c r="J177" t="str">
        <f t="shared" si="16"/>
        <v>Nonnative</v>
      </c>
      <c r="K177" t="str">
        <f t="shared" si="17"/>
        <v>No</v>
      </c>
      <c r="M177">
        <v>120</v>
      </c>
      <c r="N177">
        <v>45</v>
      </c>
      <c r="O177">
        <v>1</v>
      </c>
      <c r="T177" t="str">
        <f t="shared" si="12"/>
        <v/>
      </c>
    </row>
    <row r="178" spans="1:20" x14ac:dyDescent="0.55000000000000004">
      <c r="A178">
        <v>13</v>
      </c>
      <c r="B178" s="15" t="s">
        <v>28</v>
      </c>
      <c r="C178" s="20">
        <v>45695.576388888891</v>
      </c>
      <c r="D178" t="s">
        <v>193</v>
      </c>
      <c r="E178">
        <v>2</v>
      </c>
      <c r="F178" t="s">
        <v>140</v>
      </c>
      <c r="G178" t="str">
        <f t="shared" si="13"/>
        <v>Carassius auratus</v>
      </c>
      <c r="H178" t="str">
        <f t="shared" si="14"/>
        <v>Goldfish</v>
      </c>
      <c r="I178" t="str">
        <f t="shared" si="15"/>
        <v>Morihana</v>
      </c>
      <c r="J178" t="str">
        <f t="shared" si="16"/>
        <v>Nonnative</v>
      </c>
      <c r="K178" t="str">
        <f t="shared" si="17"/>
        <v>No</v>
      </c>
      <c r="M178">
        <v>95</v>
      </c>
      <c r="N178">
        <v>21</v>
      </c>
      <c r="O178">
        <v>1</v>
      </c>
      <c r="T178" t="str">
        <f t="shared" si="12"/>
        <v/>
      </c>
    </row>
    <row r="179" spans="1:20" x14ac:dyDescent="0.55000000000000004">
      <c r="A179">
        <v>13</v>
      </c>
      <c r="B179" s="15" t="s">
        <v>28</v>
      </c>
      <c r="C179" s="20">
        <v>45695.576388888891</v>
      </c>
      <c r="D179" t="s">
        <v>193</v>
      </c>
      <c r="E179">
        <v>2</v>
      </c>
      <c r="F179" t="s">
        <v>140</v>
      </c>
      <c r="G179" t="str">
        <f t="shared" si="13"/>
        <v>Carassius auratus</v>
      </c>
      <c r="H179" t="str">
        <f t="shared" si="14"/>
        <v>Goldfish</v>
      </c>
      <c r="I179" t="str">
        <f t="shared" si="15"/>
        <v>Morihana</v>
      </c>
      <c r="J179" t="str">
        <f t="shared" si="16"/>
        <v>Nonnative</v>
      </c>
      <c r="K179" t="str">
        <f t="shared" si="17"/>
        <v>No</v>
      </c>
      <c r="M179">
        <v>107</v>
      </c>
      <c r="N179">
        <v>33</v>
      </c>
      <c r="O179">
        <v>1</v>
      </c>
      <c r="T179" t="str">
        <f t="shared" si="12"/>
        <v/>
      </c>
    </row>
    <row r="180" spans="1:20" x14ac:dyDescent="0.55000000000000004">
      <c r="A180">
        <v>13</v>
      </c>
      <c r="B180" s="15" t="s">
        <v>28</v>
      </c>
      <c r="C180" s="20">
        <v>45695.576388888891</v>
      </c>
      <c r="D180" t="s">
        <v>193</v>
      </c>
      <c r="E180">
        <v>2</v>
      </c>
      <c r="F180" t="s">
        <v>140</v>
      </c>
      <c r="G180" t="str">
        <f t="shared" si="13"/>
        <v>Carassius auratus</v>
      </c>
      <c r="H180" t="str">
        <f t="shared" si="14"/>
        <v>Goldfish</v>
      </c>
      <c r="I180" t="str">
        <f t="shared" si="15"/>
        <v>Morihana</v>
      </c>
      <c r="J180" t="str">
        <f t="shared" si="16"/>
        <v>Nonnative</v>
      </c>
      <c r="K180" t="str">
        <f t="shared" si="17"/>
        <v>No</v>
      </c>
      <c r="M180">
        <v>90</v>
      </c>
      <c r="N180">
        <v>15</v>
      </c>
      <c r="O180">
        <v>1</v>
      </c>
      <c r="T180" t="str">
        <f t="shared" si="12"/>
        <v/>
      </c>
    </row>
    <row r="181" spans="1:20" x14ac:dyDescent="0.55000000000000004">
      <c r="A181">
        <v>13</v>
      </c>
      <c r="B181" s="15" t="s">
        <v>28</v>
      </c>
      <c r="C181" s="20">
        <v>45695.576388888891</v>
      </c>
      <c r="D181" t="s">
        <v>193</v>
      </c>
      <c r="E181">
        <v>2</v>
      </c>
      <c r="F181" t="s">
        <v>140</v>
      </c>
      <c r="G181" t="str">
        <f t="shared" si="13"/>
        <v>Carassius auratus</v>
      </c>
      <c r="H181" t="str">
        <f t="shared" si="14"/>
        <v>Goldfish</v>
      </c>
      <c r="I181" t="str">
        <f t="shared" si="15"/>
        <v>Morihana</v>
      </c>
      <c r="J181" t="str">
        <f t="shared" si="16"/>
        <v>Nonnative</v>
      </c>
      <c r="K181" t="str">
        <f t="shared" si="17"/>
        <v>No</v>
      </c>
      <c r="M181">
        <v>98</v>
      </c>
      <c r="N181">
        <v>22</v>
      </c>
      <c r="O181">
        <v>1</v>
      </c>
      <c r="T181" t="str">
        <f t="shared" si="12"/>
        <v/>
      </c>
    </row>
    <row r="182" spans="1:20" x14ac:dyDescent="0.55000000000000004">
      <c r="A182">
        <v>13</v>
      </c>
      <c r="B182" s="15" t="s">
        <v>28</v>
      </c>
      <c r="C182" s="20">
        <v>45695.576388888891</v>
      </c>
      <c r="D182" t="s">
        <v>193</v>
      </c>
      <c r="E182">
        <v>2</v>
      </c>
      <c r="F182" t="s">
        <v>140</v>
      </c>
      <c r="G182" t="str">
        <f t="shared" si="13"/>
        <v>Carassius auratus</v>
      </c>
      <c r="H182" t="str">
        <f t="shared" si="14"/>
        <v>Goldfish</v>
      </c>
      <c r="I182" t="str">
        <f t="shared" si="15"/>
        <v>Morihana</v>
      </c>
      <c r="J182" t="str">
        <f t="shared" si="16"/>
        <v>Nonnative</v>
      </c>
      <c r="K182" t="str">
        <f t="shared" si="17"/>
        <v>No</v>
      </c>
      <c r="M182">
        <v>80</v>
      </c>
      <c r="N182">
        <v>20</v>
      </c>
      <c r="O182">
        <v>1</v>
      </c>
      <c r="T182" t="str">
        <f t="shared" si="12"/>
        <v/>
      </c>
    </row>
    <row r="183" spans="1:20" x14ac:dyDescent="0.55000000000000004">
      <c r="A183">
        <v>13</v>
      </c>
      <c r="B183" s="15" t="s">
        <v>28</v>
      </c>
      <c r="C183" s="20">
        <v>45695.576388888891</v>
      </c>
      <c r="D183" t="s">
        <v>193</v>
      </c>
      <c r="E183">
        <v>2</v>
      </c>
      <c r="F183" t="s">
        <v>140</v>
      </c>
      <c r="G183" t="str">
        <f t="shared" si="13"/>
        <v>Carassius auratus</v>
      </c>
      <c r="H183" t="str">
        <f t="shared" si="14"/>
        <v>Goldfish</v>
      </c>
      <c r="I183" t="str">
        <f t="shared" si="15"/>
        <v>Morihana</v>
      </c>
      <c r="J183" t="str">
        <f t="shared" si="16"/>
        <v>Nonnative</v>
      </c>
      <c r="K183" t="str">
        <f t="shared" si="17"/>
        <v>No</v>
      </c>
      <c r="M183">
        <v>87</v>
      </c>
      <c r="N183">
        <v>21</v>
      </c>
      <c r="O183">
        <v>1</v>
      </c>
      <c r="T183" t="str">
        <f t="shared" si="12"/>
        <v/>
      </c>
    </row>
    <row r="184" spans="1:20" x14ac:dyDescent="0.55000000000000004">
      <c r="A184">
        <v>13</v>
      </c>
      <c r="B184" s="15" t="s">
        <v>28</v>
      </c>
      <c r="C184" s="20">
        <v>45695.576388888891</v>
      </c>
      <c r="D184" t="s">
        <v>193</v>
      </c>
      <c r="E184">
        <v>2</v>
      </c>
      <c r="F184" t="s">
        <v>140</v>
      </c>
      <c r="G184" t="str">
        <f t="shared" si="13"/>
        <v>Carassius auratus</v>
      </c>
      <c r="H184" t="str">
        <f t="shared" si="14"/>
        <v>Goldfish</v>
      </c>
      <c r="I184" t="str">
        <f t="shared" si="15"/>
        <v>Morihana</v>
      </c>
      <c r="J184" t="str">
        <f t="shared" si="16"/>
        <v>Nonnative</v>
      </c>
      <c r="K184" t="str">
        <f t="shared" si="17"/>
        <v>No</v>
      </c>
      <c r="M184">
        <v>82</v>
      </c>
      <c r="N184">
        <v>17</v>
      </c>
      <c r="O184">
        <v>1</v>
      </c>
      <c r="T184" t="str">
        <f t="shared" si="12"/>
        <v/>
      </c>
    </row>
    <row r="185" spans="1:20" x14ac:dyDescent="0.55000000000000004">
      <c r="A185">
        <v>13</v>
      </c>
      <c r="B185" s="15" t="s">
        <v>28</v>
      </c>
      <c r="C185" s="20">
        <v>45695.576388888891</v>
      </c>
      <c r="D185" t="s">
        <v>193</v>
      </c>
      <c r="E185">
        <v>2</v>
      </c>
      <c r="F185" t="s">
        <v>136</v>
      </c>
      <c r="G185" t="str">
        <f t="shared" si="13"/>
        <v>Ameiurus nebulosus</v>
      </c>
      <c r="H185" t="str">
        <f t="shared" si="14"/>
        <v>Catfish</v>
      </c>
      <c r="I185" t="str">
        <f t="shared" si="15"/>
        <v>Catfish</v>
      </c>
      <c r="J185" t="str">
        <f t="shared" si="16"/>
        <v>Nonnative</v>
      </c>
      <c r="K185" t="str">
        <f t="shared" si="17"/>
        <v>No</v>
      </c>
      <c r="M185">
        <v>133</v>
      </c>
      <c r="N185">
        <v>35</v>
      </c>
      <c r="O185">
        <v>1</v>
      </c>
      <c r="T185" t="str">
        <f t="shared" si="12"/>
        <v/>
      </c>
    </row>
    <row r="186" spans="1:20" x14ac:dyDescent="0.55000000000000004">
      <c r="A186">
        <v>13</v>
      </c>
      <c r="B186" s="15" t="s">
        <v>28</v>
      </c>
      <c r="C186" s="20">
        <v>45695.576388888891</v>
      </c>
      <c r="D186" t="s">
        <v>193</v>
      </c>
      <c r="E186">
        <v>2</v>
      </c>
      <c r="F186" t="s">
        <v>151</v>
      </c>
      <c r="G186" t="str">
        <f t="shared" si="13"/>
        <v>Gobiomorphus cotidianus</v>
      </c>
      <c r="H186" t="str">
        <f t="shared" si="14"/>
        <v>Common_bully</v>
      </c>
      <c r="I186" t="str">
        <f t="shared" si="15"/>
        <v>Toitoi</v>
      </c>
      <c r="J186" t="str">
        <f t="shared" si="16"/>
        <v>Native</v>
      </c>
      <c r="K186" t="str">
        <f t="shared" si="17"/>
        <v>No</v>
      </c>
      <c r="N186">
        <v>528</v>
      </c>
      <c r="S186">
        <v>2.5</v>
      </c>
      <c r="T186">
        <f t="shared" si="12"/>
        <v>591.47</v>
      </c>
    </row>
    <row r="187" spans="1:20" x14ac:dyDescent="0.55000000000000004">
      <c r="A187">
        <v>13</v>
      </c>
      <c r="B187" s="15" t="s">
        <v>28</v>
      </c>
      <c r="C187" s="20">
        <v>45695.576388888891</v>
      </c>
      <c r="D187" t="s">
        <v>193</v>
      </c>
      <c r="E187">
        <v>2</v>
      </c>
      <c r="F187" t="s">
        <v>151</v>
      </c>
      <c r="G187" t="str">
        <f t="shared" si="13"/>
        <v>Gobiomorphus cotidianus</v>
      </c>
      <c r="H187" t="str">
        <f t="shared" si="14"/>
        <v>Common_bully</v>
      </c>
      <c r="I187" t="str">
        <f t="shared" si="15"/>
        <v>Toitoi</v>
      </c>
      <c r="J187" t="str">
        <f t="shared" si="16"/>
        <v>Native</v>
      </c>
      <c r="K187" t="str">
        <f t="shared" si="17"/>
        <v>No</v>
      </c>
      <c r="N187">
        <v>577</v>
      </c>
      <c r="S187">
        <v>2.5</v>
      </c>
      <c r="T187">
        <f t="shared" si="12"/>
        <v>591.47</v>
      </c>
    </row>
    <row r="188" spans="1:20" x14ac:dyDescent="0.55000000000000004">
      <c r="A188">
        <v>13</v>
      </c>
      <c r="B188" s="15" t="s">
        <v>28</v>
      </c>
      <c r="C188" s="20">
        <v>45695.576388888891</v>
      </c>
      <c r="D188" t="s">
        <v>193</v>
      </c>
      <c r="E188">
        <v>2</v>
      </c>
      <c r="F188" t="s">
        <v>151</v>
      </c>
      <c r="G188" t="str">
        <f t="shared" si="13"/>
        <v>Gobiomorphus cotidianus</v>
      </c>
      <c r="H188" t="str">
        <f t="shared" si="14"/>
        <v>Common_bully</v>
      </c>
      <c r="I188" t="str">
        <f t="shared" si="15"/>
        <v>Toitoi</v>
      </c>
      <c r="J188" t="str">
        <f t="shared" si="16"/>
        <v>Native</v>
      </c>
      <c r="K188" t="str">
        <f t="shared" si="17"/>
        <v>No</v>
      </c>
      <c r="N188">
        <v>361</v>
      </c>
      <c r="S188">
        <v>2</v>
      </c>
      <c r="T188">
        <f t="shared" si="12"/>
        <v>473.17599999999999</v>
      </c>
    </row>
    <row r="189" spans="1:20" x14ac:dyDescent="0.55000000000000004">
      <c r="A189">
        <v>14</v>
      </c>
      <c r="B189" s="15" t="s">
        <v>29</v>
      </c>
      <c r="C189" s="20">
        <v>45695.59375</v>
      </c>
      <c r="D189" t="s">
        <v>192</v>
      </c>
      <c r="E189">
        <v>2</v>
      </c>
      <c r="F189" t="s">
        <v>151</v>
      </c>
      <c r="G189" t="str">
        <f t="shared" si="13"/>
        <v>Gobiomorphus cotidianus</v>
      </c>
      <c r="H189" t="str">
        <f t="shared" si="14"/>
        <v>Common_bully</v>
      </c>
      <c r="I189" t="str">
        <f t="shared" si="15"/>
        <v>Toitoi</v>
      </c>
      <c r="J189" t="str">
        <f t="shared" si="16"/>
        <v>Native</v>
      </c>
      <c r="K189" t="str">
        <f t="shared" si="17"/>
        <v>No</v>
      </c>
      <c r="N189">
        <v>5</v>
      </c>
      <c r="O189">
        <v>8</v>
      </c>
      <c r="T189" t="str">
        <f t="shared" si="12"/>
        <v/>
      </c>
    </row>
    <row r="190" spans="1:20" x14ac:dyDescent="0.55000000000000004">
      <c r="A190">
        <v>14</v>
      </c>
      <c r="B190" s="15" t="s">
        <v>29</v>
      </c>
      <c r="C190" s="20">
        <v>45695.59375</v>
      </c>
      <c r="D190" t="s">
        <v>193</v>
      </c>
      <c r="E190">
        <v>2</v>
      </c>
      <c r="F190" t="s">
        <v>140</v>
      </c>
      <c r="G190" t="str">
        <f t="shared" si="13"/>
        <v>Carassius auratus</v>
      </c>
      <c r="H190" t="str">
        <f t="shared" si="14"/>
        <v>Goldfish</v>
      </c>
      <c r="I190" t="str">
        <f t="shared" si="15"/>
        <v>Morihana</v>
      </c>
      <c r="J190" t="str">
        <f t="shared" si="16"/>
        <v>Nonnative</v>
      </c>
      <c r="K190" t="str">
        <f t="shared" si="17"/>
        <v>No</v>
      </c>
      <c r="M190">
        <v>180</v>
      </c>
      <c r="N190">
        <v>148</v>
      </c>
      <c r="O190">
        <v>1</v>
      </c>
      <c r="T190" t="str">
        <f t="shared" si="12"/>
        <v/>
      </c>
    </row>
    <row r="191" spans="1:20" x14ac:dyDescent="0.55000000000000004">
      <c r="A191">
        <v>14</v>
      </c>
      <c r="B191" s="15" t="s">
        <v>29</v>
      </c>
      <c r="C191" s="20">
        <v>45695.59375</v>
      </c>
      <c r="D191" t="s">
        <v>193</v>
      </c>
      <c r="E191">
        <v>2</v>
      </c>
      <c r="F191" t="s">
        <v>140</v>
      </c>
      <c r="G191" t="str">
        <f t="shared" si="13"/>
        <v>Carassius auratus</v>
      </c>
      <c r="H191" t="str">
        <f t="shared" si="14"/>
        <v>Goldfish</v>
      </c>
      <c r="I191" t="str">
        <f t="shared" si="15"/>
        <v>Morihana</v>
      </c>
      <c r="J191" t="str">
        <f t="shared" si="16"/>
        <v>Nonnative</v>
      </c>
      <c r="K191" t="str">
        <f t="shared" si="17"/>
        <v>No</v>
      </c>
      <c r="M191">
        <v>114</v>
      </c>
      <c r="N191">
        <v>45</v>
      </c>
      <c r="O191">
        <v>1</v>
      </c>
      <c r="T191" t="str">
        <f t="shared" si="12"/>
        <v/>
      </c>
    </row>
    <row r="192" spans="1:20" x14ac:dyDescent="0.55000000000000004">
      <c r="A192">
        <v>14</v>
      </c>
      <c r="B192" s="15" t="s">
        <v>29</v>
      </c>
      <c r="C192" s="20">
        <v>45695.59375</v>
      </c>
      <c r="D192" t="s">
        <v>193</v>
      </c>
      <c r="E192">
        <v>2</v>
      </c>
      <c r="F192" t="s">
        <v>140</v>
      </c>
      <c r="G192" t="str">
        <f t="shared" si="13"/>
        <v>Carassius auratus</v>
      </c>
      <c r="H192" t="str">
        <f t="shared" si="14"/>
        <v>Goldfish</v>
      </c>
      <c r="I192" t="str">
        <f t="shared" si="15"/>
        <v>Morihana</v>
      </c>
      <c r="J192" t="str">
        <f t="shared" si="16"/>
        <v>Nonnative</v>
      </c>
      <c r="K192" t="str">
        <f t="shared" si="17"/>
        <v>No</v>
      </c>
      <c r="M192">
        <v>144</v>
      </c>
      <c r="N192">
        <v>73</v>
      </c>
      <c r="O192">
        <v>1</v>
      </c>
      <c r="T192" t="str">
        <f t="shared" si="12"/>
        <v/>
      </c>
    </row>
    <row r="193" spans="1:20" x14ac:dyDescent="0.55000000000000004">
      <c r="A193">
        <v>14</v>
      </c>
      <c r="B193" s="15" t="s">
        <v>29</v>
      </c>
      <c r="C193" s="20">
        <v>45695.59375</v>
      </c>
      <c r="D193" t="s">
        <v>193</v>
      </c>
      <c r="E193">
        <v>2</v>
      </c>
      <c r="F193" t="s">
        <v>140</v>
      </c>
      <c r="G193" t="str">
        <f t="shared" si="13"/>
        <v>Carassius auratus</v>
      </c>
      <c r="H193" t="str">
        <f t="shared" si="14"/>
        <v>Goldfish</v>
      </c>
      <c r="I193" t="str">
        <f t="shared" si="15"/>
        <v>Morihana</v>
      </c>
      <c r="J193" t="str">
        <f t="shared" si="16"/>
        <v>Nonnative</v>
      </c>
      <c r="K193" t="str">
        <f t="shared" si="17"/>
        <v>No</v>
      </c>
      <c r="M193">
        <v>116</v>
      </c>
      <c r="N193">
        <v>129</v>
      </c>
      <c r="O193">
        <v>1</v>
      </c>
      <c r="T193" t="str">
        <f t="shared" si="12"/>
        <v/>
      </c>
    </row>
    <row r="194" spans="1:20" x14ac:dyDescent="0.55000000000000004">
      <c r="A194">
        <v>14</v>
      </c>
      <c r="B194" s="15" t="s">
        <v>29</v>
      </c>
      <c r="C194" s="20">
        <v>45695.59375</v>
      </c>
      <c r="D194" t="s">
        <v>193</v>
      </c>
      <c r="E194">
        <v>2</v>
      </c>
      <c r="F194" t="s">
        <v>140</v>
      </c>
      <c r="G194" t="str">
        <f t="shared" si="13"/>
        <v>Carassius auratus</v>
      </c>
      <c r="H194" t="str">
        <f t="shared" si="14"/>
        <v>Goldfish</v>
      </c>
      <c r="I194" t="str">
        <f t="shared" si="15"/>
        <v>Morihana</v>
      </c>
      <c r="J194" t="str">
        <f t="shared" si="16"/>
        <v>Nonnative</v>
      </c>
      <c r="K194" t="str">
        <f t="shared" si="17"/>
        <v>No</v>
      </c>
      <c r="M194">
        <v>152</v>
      </c>
      <c r="N194">
        <v>88</v>
      </c>
      <c r="O194">
        <v>1</v>
      </c>
      <c r="T194" t="str">
        <f t="shared" ref="T194:T257" si="18">IF(S194&lt;&gt;"", S194*236.588, "")</f>
        <v/>
      </c>
    </row>
    <row r="195" spans="1:20" x14ac:dyDescent="0.55000000000000004">
      <c r="A195">
        <v>14</v>
      </c>
      <c r="B195" s="15" t="s">
        <v>29</v>
      </c>
      <c r="C195" s="20">
        <v>45695.59375</v>
      </c>
      <c r="D195" t="s">
        <v>193</v>
      </c>
      <c r="E195">
        <v>2</v>
      </c>
      <c r="F195" t="s">
        <v>140</v>
      </c>
      <c r="G195" t="str">
        <f t="shared" si="13"/>
        <v>Carassius auratus</v>
      </c>
      <c r="H195" t="str">
        <f t="shared" si="14"/>
        <v>Goldfish</v>
      </c>
      <c r="I195" t="str">
        <f t="shared" si="15"/>
        <v>Morihana</v>
      </c>
      <c r="J195" t="str">
        <f t="shared" si="16"/>
        <v>Nonnative</v>
      </c>
      <c r="K195" t="str">
        <f t="shared" si="17"/>
        <v>No</v>
      </c>
      <c r="M195">
        <v>71</v>
      </c>
      <c r="N195">
        <v>10</v>
      </c>
      <c r="O195">
        <v>1</v>
      </c>
      <c r="T195" t="str">
        <f t="shared" si="18"/>
        <v/>
      </c>
    </row>
    <row r="196" spans="1:20" x14ac:dyDescent="0.55000000000000004">
      <c r="A196">
        <v>14</v>
      </c>
      <c r="B196" s="15" t="s">
        <v>29</v>
      </c>
      <c r="C196" s="20">
        <v>45695.59375</v>
      </c>
      <c r="D196" t="s">
        <v>193</v>
      </c>
      <c r="E196">
        <v>2</v>
      </c>
      <c r="F196" t="s">
        <v>140</v>
      </c>
      <c r="G196" t="str">
        <f t="shared" ref="G196:G259" si="19">VLOOKUP($F196, $W$1:$AB$10, 2, FALSE)</f>
        <v>Carassius auratus</v>
      </c>
      <c r="H196" t="str">
        <f t="shared" ref="H196:H259" si="20">VLOOKUP($F196, $W$1:$AB$10, 3, FALSE)</f>
        <v>Goldfish</v>
      </c>
      <c r="I196" t="str">
        <f t="shared" ref="I196:I259" si="21">VLOOKUP($F196, $W$1:$AB$10, 4, FALSE)</f>
        <v>Morihana</v>
      </c>
      <c r="J196" t="str">
        <f t="shared" ref="J196:J259" si="22">VLOOKUP($F196, $W$1:$AC$10, 5, FALSE)</f>
        <v>Nonnative</v>
      </c>
      <c r="K196" t="str">
        <f t="shared" ref="K196:K259" si="23">VLOOKUP($F196, $W$1:$AB$10, 6, FALSE)</f>
        <v>No</v>
      </c>
      <c r="M196">
        <v>135</v>
      </c>
      <c r="N196">
        <v>68</v>
      </c>
      <c r="O196">
        <v>1</v>
      </c>
      <c r="T196" t="str">
        <f t="shared" si="18"/>
        <v/>
      </c>
    </row>
    <row r="197" spans="1:20" x14ac:dyDescent="0.55000000000000004">
      <c r="A197">
        <v>14</v>
      </c>
      <c r="B197" s="15" t="s">
        <v>29</v>
      </c>
      <c r="C197" s="20">
        <v>45695.59375</v>
      </c>
      <c r="D197" t="s">
        <v>193</v>
      </c>
      <c r="E197">
        <v>2</v>
      </c>
      <c r="F197" t="s">
        <v>140</v>
      </c>
      <c r="G197" t="str">
        <f t="shared" si="19"/>
        <v>Carassius auratus</v>
      </c>
      <c r="H197" t="str">
        <f t="shared" si="20"/>
        <v>Goldfish</v>
      </c>
      <c r="I197" t="str">
        <f t="shared" si="21"/>
        <v>Morihana</v>
      </c>
      <c r="J197" t="str">
        <f t="shared" si="22"/>
        <v>Nonnative</v>
      </c>
      <c r="K197" t="str">
        <f t="shared" si="23"/>
        <v>No</v>
      </c>
      <c r="M197">
        <v>88</v>
      </c>
      <c r="N197">
        <v>14</v>
      </c>
      <c r="O197">
        <v>1</v>
      </c>
      <c r="T197" t="str">
        <f t="shared" si="18"/>
        <v/>
      </c>
    </row>
    <row r="198" spans="1:20" x14ac:dyDescent="0.55000000000000004">
      <c r="A198">
        <v>14</v>
      </c>
      <c r="B198" s="15" t="s">
        <v>29</v>
      </c>
      <c r="C198" s="20">
        <v>45695.59375</v>
      </c>
      <c r="D198" t="s">
        <v>193</v>
      </c>
      <c r="E198">
        <v>2</v>
      </c>
      <c r="F198" t="s">
        <v>140</v>
      </c>
      <c r="G198" t="str">
        <f t="shared" si="19"/>
        <v>Carassius auratus</v>
      </c>
      <c r="H198" t="str">
        <f t="shared" si="20"/>
        <v>Goldfish</v>
      </c>
      <c r="I198" t="str">
        <f t="shared" si="21"/>
        <v>Morihana</v>
      </c>
      <c r="J198" t="str">
        <f t="shared" si="22"/>
        <v>Nonnative</v>
      </c>
      <c r="K198" t="str">
        <f t="shared" si="23"/>
        <v>No</v>
      </c>
      <c r="M198">
        <v>135</v>
      </c>
      <c r="N198">
        <v>65</v>
      </c>
      <c r="O198">
        <v>1</v>
      </c>
      <c r="T198" t="str">
        <f t="shared" si="18"/>
        <v/>
      </c>
    </row>
    <row r="199" spans="1:20" x14ac:dyDescent="0.55000000000000004">
      <c r="A199">
        <v>14</v>
      </c>
      <c r="B199" s="15" t="s">
        <v>29</v>
      </c>
      <c r="C199" s="20">
        <v>45695.59375</v>
      </c>
      <c r="D199" t="s">
        <v>193</v>
      </c>
      <c r="E199">
        <v>2</v>
      </c>
      <c r="F199" t="s">
        <v>140</v>
      </c>
      <c r="G199" t="str">
        <f t="shared" si="19"/>
        <v>Carassius auratus</v>
      </c>
      <c r="H199" t="str">
        <f t="shared" si="20"/>
        <v>Goldfish</v>
      </c>
      <c r="I199" t="str">
        <f t="shared" si="21"/>
        <v>Morihana</v>
      </c>
      <c r="J199" t="str">
        <f t="shared" si="22"/>
        <v>Nonnative</v>
      </c>
      <c r="K199" t="str">
        <f t="shared" si="23"/>
        <v>No</v>
      </c>
      <c r="M199">
        <v>119</v>
      </c>
      <c r="N199">
        <v>46</v>
      </c>
      <c r="O199">
        <v>1</v>
      </c>
      <c r="T199" t="str">
        <f t="shared" si="18"/>
        <v/>
      </c>
    </row>
    <row r="200" spans="1:20" x14ac:dyDescent="0.55000000000000004">
      <c r="A200">
        <v>14</v>
      </c>
      <c r="B200" s="15" t="s">
        <v>29</v>
      </c>
      <c r="C200" s="20">
        <v>45695.59375</v>
      </c>
      <c r="D200" t="s">
        <v>193</v>
      </c>
      <c r="E200">
        <v>2</v>
      </c>
      <c r="F200" t="s">
        <v>140</v>
      </c>
      <c r="G200" t="str">
        <f t="shared" si="19"/>
        <v>Carassius auratus</v>
      </c>
      <c r="H200" t="str">
        <f t="shared" si="20"/>
        <v>Goldfish</v>
      </c>
      <c r="I200" t="str">
        <f t="shared" si="21"/>
        <v>Morihana</v>
      </c>
      <c r="J200" t="str">
        <f t="shared" si="22"/>
        <v>Nonnative</v>
      </c>
      <c r="K200" t="str">
        <f t="shared" si="23"/>
        <v>No</v>
      </c>
      <c r="M200">
        <v>111</v>
      </c>
      <c r="N200">
        <v>40</v>
      </c>
      <c r="O200">
        <v>1</v>
      </c>
      <c r="T200" t="str">
        <f t="shared" si="18"/>
        <v/>
      </c>
    </row>
    <row r="201" spans="1:20" x14ac:dyDescent="0.55000000000000004">
      <c r="A201">
        <v>14</v>
      </c>
      <c r="B201" s="15" t="s">
        <v>29</v>
      </c>
      <c r="C201" s="20">
        <v>45695.59375</v>
      </c>
      <c r="D201" t="s">
        <v>193</v>
      </c>
      <c r="E201">
        <v>2</v>
      </c>
      <c r="F201" t="s">
        <v>140</v>
      </c>
      <c r="G201" t="str">
        <f t="shared" si="19"/>
        <v>Carassius auratus</v>
      </c>
      <c r="H201" t="str">
        <f t="shared" si="20"/>
        <v>Goldfish</v>
      </c>
      <c r="I201" t="str">
        <f t="shared" si="21"/>
        <v>Morihana</v>
      </c>
      <c r="J201" t="str">
        <f t="shared" si="22"/>
        <v>Nonnative</v>
      </c>
      <c r="K201" t="str">
        <f t="shared" si="23"/>
        <v>No</v>
      </c>
      <c r="M201">
        <v>89</v>
      </c>
      <c r="N201">
        <v>16</v>
      </c>
      <c r="O201">
        <v>1</v>
      </c>
      <c r="T201" t="str">
        <f t="shared" si="18"/>
        <v/>
      </c>
    </row>
    <row r="202" spans="1:20" x14ac:dyDescent="0.55000000000000004">
      <c r="A202">
        <v>14</v>
      </c>
      <c r="B202" s="15" t="s">
        <v>29</v>
      </c>
      <c r="C202" s="20">
        <v>45695.59375</v>
      </c>
      <c r="D202" t="s">
        <v>193</v>
      </c>
      <c r="E202">
        <v>2</v>
      </c>
      <c r="F202" t="s">
        <v>140</v>
      </c>
      <c r="G202" t="str">
        <f t="shared" si="19"/>
        <v>Carassius auratus</v>
      </c>
      <c r="H202" t="str">
        <f t="shared" si="20"/>
        <v>Goldfish</v>
      </c>
      <c r="I202" t="str">
        <f t="shared" si="21"/>
        <v>Morihana</v>
      </c>
      <c r="J202" t="str">
        <f t="shared" si="22"/>
        <v>Nonnative</v>
      </c>
      <c r="K202" t="str">
        <f t="shared" si="23"/>
        <v>No</v>
      </c>
      <c r="M202">
        <v>103</v>
      </c>
      <c r="N202">
        <v>23</v>
      </c>
      <c r="O202">
        <v>1</v>
      </c>
      <c r="T202" t="str">
        <f t="shared" si="18"/>
        <v/>
      </c>
    </row>
    <row r="203" spans="1:20" x14ac:dyDescent="0.55000000000000004">
      <c r="A203">
        <v>14</v>
      </c>
      <c r="B203" s="15" t="s">
        <v>29</v>
      </c>
      <c r="C203" s="20">
        <v>45695.59375</v>
      </c>
      <c r="D203" t="s">
        <v>193</v>
      </c>
      <c r="E203">
        <v>2</v>
      </c>
      <c r="F203" t="s">
        <v>140</v>
      </c>
      <c r="G203" t="str">
        <f t="shared" si="19"/>
        <v>Carassius auratus</v>
      </c>
      <c r="H203" t="str">
        <f t="shared" si="20"/>
        <v>Goldfish</v>
      </c>
      <c r="I203" t="str">
        <f t="shared" si="21"/>
        <v>Morihana</v>
      </c>
      <c r="J203" t="str">
        <f t="shared" si="22"/>
        <v>Nonnative</v>
      </c>
      <c r="K203" t="str">
        <f t="shared" si="23"/>
        <v>No</v>
      </c>
      <c r="M203">
        <v>90</v>
      </c>
      <c r="N203">
        <v>25</v>
      </c>
      <c r="O203">
        <v>1</v>
      </c>
      <c r="T203" t="str">
        <f t="shared" si="18"/>
        <v/>
      </c>
    </row>
    <row r="204" spans="1:20" x14ac:dyDescent="0.55000000000000004">
      <c r="A204">
        <v>14</v>
      </c>
      <c r="B204" s="15" t="s">
        <v>29</v>
      </c>
      <c r="C204" s="20">
        <v>45695.59375</v>
      </c>
      <c r="D204" t="s">
        <v>193</v>
      </c>
      <c r="E204">
        <v>2</v>
      </c>
      <c r="F204" t="s">
        <v>140</v>
      </c>
      <c r="G204" t="str">
        <f t="shared" si="19"/>
        <v>Carassius auratus</v>
      </c>
      <c r="H204" t="str">
        <f t="shared" si="20"/>
        <v>Goldfish</v>
      </c>
      <c r="I204" t="str">
        <f t="shared" si="21"/>
        <v>Morihana</v>
      </c>
      <c r="J204" t="str">
        <f t="shared" si="22"/>
        <v>Nonnative</v>
      </c>
      <c r="K204" t="str">
        <f t="shared" si="23"/>
        <v>No</v>
      </c>
      <c r="M204">
        <v>85</v>
      </c>
      <c r="N204">
        <v>9</v>
      </c>
      <c r="O204">
        <v>1</v>
      </c>
      <c r="T204" t="str">
        <f t="shared" si="18"/>
        <v/>
      </c>
    </row>
    <row r="205" spans="1:20" x14ac:dyDescent="0.55000000000000004">
      <c r="A205">
        <v>14</v>
      </c>
      <c r="B205" s="15" t="s">
        <v>29</v>
      </c>
      <c r="C205" s="20">
        <v>45695.59375</v>
      </c>
      <c r="D205" t="s">
        <v>193</v>
      </c>
      <c r="E205">
        <v>2</v>
      </c>
      <c r="F205" t="s">
        <v>140</v>
      </c>
      <c r="G205" t="str">
        <f t="shared" si="19"/>
        <v>Carassius auratus</v>
      </c>
      <c r="H205" t="str">
        <f t="shared" si="20"/>
        <v>Goldfish</v>
      </c>
      <c r="I205" t="str">
        <f t="shared" si="21"/>
        <v>Morihana</v>
      </c>
      <c r="J205" t="str">
        <f t="shared" si="22"/>
        <v>Nonnative</v>
      </c>
      <c r="K205" t="str">
        <f t="shared" si="23"/>
        <v>No</v>
      </c>
      <c r="M205">
        <v>98</v>
      </c>
      <c r="N205">
        <v>14</v>
      </c>
      <c r="O205">
        <v>1</v>
      </c>
      <c r="T205" t="str">
        <f t="shared" si="18"/>
        <v/>
      </c>
    </row>
    <row r="206" spans="1:20" x14ac:dyDescent="0.55000000000000004">
      <c r="A206">
        <v>14</v>
      </c>
      <c r="B206" s="15" t="s">
        <v>29</v>
      </c>
      <c r="C206" s="20">
        <v>45695.59375</v>
      </c>
      <c r="D206" t="s">
        <v>193</v>
      </c>
      <c r="E206">
        <v>2</v>
      </c>
      <c r="F206" t="s">
        <v>140</v>
      </c>
      <c r="G206" t="str">
        <f t="shared" si="19"/>
        <v>Carassius auratus</v>
      </c>
      <c r="H206" t="str">
        <f t="shared" si="20"/>
        <v>Goldfish</v>
      </c>
      <c r="I206" t="str">
        <f t="shared" si="21"/>
        <v>Morihana</v>
      </c>
      <c r="J206" t="str">
        <f t="shared" si="22"/>
        <v>Nonnative</v>
      </c>
      <c r="K206" t="str">
        <f t="shared" si="23"/>
        <v>No</v>
      </c>
      <c r="M206">
        <v>80</v>
      </c>
      <c r="N206">
        <v>13</v>
      </c>
      <c r="O206">
        <v>1</v>
      </c>
      <c r="T206" t="str">
        <f t="shared" si="18"/>
        <v/>
      </c>
    </row>
    <row r="207" spans="1:20" x14ac:dyDescent="0.55000000000000004">
      <c r="A207">
        <v>14</v>
      </c>
      <c r="B207" s="15" t="s">
        <v>29</v>
      </c>
      <c r="C207" s="20">
        <v>45695.59375</v>
      </c>
      <c r="D207" t="s">
        <v>193</v>
      </c>
      <c r="E207">
        <v>2</v>
      </c>
      <c r="F207" t="s">
        <v>140</v>
      </c>
      <c r="G207" t="str">
        <f t="shared" si="19"/>
        <v>Carassius auratus</v>
      </c>
      <c r="H207" t="str">
        <f t="shared" si="20"/>
        <v>Goldfish</v>
      </c>
      <c r="I207" t="str">
        <f t="shared" si="21"/>
        <v>Morihana</v>
      </c>
      <c r="J207" t="str">
        <f t="shared" si="22"/>
        <v>Nonnative</v>
      </c>
      <c r="K207" t="str">
        <f t="shared" si="23"/>
        <v>No</v>
      </c>
      <c r="M207">
        <v>100</v>
      </c>
      <c r="N207">
        <v>25</v>
      </c>
      <c r="O207">
        <v>1</v>
      </c>
      <c r="T207" t="str">
        <f t="shared" si="18"/>
        <v/>
      </c>
    </row>
    <row r="208" spans="1:20" x14ac:dyDescent="0.55000000000000004">
      <c r="A208">
        <v>14</v>
      </c>
      <c r="B208" s="15" t="s">
        <v>29</v>
      </c>
      <c r="C208" s="20">
        <v>45695.59375</v>
      </c>
      <c r="D208" t="s">
        <v>193</v>
      </c>
      <c r="E208">
        <v>2</v>
      </c>
      <c r="F208" t="s">
        <v>140</v>
      </c>
      <c r="G208" t="str">
        <f t="shared" si="19"/>
        <v>Carassius auratus</v>
      </c>
      <c r="H208" t="str">
        <f t="shared" si="20"/>
        <v>Goldfish</v>
      </c>
      <c r="I208" t="str">
        <f t="shared" si="21"/>
        <v>Morihana</v>
      </c>
      <c r="J208" t="str">
        <f t="shared" si="22"/>
        <v>Nonnative</v>
      </c>
      <c r="K208" t="str">
        <f t="shared" si="23"/>
        <v>No</v>
      </c>
      <c r="M208">
        <v>86</v>
      </c>
      <c r="N208">
        <v>13</v>
      </c>
      <c r="O208">
        <v>1</v>
      </c>
      <c r="T208" t="str">
        <f t="shared" si="18"/>
        <v/>
      </c>
    </row>
    <row r="209" spans="1:20" x14ac:dyDescent="0.55000000000000004">
      <c r="A209">
        <v>14</v>
      </c>
      <c r="B209" s="15" t="s">
        <v>29</v>
      </c>
      <c r="C209" s="20">
        <v>45695.59375</v>
      </c>
      <c r="D209" t="s">
        <v>193</v>
      </c>
      <c r="E209">
        <v>2</v>
      </c>
      <c r="F209" t="s">
        <v>140</v>
      </c>
      <c r="G209" t="str">
        <f t="shared" si="19"/>
        <v>Carassius auratus</v>
      </c>
      <c r="H209" t="str">
        <f t="shared" si="20"/>
        <v>Goldfish</v>
      </c>
      <c r="I209" t="str">
        <f t="shared" si="21"/>
        <v>Morihana</v>
      </c>
      <c r="J209" t="str">
        <f t="shared" si="22"/>
        <v>Nonnative</v>
      </c>
      <c r="K209" t="str">
        <f t="shared" si="23"/>
        <v>No</v>
      </c>
      <c r="M209">
        <v>80</v>
      </c>
      <c r="N209">
        <v>13</v>
      </c>
      <c r="O209">
        <v>1</v>
      </c>
      <c r="T209" t="str">
        <f t="shared" si="18"/>
        <v/>
      </c>
    </row>
    <row r="210" spans="1:20" x14ac:dyDescent="0.55000000000000004">
      <c r="A210">
        <v>14</v>
      </c>
      <c r="B210" s="15" t="s">
        <v>29</v>
      </c>
      <c r="C210" s="20">
        <v>45695.59375</v>
      </c>
      <c r="D210" t="s">
        <v>193</v>
      </c>
      <c r="E210">
        <v>2</v>
      </c>
      <c r="F210" t="s">
        <v>140</v>
      </c>
      <c r="G210" t="str">
        <f t="shared" si="19"/>
        <v>Carassius auratus</v>
      </c>
      <c r="H210" t="str">
        <f t="shared" si="20"/>
        <v>Goldfish</v>
      </c>
      <c r="I210" t="str">
        <f t="shared" si="21"/>
        <v>Morihana</v>
      </c>
      <c r="J210" t="str">
        <f t="shared" si="22"/>
        <v>Nonnative</v>
      </c>
      <c r="K210" t="str">
        <f t="shared" si="23"/>
        <v>No</v>
      </c>
      <c r="M210">
        <v>78</v>
      </c>
      <c r="N210">
        <v>13</v>
      </c>
      <c r="O210">
        <v>1</v>
      </c>
    </row>
    <row r="211" spans="1:20" x14ac:dyDescent="0.55000000000000004">
      <c r="A211">
        <v>14</v>
      </c>
      <c r="B211" s="15" t="s">
        <v>29</v>
      </c>
      <c r="C211" s="20">
        <v>45695.59375</v>
      </c>
      <c r="D211" t="s">
        <v>193</v>
      </c>
      <c r="E211">
        <v>2</v>
      </c>
      <c r="F211" t="s">
        <v>136</v>
      </c>
      <c r="G211" t="str">
        <f t="shared" si="19"/>
        <v>Ameiurus nebulosus</v>
      </c>
      <c r="H211" t="str">
        <f t="shared" si="20"/>
        <v>Catfish</v>
      </c>
      <c r="I211" t="str">
        <f t="shared" si="21"/>
        <v>Catfish</v>
      </c>
      <c r="J211" t="str">
        <f t="shared" si="22"/>
        <v>Nonnative</v>
      </c>
      <c r="K211" t="str">
        <f t="shared" si="23"/>
        <v>No</v>
      </c>
      <c r="M211">
        <v>130</v>
      </c>
      <c r="N211">
        <v>27</v>
      </c>
      <c r="O211">
        <v>1</v>
      </c>
      <c r="T211" t="str">
        <f t="shared" si="18"/>
        <v/>
      </c>
    </row>
    <row r="212" spans="1:20" x14ac:dyDescent="0.55000000000000004">
      <c r="A212">
        <v>14</v>
      </c>
      <c r="B212" s="15" t="s">
        <v>29</v>
      </c>
      <c r="C212" s="20">
        <v>45695.59375</v>
      </c>
      <c r="D212" t="s">
        <v>193</v>
      </c>
      <c r="E212">
        <v>2</v>
      </c>
      <c r="F212" t="s">
        <v>149</v>
      </c>
      <c r="G212" t="str">
        <f t="shared" si="19"/>
        <v>Retropinna retropinna</v>
      </c>
      <c r="H212" t="str">
        <f t="shared" si="20"/>
        <v>Common_smelt</v>
      </c>
      <c r="I212" t="str">
        <f t="shared" si="21"/>
        <v>Common_smelt</v>
      </c>
      <c r="J212" t="str">
        <f t="shared" si="22"/>
        <v>Native</v>
      </c>
      <c r="K212" t="str">
        <f t="shared" si="23"/>
        <v>No</v>
      </c>
      <c r="N212">
        <v>25</v>
      </c>
      <c r="O212">
        <v>20</v>
      </c>
      <c r="T212" t="str">
        <f t="shared" si="18"/>
        <v/>
      </c>
    </row>
    <row r="213" spans="1:20" x14ac:dyDescent="0.55000000000000004">
      <c r="A213">
        <v>14</v>
      </c>
      <c r="B213" s="15" t="s">
        <v>29</v>
      </c>
      <c r="C213" s="20">
        <v>45695.59375</v>
      </c>
      <c r="D213" t="s">
        <v>193</v>
      </c>
      <c r="E213">
        <v>2</v>
      </c>
      <c r="F213" t="s">
        <v>151</v>
      </c>
      <c r="G213" t="str">
        <f t="shared" si="19"/>
        <v>Gobiomorphus cotidianus</v>
      </c>
      <c r="H213" t="str">
        <f t="shared" si="20"/>
        <v>Common_bully</v>
      </c>
      <c r="I213" t="str">
        <f t="shared" si="21"/>
        <v>Toitoi</v>
      </c>
      <c r="J213" t="str">
        <f t="shared" si="22"/>
        <v>Native</v>
      </c>
      <c r="K213" t="str">
        <f t="shared" si="23"/>
        <v>No</v>
      </c>
      <c r="N213">
        <v>597</v>
      </c>
      <c r="S213">
        <v>2.5</v>
      </c>
      <c r="T213">
        <f t="shared" si="18"/>
        <v>591.47</v>
      </c>
    </row>
    <row r="214" spans="1:20" x14ac:dyDescent="0.55000000000000004">
      <c r="A214">
        <v>14</v>
      </c>
      <c r="B214" s="15" t="s">
        <v>29</v>
      </c>
      <c r="C214" s="20">
        <v>45695.59375</v>
      </c>
      <c r="D214" t="s">
        <v>193</v>
      </c>
      <c r="E214">
        <v>2</v>
      </c>
      <c r="F214" t="s">
        <v>151</v>
      </c>
      <c r="G214" t="str">
        <f t="shared" si="19"/>
        <v>Gobiomorphus cotidianus</v>
      </c>
      <c r="H214" t="str">
        <f t="shared" si="20"/>
        <v>Common_bully</v>
      </c>
      <c r="I214" t="str">
        <f t="shared" si="21"/>
        <v>Toitoi</v>
      </c>
      <c r="J214" t="str">
        <f t="shared" si="22"/>
        <v>Native</v>
      </c>
      <c r="K214" t="str">
        <f t="shared" si="23"/>
        <v>No</v>
      </c>
      <c r="N214">
        <v>628</v>
      </c>
      <c r="S214">
        <v>2.5</v>
      </c>
      <c r="T214">
        <f t="shared" si="18"/>
        <v>591.47</v>
      </c>
    </row>
    <row r="215" spans="1:20" x14ac:dyDescent="0.55000000000000004">
      <c r="A215">
        <v>14</v>
      </c>
      <c r="B215" s="15" t="s">
        <v>29</v>
      </c>
      <c r="C215" s="20">
        <v>45695.59375</v>
      </c>
      <c r="D215" t="s">
        <v>193</v>
      </c>
      <c r="E215">
        <v>2</v>
      </c>
      <c r="F215" t="s">
        <v>151</v>
      </c>
      <c r="G215" t="str">
        <f t="shared" si="19"/>
        <v>Gobiomorphus cotidianus</v>
      </c>
      <c r="H215" t="str">
        <f t="shared" si="20"/>
        <v>Common_bully</v>
      </c>
      <c r="I215" t="str">
        <f t="shared" si="21"/>
        <v>Toitoi</v>
      </c>
      <c r="J215" t="str">
        <f t="shared" si="22"/>
        <v>Native</v>
      </c>
      <c r="K215" t="str">
        <f t="shared" si="23"/>
        <v>No</v>
      </c>
      <c r="N215">
        <v>599</v>
      </c>
      <c r="S215">
        <v>2.5</v>
      </c>
      <c r="T215">
        <f t="shared" si="18"/>
        <v>591.47</v>
      </c>
    </row>
    <row r="216" spans="1:20" x14ac:dyDescent="0.55000000000000004">
      <c r="A216">
        <v>14</v>
      </c>
      <c r="B216" s="15" t="s">
        <v>29</v>
      </c>
      <c r="C216" s="20">
        <v>45695.59375</v>
      </c>
      <c r="D216" t="s">
        <v>193</v>
      </c>
      <c r="E216">
        <v>2</v>
      </c>
      <c r="F216" t="s">
        <v>151</v>
      </c>
      <c r="G216" t="str">
        <f t="shared" si="19"/>
        <v>Gobiomorphus cotidianus</v>
      </c>
      <c r="H216" t="str">
        <f t="shared" si="20"/>
        <v>Common_bully</v>
      </c>
      <c r="I216" t="str">
        <f t="shared" si="21"/>
        <v>Toitoi</v>
      </c>
      <c r="J216" t="str">
        <f t="shared" si="22"/>
        <v>Native</v>
      </c>
      <c r="K216" t="str">
        <f t="shared" si="23"/>
        <v>No</v>
      </c>
      <c r="N216">
        <v>622</v>
      </c>
      <c r="S216">
        <v>2.5</v>
      </c>
      <c r="T216">
        <f t="shared" si="18"/>
        <v>591.47</v>
      </c>
    </row>
    <row r="217" spans="1:20" x14ac:dyDescent="0.55000000000000004">
      <c r="A217">
        <v>14</v>
      </c>
      <c r="B217" s="15" t="s">
        <v>29</v>
      </c>
      <c r="C217" s="20">
        <v>45695.59375</v>
      </c>
      <c r="D217" t="s">
        <v>193</v>
      </c>
      <c r="E217">
        <v>2</v>
      </c>
      <c r="F217" t="s">
        <v>151</v>
      </c>
      <c r="G217" t="str">
        <f t="shared" si="19"/>
        <v>Gobiomorphus cotidianus</v>
      </c>
      <c r="H217" t="str">
        <f t="shared" si="20"/>
        <v>Common_bully</v>
      </c>
      <c r="I217" t="str">
        <f t="shared" si="21"/>
        <v>Toitoi</v>
      </c>
      <c r="J217" t="str">
        <f t="shared" si="22"/>
        <v>Native</v>
      </c>
      <c r="K217" t="str">
        <f t="shared" si="23"/>
        <v>No</v>
      </c>
      <c r="N217">
        <f>444-117</f>
        <v>327</v>
      </c>
      <c r="S217">
        <v>1.5</v>
      </c>
      <c r="T217">
        <f t="shared" si="18"/>
        <v>354.88200000000001</v>
      </c>
    </row>
    <row r="218" spans="1:20" x14ac:dyDescent="0.55000000000000004">
      <c r="A218">
        <v>15</v>
      </c>
      <c r="B218" s="15" t="s">
        <v>30</v>
      </c>
      <c r="C218" s="20">
        <v>45695.5</v>
      </c>
      <c r="D218" t="s">
        <v>192</v>
      </c>
      <c r="E218">
        <v>2</v>
      </c>
      <c r="F218" t="s">
        <v>151</v>
      </c>
      <c r="G218" t="str">
        <f t="shared" si="19"/>
        <v>Gobiomorphus cotidianus</v>
      </c>
      <c r="H218" t="str">
        <f t="shared" si="20"/>
        <v>Common_bully</v>
      </c>
      <c r="I218" t="str">
        <f t="shared" si="21"/>
        <v>Toitoi</v>
      </c>
      <c r="J218" t="str">
        <f t="shared" si="22"/>
        <v>Native</v>
      </c>
      <c r="K218" t="str">
        <f t="shared" si="23"/>
        <v>No</v>
      </c>
      <c r="O218">
        <v>3</v>
      </c>
      <c r="T218" t="str">
        <f t="shared" si="18"/>
        <v/>
      </c>
    </row>
    <row r="219" spans="1:20" x14ac:dyDescent="0.55000000000000004">
      <c r="A219">
        <v>15</v>
      </c>
      <c r="B219" s="15" t="s">
        <v>30</v>
      </c>
      <c r="C219" s="20">
        <v>45695.5</v>
      </c>
      <c r="D219" t="s">
        <v>193</v>
      </c>
      <c r="E219">
        <v>2</v>
      </c>
      <c r="F219" t="s">
        <v>151</v>
      </c>
      <c r="G219" t="str">
        <f t="shared" si="19"/>
        <v>Gobiomorphus cotidianus</v>
      </c>
      <c r="H219" t="str">
        <f t="shared" si="20"/>
        <v>Common_bully</v>
      </c>
      <c r="I219" t="str">
        <f t="shared" si="21"/>
        <v>Toitoi</v>
      </c>
      <c r="J219" t="str">
        <f t="shared" si="22"/>
        <v>Native</v>
      </c>
      <c r="K219" t="str">
        <f t="shared" si="23"/>
        <v>No</v>
      </c>
      <c r="N219">
        <v>619</v>
      </c>
      <c r="S219">
        <v>2.5</v>
      </c>
      <c r="T219">
        <f t="shared" si="18"/>
        <v>591.47</v>
      </c>
    </row>
    <row r="220" spans="1:20" x14ac:dyDescent="0.55000000000000004">
      <c r="A220">
        <v>15</v>
      </c>
      <c r="B220" s="15" t="s">
        <v>30</v>
      </c>
      <c r="C220" s="20">
        <v>45695.5</v>
      </c>
      <c r="D220" t="s">
        <v>193</v>
      </c>
      <c r="E220">
        <v>2</v>
      </c>
      <c r="F220" t="s">
        <v>151</v>
      </c>
      <c r="G220" t="str">
        <f t="shared" si="19"/>
        <v>Gobiomorphus cotidianus</v>
      </c>
      <c r="H220" t="str">
        <f t="shared" si="20"/>
        <v>Common_bully</v>
      </c>
      <c r="I220" t="str">
        <f t="shared" si="21"/>
        <v>Toitoi</v>
      </c>
      <c r="J220" t="str">
        <f t="shared" si="22"/>
        <v>Native</v>
      </c>
      <c r="K220" t="str">
        <f t="shared" si="23"/>
        <v>No</v>
      </c>
      <c r="N220">
        <v>550</v>
      </c>
      <c r="S220">
        <v>2.5</v>
      </c>
      <c r="T220">
        <f t="shared" si="18"/>
        <v>591.47</v>
      </c>
    </row>
    <row r="221" spans="1:20" x14ac:dyDescent="0.55000000000000004">
      <c r="A221">
        <v>15</v>
      </c>
      <c r="B221" s="15" t="s">
        <v>30</v>
      </c>
      <c r="C221" s="20">
        <v>45695.5</v>
      </c>
      <c r="D221" t="s">
        <v>193</v>
      </c>
      <c r="E221">
        <v>2</v>
      </c>
      <c r="F221" t="s">
        <v>140</v>
      </c>
      <c r="G221" t="str">
        <f t="shared" si="19"/>
        <v>Carassius auratus</v>
      </c>
      <c r="H221" t="str">
        <f t="shared" si="20"/>
        <v>Goldfish</v>
      </c>
      <c r="I221" t="str">
        <f t="shared" si="21"/>
        <v>Morihana</v>
      </c>
      <c r="J221" t="str">
        <f t="shared" si="22"/>
        <v>Nonnative</v>
      </c>
      <c r="K221" t="str">
        <f t="shared" si="23"/>
        <v>No</v>
      </c>
      <c r="M221">
        <v>90</v>
      </c>
      <c r="N221">
        <v>22</v>
      </c>
      <c r="O221">
        <v>1</v>
      </c>
      <c r="T221" t="str">
        <f t="shared" si="18"/>
        <v/>
      </c>
    </row>
    <row r="222" spans="1:20" x14ac:dyDescent="0.55000000000000004">
      <c r="A222">
        <v>15</v>
      </c>
      <c r="B222" s="15" t="s">
        <v>30</v>
      </c>
      <c r="C222" s="20">
        <v>45695.5</v>
      </c>
      <c r="D222" t="s">
        <v>193</v>
      </c>
      <c r="E222">
        <v>2</v>
      </c>
      <c r="F222" t="s">
        <v>151</v>
      </c>
      <c r="G222" t="str">
        <f t="shared" si="19"/>
        <v>Gobiomorphus cotidianus</v>
      </c>
      <c r="H222" t="str">
        <f t="shared" si="20"/>
        <v>Common_bully</v>
      </c>
      <c r="I222" t="str">
        <f t="shared" si="21"/>
        <v>Toitoi</v>
      </c>
      <c r="J222" t="str">
        <f t="shared" si="22"/>
        <v>Native</v>
      </c>
      <c r="K222" t="str">
        <f t="shared" si="23"/>
        <v>No</v>
      </c>
      <c r="N222">
        <v>610</v>
      </c>
      <c r="S222">
        <v>2.5</v>
      </c>
      <c r="T222">
        <f t="shared" si="18"/>
        <v>591.47</v>
      </c>
    </row>
    <row r="223" spans="1:20" x14ac:dyDescent="0.55000000000000004">
      <c r="A223">
        <v>15</v>
      </c>
      <c r="B223" s="15" t="s">
        <v>30</v>
      </c>
      <c r="C223" s="20">
        <v>45695.5</v>
      </c>
      <c r="D223" t="s">
        <v>193</v>
      </c>
      <c r="E223">
        <v>2</v>
      </c>
      <c r="F223" t="s">
        <v>151</v>
      </c>
      <c r="G223" t="str">
        <f t="shared" si="19"/>
        <v>Gobiomorphus cotidianus</v>
      </c>
      <c r="H223" t="str">
        <f t="shared" si="20"/>
        <v>Common_bully</v>
      </c>
      <c r="I223" t="str">
        <f t="shared" si="21"/>
        <v>Toitoi</v>
      </c>
      <c r="J223" t="str">
        <f t="shared" si="22"/>
        <v>Native</v>
      </c>
      <c r="K223" t="str">
        <f t="shared" si="23"/>
        <v>No</v>
      </c>
      <c r="N223">
        <v>55</v>
      </c>
      <c r="S223">
        <v>2.5</v>
      </c>
      <c r="T223">
        <f t="shared" si="18"/>
        <v>591.47</v>
      </c>
    </row>
    <row r="224" spans="1:20" x14ac:dyDescent="0.55000000000000004">
      <c r="A224">
        <v>15</v>
      </c>
      <c r="B224" s="15" t="s">
        <v>30</v>
      </c>
      <c r="C224" s="20">
        <v>45695.5</v>
      </c>
      <c r="D224" t="s">
        <v>193</v>
      </c>
      <c r="E224">
        <v>2</v>
      </c>
      <c r="F224" t="s">
        <v>151</v>
      </c>
      <c r="G224" t="str">
        <f t="shared" si="19"/>
        <v>Gobiomorphus cotidianus</v>
      </c>
      <c r="H224" t="str">
        <f t="shared" si="20"/>
        <v>Common_bully</v>
      </c>
      <c r="I224" t="str">
        <f t="shared" si="21"/>
        <v>Toitoi</v>
      </c>
      <c r="J224" t="str">
        <f t="shared" si="22"/>
        <v>Native</v>
      </c>
      <c r="K224" t="str">
        <f t="shared" si="23"/>
        <v>No</v>
      </c>
      <c r="N224">
        <v>593</v>
      </c>
      <c r="S224">
        <v>2.5</v>
      </c>
      <c r="T224">
        <f t="shared" si="18"/>
        <v>591.47</v>
      </c>
    </row>
    <row r="225" spans="1:21" x14ac:dyDescent="0.55000000000000004">
      <c r="A225">
        <v>15</v>
      </c>
      <c r="B225" s="15" t="s">
        <v>30</v>
      </c>
      <c r="C225" s="20">
        <v>45695.5</v>
      </c>
      <c r="D225" t="s">
        <v>193</v>
      </c>
      <c r="E225">
        <v>2</v>
      </c>
      <c r="F225" t="s">
        <v>151</v>
      </c>
      <c r="G225" t="str">
        <f t="shared" si="19"/>
        <v>Gobiomorphus cotidianus</v>
      </c>
      <c r="H225" t="str">
        <f t="shared" si="20"/>
        <v>Common_bully</v>
      </c>
      <c r="I225" t="str">
        <f t="shared" si="21"/>
        <v>Toitoi</v>
      </c>
      <c r="J225" t="str">
        <f t="shared" si="22"/>
        <v>Native</v>
      </c>
      <c r="K225" t="str">
        <f t="shared" si="23"/>
        <v>No</v>
      </c>
      <c r="N225">
        <v>121</v>
      </c>
      <c r="S225">
        <v>0.5</v>
      </c>
      <c r="T225">
        <f t="shared" si="18"/>
        <v>118.294</v>
      </c>
    </row>
    <row r="226" spans="1:21" x14ac:dyDescent="0.55000000000000004">
      <c r="A226">
        <v>16</v>
      </c>
      <c r="B226" s="15" t="s">
        <v>31</v>
      </c>
      <c r="C226" s="20">
        <v>45695.489583333336</v>
      </c>
      <c r="D226" t="s">
        <v>192</v>
      </c>
      <c r="E226">
        <v>2</v>
      </c>
      <c r="F226" t="s">
        <v>151</v>
      </c>
      <c r="G226" t="str">
        <f t="shared" si="19"/>
        <v>Gobiomorphus cotidianus</v>
      </c>
      <c r="H226" t="str">
        <f t="shared" si="20"/>
        <v>Common_bully</v>
      </c>
      <c r="I226" t="str">
        <f t="shared" si="21"/>
        <v>Toitoi</v>
      </c>
      <c r="J226" t="str">
        <f t="shared" si="22"/>
        <v>Native</v>
      </c>
      <c r="K226" t="str">
        <f t="shared" si="23"/>
        <v>No</v>
      </c>
      <c r="O226">
        <v>3</v>
      </c>
      <c r="T226" t="str">
        <f t="shared" si="18"/>
        <v/>
      </c>
    </row>
    <row r="227" spans="1:21" x14ac:dyDescent="0.55000000000000004">
      <c r="A227">
        <v>16</v>
      </c>
      <c r="B227" s="15" t="s">
        <v>31</v>
      </c>
      <c r="C227" s="20">
        <v>45695.489583333336</v>
      </c>
      <c r="D227" t="s">
        <v>193</v>
      </c>
      <c r="E227">
        <v>1</v>
      </c>
      <c r="F227" t="s">
        <v>131</v>
      </c>
      <c r="G227" t="str">
        <f t="shared" si="19"/>
        <v>Paranephrops planifrons</v>
      </c>
      <c r="H227" t="str">
        <f t="shared" si="20"/>
        <v>Freshwater_crayfish</v>
      </c>
      <c r="I227" t="str">
        <f t="shared" si="21"/>
        <v>Kōura</v>
      </c>
      <c r="J227" t="str">
        <f t="shared" si="22"/>
        <v>Native</v>
      </c>
      <c r="K227" t="str">
        <f t="shared" si="23"/>
        <v>Yes</v>
      </c>
      <c r="L227" t="s">
        <v>194</v>
      </c>
      <c r="M227">
        <v>37.11</v>
      </c>
      <c r="N227">
        <v>35</v>
      </c>
      <c r="O227">
        <v>1</v>
      </c>
      <c r="T227" t="str">
        <f t="shared" si="18"/>
        <v/>
      </c>
      <c r="U227" t="s">
        <v>200</v>
      </c>
    </row>
    <row r="228" spans="1:21" x14ac:dyDescent="0.55000000000000004">
      <c r="A228">
        <v>16</v>
      </c>
      <c r="B228" s="15" t="s">
        <v>31</v>
      </c>
      <c r="C228" s="20">
        <v>45695.489583333336</v>
      </c>
      <c r="D228" t="s">
        <v>193</v>
      </c>
      <c r="E228">
        <v>1</v>
      </c>
      <c r="F228" t="s">
        <v>151</v>
      </c>
      <c r="G228" t="str">
        <f t="shared" si="19"/>
        <v>Gobiomorphus cotidianus</v>
      </c>
      <c r="H228" t="str">
        <f t="shared" si="20"/>
        <v>Common_bully</v>
      </c>
      <c r="I228" t="str">
        <f t="shared" si="21"/>
        <v>Toitoi</v>
      </c>
      <c r="J228" t="str">
        <f t="shared" si="22"/>
        <v>Native</v>
      </c>
      <c r="K228" t="str">
        <f t="shared" si="23"/>
        <v>No</v>
      </c>
      <c r="N228">
        <v>548</v>
      </c>
      <c r="S228">
        <v>2.5</v>
      </c>
      <c r="T228">
        <f t="shared" si="18"/>
        <v>591.47</v>
      </c>
      <c r="U228" t="s">
        <v>200</v>
      </c>
    </row>
    <row r="229" spans="1:21" x14ac:dyDescent="0.55000000000000004">
      <c r="A229">
        <v>16</v>
      </c>
      <c r="B229" s="15" t="s">
        <v>31</v>
      </c>
      <c r="C229" s="20">
        <v>45695.489583333336</v>
      </c>
      <c r="D229" t="s">
        <v>193</v>
      </c>
      <c r="E229">
        <v>1</v>
      </c>
      <c r="F229" t="s">
        <v>151</v>
      </c>
      <c r="G229" t="str">
        <f t="shared" si="19"/>
        <v>Gobiomorphus cotidianus</v>
      </c>
      <c r="H229" t="str">
        <f t="shared" si="20"/>
        <v>Common_bully</v>
      </c>
      <c r="I229" t="str">
        <f t="shared" si="21"/>
        <v>Toitoi</v>
      </c>
      <c r="J229" t="str">
        <f t="shared" si="22"/>
        <v>Native</v>
      </c>
      <c r="K229" t="str">
        <f t="shared" si="23"/>
        <v>No</v>
      </c>
      <c r="N229">
        <v>578</v>
      </c>
      <c r="S229">
        <v>2.5</v>
      </c>
      <c r="T229">
        <f t="shared" si="18"/>
        <v>591.47</v>
      </c>
      <c r="U229" t="s">
        <v>200</v>
      </c>
    </row>
    <row r="230" spans="1:21" x14ac:dyDescent="0.55000000000000004">
      <c r="A230">
        <v>16</v>
      </c>
      <c r="B230" s="15" t="s">
        <v>31</v>
      </c>
      <c r="C230" s="20">
        <v>45695.489583333336</v>
      </c>
      <c r="D230" t="s">
        <v>193</v>
      </c>
      <c r="E230">
        <v>1</v>
      </c>
      <c r="F230" t="s">
        <v>151</v>
      </c>
      <c r="G230" t="str">
        <f t="shared" si="19"/>
        <v>Gobiomorphus cotidianus</v>
      </c>
      <c r="H230" t="str">
        <f t="shared" si="20"/>
        <v>Common_bully</v>
      </c>
      <c r="I230" t="str">
        <f t="shared" si="21"/>
        <v>Toitoi</v>
      </c>
      <c r="J230" t="str">
        <f t="shared" si="22"/>
        <v>Native</v>
      </c>
      <c r="K230" t="str">
        <f t="shared" si="23"/>
        <v>No</v>
      </c>
      <c r="N230">
        <v>392</v>
      </c>
      <c r="S230">
        <v>2</v>
      </c>
      <c r="T230">
        <f t="shared" si="18"/>
        <v>473.17599999999999</v>
      </c>
      <c r="U230" t="s">
        <v>200</v>
      </c>
    </row>
    <row r="231" spans="1:21" x14ac:dyDescent="0.55000000000000004">
      <c r="A231">
        <v>17</v>
      </c>
      <c r="B231" s="15" t="s">
        <v>32</v>
      </c>
      <c r="C231" s="20">
        <v>45695.395833333336</v>
      </c>
      <c r="D231" t="s">
        <v>192</v>
      </c>
      <c r="E231">
        <v>2</v>
      </c>
      <c r="F231" t="s">
        <v>151</v>
      </c>
      <c r="G231" t="str">
        <f t="shared" si="19"/>
        <v>Gobiomorphus cotidianus</v>
      </c>
      <c r="H231" t="str">
        <f t="shared" si="20"/>
        <v>Common_bully</v>
      </c>
      <c r="I231" t="str">
        <f t="shared" si="21"/>
        <v>Toitoi</v>
      </c>
      <c r="J231" t="str">
        <f t="shared" si="22"/>
        <v>Native</v>
      </c>
      <c r="K231" t="str">
        <f t="shared" si="23"/>
        <v>No</v>
      </c>
      <c r="O231">
        <v>1</v>
      </c>
      <c r="T231" t="str">
        <f t="shared" si="18"/>
        <v/>
      </c>
    </row>
    <row r="232" spans="1:21" x14ac:dyDescent="0.55000000000000004">
      <c r="A232">
        <v>17</v>
      </c>
      <c r="B232" s="15" t="s">
        <v>32</v>
      </c>
      <c r="C232" s="20">
        <v>45695.395833333336</v>
      </c>
      <c r="D232" t="s">
        <v>193</v>
      </c>
      <c r="E232">
        <v>2</v>
      </c>
      <c r="F232" t="s">
        <v>143</v>
      </c>
      <c r="G232" t="str">
        <f t="shared" si="19"/>
        <v>Galaxias brevipinnis</v>
      </c>
      <c r="H232" t="str">
        <f t="shared" si="20"/>
        <v>Climbing_galaxias</v>
      </c>
      <c r="I232" t="str">
        <f t="shared" si="21"/>
        <v>Kōaro</v>
      </c>
      <c r="J232" t="str">
        <f t="shared" si="22"/>
        <v>Native</v>
      </c>
      <c r="K232" t="str">
        <f t="shared" si="23"/>
        <v>Yes</v>
      </c>
      <c r="M232">
        <v>100</v>
      </c>
      <c r="N232">
        <v>7</v>
      </c>
      <c r="O232">
        <v>1</v>
      </c>
      <c r="T232" t="str">
        <f t="shared" si="18"/>
        <v/>
      </c>
    </row>
    <row r="233" spans="1:21" x14ac:dyDescent="0.55000000000000004">
      <c r="A233">
        <v>17</v>
      </c>
      <c r="B233" s="15" t="s">
        <v>32</v>
      </c>
      <c r="C233" s="20">
        <v>45695.395833333336</v>
      </c>
      <c r="D233" t="s">
        <v>193</v>
      </c>
      <c r="E233">
        <v>2</v>
      </c>
      <c r="F233" t="s">
        <v>140</v>
      </c>
      <c r="G233" t="str">
        <f t="shared" si="19"/>
        <v>Carassius auratus</v>
      </c>
      <c r="H233" t="str">
        <f t="shared" si="20"/>
        <v>Goldfish</v>
      </c>
      <c r="I233" t="str">
        <f t="shared" si="21"/>
        <v>Morihana</v>
      </c>
      <c r="J233" t="str">
        <f t="shared" si="22"/>
        <v>Nonnative</v>
      </c>
      <c r="K233" t="str">
        <f t="shared" si="23"/>
        <v>No</v>
      </c>
      <c r="M233">
        <v>180</v>
      </c>
      <c r="N233">
        <v>175</v>
      </c>
      <c r="O233">
        <v>1</v>
      </c>
      <c r="T233" t="str">
        <f t="shared" si="18"/>
        <v/>
      </c>
    </row>
    <row r="234" spans="1:21" x14ac:dyDescent="0.55000000000000004">
      <c r="A234">
        <v>17</v>
      </c>
      <c r="B234" s="15" t="s">
        <v>32</v>
      </c>
      <c r="C234" s="20">
        <v>45695.395833333336</v>
      </c>
      <c r="D234" t="s">
        <v>193</v>
      </c>
      <c r="E234">
        <v>2</v>
      </c>
      <c r="F234" t="s">
        <v>140</v>
      </c>
      <c r="G234" t="str">
        <f t="shared" si="19"/>
        <v>Carassius auratus</v>
      </c>
      <c r="H234" t="str">
        <f t="shared" si="20"/>
        <v>Goldfish</v>
      </c>
      <c r="I234" t="str">
        <f t="shared" si="21"/>
        <v>Morihana</v>
      </c>
      <c r="J234" t="str">
        <f t="shared" si="22"/>
        <v>Nonnative</v>
      </c>
      <c r="K234" t="str">
        <f t="shared" si="23"/>
        <v>No</v>
      </c>
      <c r="M234">
        <v>182</v>
      </c>
      <c r="N234">
        <v>141</v>
      </c>
      <c r="O234">
        <v>1</v>
      </c>
      <c r="T234" t="str">
        <f t="shared" si="18"/>
        <v/>
      </c>
    </row>
    <row r="235" spans="1:21" x14ac:dyDescent="0.55000000000000004">
      <c r="A235">
        <v>17</v>
      </c>
      <c r="B235" s="15" t="s">
        <v>32</v>
      </c>
      <c r="C235" s="20">
        <v>45695.395833333336</v>
      </c>
      <c r="D235" t="s">
        <v>193</v>
      </c>
      <c r="E235">
        <v>2</v>
      </c>
      <c r="F235" t="s">
        <v>140</v>
      </c>
      <c r="G235" t="str">
        <f t="shared" si="19"/>
        <v>Carassius auratus</v>
      </c>
      <c r="H235" t="str">
        <f t="shared" si="20"/>
        <v>Goldfish</v>
      </c>
      <c r="I235" t="str">
        <f t="shared" si="21"/>
        <v>Morihana</v>
      </c>
      <c r="J235" t="str">
        <f t="shared" si="22"/>
        <v>Nonnative</v>
      </c>
      <c r="K235" t="str">
        <f t="shared" si="23"/>
        <v>No</v>
      </c>
      <c r="M235">
        <v>180</v>
      </c>
      <c r="N235">
        <v>163</v>
      </c>
      <c r="O235">
        <v>1</v>
      </c>
      <c r="T235" t="str">
        <f t="shared" si="18"/>
        <v/>
      </c>
    </row>
    <row r="236" spans="1:21" x14ac:dyDescent="0.55000000000000004">
      <c r="A236">
        <v>17</v>
      </c>
      <c r="B236" s="15" t="s">
        <v>32</v>
      </c>
      <c r="C236" s="20">
        <v>45695.395833333336</v>
      </c>
      <c r="D236" t="s">
        <v>193</v>
      </c>
      <c r="E236">
        <v>2</v>
      </c>
      <c r="F236" t="s">
        <v>140</v>
      </c>
      <c r="G236" t="str">
        <f t="shared" si="19"/>
        <v>Carassius auratus</v>
      </c>
      <c r="H236" t="str">
        <f t="shared" si="20"/>
        <v>Goldfish</v>
      </c>
      <c r="I236" t="str">
        <f t="shared" si="21"/>
        <v>Morihana</v>
      </c>
      <c r="J236" t="str">
        <f t="shared" si="22"/>
        <v>Nonnative</v>
      </c>
      <c r="K236" t="str">
        <f t="shared" si="23"/>
        <v>No</v>
      </c>
      <c r="M236">
        <v>101</v>
      </c>
      <c r="N236">
        <v>27</v>
      </c>
      <c r="O236">
        <v>1</v>
      </c>
      <c r="T236" t="str">
        <f t="shared" si="18"/>
        <v/>
      </c>
    </row>
    <row r="237" spans="1:21" x14ac:dyDescent="0.55000000000000004">
      <c r="A237">
        <v>17</v>
      </c>
      <c r="B237" s="15" t="s">
        <v>32</v>
      </c>
      <c r="C237" s="20">
        <v>45695.395833333336</v>
      </c>
      <c r="D237" t="s">
        <v>193</v>
      </c>
      <c r="E237">
        <v>2</v>
      </c>
      <c r="F237" t="s">
        <v>140</v>
      </c>
      <c r="G237" t="str">
        <f t="shared" si="19"/>
        <v>Carassius auratus</v>
      </c>
      <c r="H237" t="str">
        <f t="shared" si="20"/>
        <v>Goldfish</v>
      </c>
      <c r="I237" t="str">
        <f t="shared" si="21"/>
        <v>Morihana</v>
      </c>
      <c r="J237" t="str">
        <f t="shared" si="22"/>
        <v>Nonnative</v>
      </c>
      <c r="K237" t="str">
        <f t="shared" si="23"/>
        <v>No</v>
      </c>
      <c r="M237">
        <v>101</v>
      </c>
      <c r="N237">
        <v>34</v>
      </c>
      <c r="O237">
        <v>1</v>
      </c>
      <c r="T237" t="str">
        <f t="shared" si="18"/>
        <v/>
      </c>
    </row>
    <row r="238" spans="1:21" x14ac:dyDescent="0.55000000000000004">
      <c r="A238">
        <v>17</v>
      </c>
      <c r="B238" s="15" t="s">
        <v>32</v>
      </c>
      <c r="C238" s="20">
        <v>45695.395833333336</v>
      </c>
      <c r="D238" t="s">
        <v>193</v>
      </c>
      <c r="E238">
        <v>2</v>
      </c>
      <c r="F238" t="s">
        <v>140</v>
      </c>
      <c r="G238" t="str">
        <f t="shared" si="19"/>
        <v>Carassius auratus</v>
      </c>
      <c r="H238" t="str">
        <f t="shared" si="20"/>
        <v>Goldfish</v>
      </c>
      <c r="I238" t="str">
        <f t="shared" si="21"/>
        <v>Morihana</v>
      </c>
      <c r="J238" t="str">
        <f t="shared" si="22"/>
        <v>Nonnative</v>
      </c>
      <c r="K238" t="str">
        <f t="shared" si="23"/>
        <v>No</v>
      </c>
      <c r="M238">
        <v>110</v>
      </c>
      <c r="N238">
        <v>35</v>
      </c>
      <c r="O238">
        <v>1</v>
      </c>
      <c r="T238" t="str">
        <f t="shared" si="18"/>
        <v/>
      </c>
    </row>
    <row r="239" spans="1:21" x14ac:dyDescent="0.55000000000000004">
      <c r="A239">
        <v>17</v>
      </c>
      <c r="B239" s="15" t="s">
        <v>32</v>
      </c>
      <c r="C239" s="20">
        <v>45695.395833333336</v>
      </c>
      <c r="D239" t="s">
        <v>193</v>
      </c>
      <c r="E239">
        <v>2</v>
      </c>
      <c r="F239" t="s">
        <v>140</v>
      </c>
      <c r="G239" t="str">
        <f t="shared" si="19"/>
        <v>Carassius auratus</v>
      </c>
      <c r="H239" t="str">
        <f t="shared" si="20"/>
        <v>Goldfish</v>
      </c>
      <c r="I239" t="str">
        <f t="shared" si="21"/>
        <v>Morihana</v>
      </c>
      <c r="J239" t="str">
        <f t="shared" si="22"/>
        <v>Nonnative</v>
      </c>
      <c r="K239" t="str">
        <f t="shared" si="23"/>
        <v>No</v>
      </c>
      <c r="M239">
        <v>120</v>
      </c>
      <c r="N239">
        <v>44</v>
      </c>
      <c r="O239">
        <v>1</v>
      </c>
      <c r="T239" t="str">
        <f t="shared" si="18"/>
        <v/>
      </c>
    </row>
    <row r="240" spans="1:21" x14ac:dyDescent="0.55000000000000004">
      <c r="A240">
        <v>17</v>
      </c>
      <c r="B240" s="15" t="s">
        <v>32</v>
      </c>
      <c r="C240" s="20">
        <v>45695.395833333336</v>
      </c>
      <c r="D240" t="s">
        <v>193</v>
      </c>
      <c r="E240">
        <v>2</v>
      </c>
      <c r="F240" t="s">
        <v>140</v>
      </c>
      <c r="G240" t="str">
        <f t="shared" si="19"/>
        <v>Carassius auratus</v>
      </c>
      <c r="H240" t="str">
        <f t="shared" si="20"/>
        <v>Goldfish</v>
      </c>
      <c r="I240" t="str">
        <f t="shared" si="21"/>
        <v>Morihana</v>
      </c>
      <c r="J240" t="str">
        <f t="shared" si="22"/>
        <v>Nonnative</v>
      </c>
      <c r="K240" t="str">
        <f t="shared" si="23"/>
        <v>No</v>
      </c>
      <c r="M240">
        <v>84</v>
      </c>
      <c r="N240">
        <v>20</v>
      </c>
      <c r="O240">
        <v>1</v>
      </c>
      <c r="T240" t="str">
        <f t="shared" si="18"/>
        <v/>
      </c>
    </row>
    <row r="241" spans="1:20" x14ac:dyDescent="0.55000000000000004">
      <c r="A241">
        <v>17</v>
      </c>
      <c r="B241" s="15" t="s">
        <v>32</v>
      </c>
      <c r="C241" s="20">
        <v>45695.395833333336</v>
      </c>
      <c r="D241" t="s">
        <v>193</v>
      </c>
      <c r="E241">
        <v>2</v>
      </c>
      <c r="F241" t="s">
        <v>140</v>
      </c>
      <c r="G241" t="str">
        <f t="shared" si="19"/>
        <v>Carassius auratus</v>
      </c>
      <c r="H241" t="str">
        <f t="shared" si="20"/>
        <v>Goldfish</v>
      </c>
      <c r="I241" t="str">
        <f t="shared" si="21"/>
        <v>Morihana</v>
      </c>
      <c r="J241" t="str">
        <f t="shared" si="22"/>
        <v>Nonnative</v>
      </c>
      <c r="K241" t="str">
        <f t="shared" si="23"/>
        <v>No</v>
      </c>
      <c r="M241">
        <v>105</v>
      </c>
      <c r="N241">
        <v>32</v>
      </c>
      <c r="O241">
        <v>1</v>
      </c>
      <c r="T241" t="str">
        <f t="shared" si="18"/>
        <v/>
      </c>
    </row>
    <row r="242" spans="1:20" x14ac:dyDescent="0.55000000000000004">
      <c r="A242">
        <v>17</v>
      </c>
      <c r="B242" s="15" t="s">
        <v>32</v>
      </c>
      <c r="C242" s="20">
        <v>45695.395833333336</v>
      </c>
      <c r="D242" t="s">
        <v>193</v>
      </c>
      <c r="E242">
        <v>2</v>
      </c>
      <c r="F242" t="s">
        <v>140</v>
      </c>
      <c r="G242" t="str">
        <f t="shared" si="19"/>
        <v>Carassius auratus</v>
      </c>
      <c r="H242" t="str">
        <f t="shared" si="20"/>
        <v>Goldfish</v>
      </c>
      <c r="I242" t="str">
        <f t="shared" si="21"/>
        <v>Morihana</v>
      </c>
      <c r="J242" t="str">
        <f t="shared" si="22"/>
        <v>Nonnative</v>
      </c>
      <c r="K242" t="str">
        <f t="shared" si="23"/>
        <v>No</v>
      </c>
      <c r="M242">
        <v>90</v>
      </c>
      <c r="N242">
        <v>22</v>
      </c>
      <c r="O242">
        <v>1</v>
      </c>
      <c r="T242" t="str">
        <f t="shared" si="18"/>
        <v/>
      </c>
    </row>
    <row r="243" spans="1:20" x14ac:dyDescent="0.55000000000000004">
      <c r="A243">
        <v>17</v>
      </c>
      <c r="B243" s="15" t="s">
        <v>32</v>
      </c>
      <c r="C243" s="20">
        <v>45695.395833333336</v>
      </c>
      <c r="D243" t="s">
        <v>193</v>
      </c>
      <c r="E243">
        <v>2</v>
      </c>
      <c r="F243" t="s">
        <v>140</v>
      </c>
      <c r="G243" t="str">
        <f t="shared" si="19"/>
        <v>Carassius auratus</v>
      </c>
      <c r="H243" t="str">
        <f t="shared" si="20"/>
        <v>Goldfish</v>
      </c>
      <c r="I243" t="str">
        <f t="shared" si="21"/>
        <v>Morihana</v>
      </c>
      <c r="J243" t="str">
        <f t="shared" si="22"/>
        <v>Nonnative</v>
      </c>
      <c r="K243" t="str">
        <f t="shared" si="23"/>
        <v>No</v>
      </c>
      <c r="M243">
        <v>85</v>
      </c>
      <c r="N243">
        <v>15</v>
      </c>
      <c r="O243">
        <v>1</v>
      </c>
      <c r="T243" t="str">
        <f t="shared" si="18"/>
        <v/>
      </c>
    </row>
    <row r="244" spans="1:20" x14ac:dyDescent="0.55000000000000004">
      <c r="A244">
        <v>17</v>
      </c>
      <c r="B244" s="15" t="s">
        <v>32</v>
      </c>
      <c r="C244" s="20">
        <v>45695.395833333336</v>
      </c>
      <c r="D244" t="s">
        <v>193</v>
      </c>
      <c r="E244">
        <v>2</v>
      </c>
      <c r="F244" t="s">
        <v>140</v>
      </c>
      <c r="G244" t="str">
        <f t="shared" si="19"/>
        <v>Carassius auratus</v>
      </c>
      <c r="H244" t="str">
        <f t="shared" si="20"/>
        <v>Goldfish</v>
      </c>
      <c r="I244" t="str">
        <f t="shared" si="21"/>
        <v>Morihana</v>
      </c>
      <c r="J244" t="str">
        <f t="shared" si="22"/>
        <v>Nonnative</v>
      </c>
      <c r="K244" t="str">
        <f t="shared" si="23"/>
        <v>No</v>
      </c>
      <c r="M244">
        <v>85</v>
      </c>
      <c r="N244">
        <v>17</v>
      </c>
      <c r="O244">
        <v>1</v>
      </c>
      <c r="T244" t="str">
        <f t="shared" si="18"/>
        <v/>
      </c>
    </row>
    <row r="245" spans="1:20" x14ac:dyDescent="0.55000000000000004">
      <c r="A245">
        <v>17</v>
      </c>
      <c r="B245" s="15" t="s">
        <v>32</v>
      </c>
      <c r="C245" s="20">
        <v>45695.395833333336</v>
      </c>
      <c r="D245" t="s">
        <v>193</v>
      </c>
      <c r="E245">
        <v>2</v>
      </c>
      <c r="F245" t="s">
        <v>140</v>
      </c>
      <c r="G245" t="str">
        <f t="shared" si="19"/>
        <v>Carassius auratus</v>
      </c>
      <c r="H245" t="str">
        <f t="shared" si="20"/>
        <v>Goldfish</v>
      </c>
      <c r="I245" t="str">
        <f t="shared" si="21"/>
        <v>Morihana</v>
      </c>
      <c r="J245" t="str">
        <f t="shared" si="22"/>
        <v>Nonnative</v>
      </c>
      <c r="K245" t="str">
        <f t="shared" si="23"/>
        <v>No</v>
      </c>
      <c r="M245">
        <v>72</v>
      </c>
      <c r="N245">
        <v>11</v>
      </c>
      <c r="O245">
        <v>1</v>
      </c>
      <c r="T245" t="str">
        <f t="shared" si="18"/>
        <v/>
      </c>
    </row>
    <row r="246" spans="1:20" x14ac:dyDescent="0.55000000000000004">
      <c r="A246">
        <v>17</v>
      </c>
      <c r="B246" s="15" t="s">
        <v>32</v>
      </c>
      <c r="C246" s="20">
        <v>45695.395833333336</v>
      </c>
      <c r="D246" t="s">
        <v>193</v>
      </c>
      <c r="E246">
        <v>2</v>
      </c>
      <c r="F246" t="s">
        <v>140</v>
      </c>
      <c r="G246" t="str">
        <f t="shared" si="19"/>
        <v>Carassius auratus</v>
      </c>
      <c r="H246" t="str">
        <f t="shared" si="20"/>
        <v>Goldfish</v>
      </c>
      <c r="I246" t="str">
        <f t="shared" si="21"/>
        <v>Morihana</v>
      </c>
      <c r="J246" t="str">
        <f t="shared" si="22"/>
        <v>Nonnative</v>
      </c>
      <c r="K246" t="str">
        <f t="shared" si="23"/>
        <v>No</v>
      </c>
      <c r="M246">
        <v>92</v>
      </c>
      <c r="N246">
        <v>21</v>
      </c>
      <c r="O246">
        <v>1</v>
      </c>
      <c r="T246" t="str">
        <f t="shared" si="18"/>
        <v/>
      </c>
    </row>
    <row r="247" spans="1:20" x14ac:dyDescent="0.55000000000000004">
      <c r="A247">
        <v>17</v>
      </c>
      <c r="B247" s="15" t="s">
        <v>32</v>
      </c>
      <c r="C247" s="20">
        <v>45695.395833333336</v>
      </c>
      <c r="D247" t="s">
        <v>193</v>
      </c>
      <c r="E247">
        <v>2</v>
      </c>
      <c r="F247" t="s">
        <v>140</v>
      </c>
      <c r="G247" t="str">
        <f t="shared" si="19"/>
        <v>Carassius auratus</v>
      </c>
      <c r="H247" t="str">
        <f t="shared" si="20"/>
        <v>Goldfish</v>
      </c>
      <c r="I247" t="str">
        <f t="shared" si="21"/>
        <v>Morihana</v>
      </c>
      <c r="J247" t="str">
        <f t="shared" si="22"/>
        <v>Nonnative</v>
      </c>
      <c r="K247" t="str">
        <f t="shared" si="23"/>
        <v>No</v>
      </c>
      <c r="M247">
        <v>79</v>
      </c>
      <c r="N247">
        <v>10</v>
      </c>
      <c r="O247">
        <v>1</v>
      </c>
      <c r="T247" t="str">
        <f t="shared" si="18"/>
        <v/>
      </c>
    </row>
    <row r="248" spans="1:20" x14ac:dyDescent="0.55000000000000004">
      <c r="A248">
        <v>17</v>
      </c>
      <c r="B248" s="15" t="s">
        <v>32</v>
      </c>
      <c r="C248" s="20">
        <v>45695.395833333336</v>
      </c>
      <c r="D248" t="s">
        <v>193</v>
      </c>
      <c r="E248">
        <v>2</v>
      </c>
      <c r="F248" t="s">
        <v>140</v>
      </c>
      <c r="G248" t="str">
        <f t="shared" si="19"/>
        <v>Carassius auratus</v>
      </c>
      <c r="H248" t="str">
        <f t="shared" si="20"/>
        <v>Goldfish</v>
      </c>
      <c r="I248" t="str">
        <f t="shared" si="21"/>
        <v>Morihana</v>
      </c>
      <c r="J248" t="str">
        <f t="shared" si="22"/>
        <v>Nonnative</v>
      </c>
      <c r="K248" t="str">
        <f t="shared" si="23"/>
        <v>No</v>
      </c>
      <c r="M248">
        <v>80</v>
      </c>
      <c r="N248">
        <v>16</v>
      </c>
      <c r="O248">
        <v>1</v>
      </c>
      <c r="T248" t="str">
        <f t="shared" si="18"/>
        <v/>
      </c>
    </row>
    <row r="249" spans="1:20" x14ac:dyDescent="0.55000000000000004">
      <c r="A249">
        <v>17</v>
      </c>
      <c r="B249" s="15" t="s">
        <v>32</v>
      </c>
      <c r="C249" s="20">
        <v>45695.395833333336</v>
      </c>
      <c r="D249" t="s">
        <v>193</v>
      </c>
      <c r="E249">
        <v>2</v>
      </c>
      <c r="F249" t="s">
        <v>131</v>
      </c>
      <c r="G249" t="str">
        <f t="shared" si="19"/>
        <v>Paranephrops planifrons</v>
      </c>
      <c r="H249" t="str">
        <f t="shared" si="20"/>
        <v>Freshwater_crayfish</v>
      </c>
      <c r="I249" t="str">
        <f t="shared" si="21"/>
        <v>Kōura</v>
      </c>
      <c r="J249" t="str">
        <f t="shared" si="22"/>
        <v>Native</v>
      </c>
      <c r="K249" t="str">
        <f t="shared" si="23"/>
        <v>Yes</v>
      </c>
      <c r="L249" t="s">
        <v>194</v>
      </c>
      <c r="M249">
        <v>36.22</v>
      </c>
      <c r="N249">
        <v>38</v>
      </c>
      <c r="O249">
        <v>1</v>
      </c>
      <c r="T249" t="str">
        <f t="shared" si="18"/>
        <v/>
      </c>
    </row>
    <row r="250" spans="1:20" x14ac:dyDescent="0.55000000000000004">
      <c r="A250">
        <v>17</v>
      </c>
      <c r="B250" s="15" t="s">
        <v>32</v>
      </c>
      <c r="C250" s="20">
        <v>45695.395833333336</v>
      </c>
      <c r="D250" t="s">
        <v>193</v>
      </c>
      <c r="E250">
        <v>2</v>
      </c>
      <c r="F250" t="s">
        <v>131</v>
      </c>
      <c r="G250" t="str">
        <f t="shared" si="19"/>
        <v>Paranephrops planifrons</v>
      </c>
      <c r="H250" t="str">
        <f t="shared" si="20"/>
        <v>Freshwater_crayfish</v>
      </c>
      <c r="I250" t="str">
        <f t="shared" si="21"/>
        <v>Kōura</v>
      </c>
      <c r="J250" t="str">
        <f t="shared" si="22"/>
        <v>Native</v>
      </c>
      <c r="K250" t="str">
        <f t="shared" si="23"/>
        <v>Yes</v>
      </c>
      <c r="L250" t="s">
        <v>194</v>
      </c>
      <c r="M250">
        <v>28.93</v>
      </c>
      <c r="N250">
        <v>18</v>
      </c>
      <c r="O250">
        <v>1</v>
      </c>
      <c r="T250" t="str">
        <f t="shared" si="18"/>
        <v/>
      </c>
    </row>
    <row r="251" spans="1:20" x14ac:dyDescent="0.55000000000000004">
      <c r="A251">
        <v>17</v>
      </c>
      <c r="B251" s="15" t="s">
        <v>32</v>
      </c>
      <c r="C251" s="20">
        <v>45695.395833333336</v>
      </c>
      <c r="D251" t="s">
        <v>193</v>
      </c>
      <c r="E251">
        <v>2</v>
      </c>
      <c r="F251" t="s">
        <v>131</v>
      </c>
      <c r="G251" t="str">
        <f t="shared" si="19"/>
        <v>Paranephrops planifrons</v>
      </c>
      <c r="H251" t="str">
        <f t="shared" si="20"/>
        <v>Freshwater_crayfish</v>
      </c>
      <c r="I251" t="str">
        <f t="shared" si="21"/>
        <v>Kōura</v>
      </c>
      <c r="J251" t="str">
        <f t="shared" si="22"/>
        <v>Native</v>
      </c>
      <c r="K251" t="str">
        <f t="shared" si="23"/>
        <v>Yes</v>
      </c>
      <c r="L251" t="s">
        <v>194</v>
      </c>
      <c r="M251">
        <v>20.75</v>
      </c>
      <c r="N251">
        <v>6</v>
      </c>
      <c r="O251">
        <v>1</v>
      </c>
      <c r="T251" t="str">
        <f t="shared" si="18"/>
        <v/>
      </c>
    </row>
    <row r="252" spans="1:20" x14ac:dyDescent="0.55000000000000004">
      <c r="A252">
        <v>17</v>
      </c>
      <c r="B252" s="15" t="s">
        <v>32</v>
      </c>
      <c r="C252" s="20">
        <v>45695.395833333336</v>
      </c>
      <c r="D252" t="s">
        <v>193</v>
      </c>
      <c r="E252">
        <v>2</v>
      </c>
      <c r="F252" t="s">
        <v>131</v>
      </c>
      <c r="G252" t="str">
        <f t="shared" si="19"/>
        <v>Paranephrops planifrons</v>
      </c>
      <c r="H252" t="str">
        <f t="shared" si="20"/>
        <v>Freshwater_crayfish</v>
      </c>
      <c r="I252" t="str">
        <f t="shared" si="21"/>
        <v>Kōura</v>
      </c>
      <c r="J252" t="str">
        <f t="shared" si="22"/>
        <v>Native</v>
      </c>
      <c r="K252" t="str">
        <f t="shared" si="23"/>
        <v>Yes</v>
      </c>
      <c r="L252" t="s">
        <v>194</v>
      </c>
      <c r="M252">
        <v>27.99</v>
      </c>
      <c r="N252">
        <v>12</v>
      </c>
      <c r="O252">
        <v>1</v>
      </c>
      <c r="T252" t="str">
        <f t="shared" si="18"/>
        <v/>
      </c>
    </row>
    <row r="253" spans="1:20" x14ac:dyDescent="0.55000000000000004">
      <c r="A253">
        <v>17</v>
      </c>
      <c r="B253" s="15" t="s">
        <v>32</v>
      </c>
      <c r="C253" s="20">
        <v>45695.395833333336</v>
      </c>
      <c r="D253" t="s">
        <v>193</v>
      </c>
      <c r="E253">
        <v>2</v>
      </c>
      <c r="F253" t="s">
        <v>131</v>
      </c>
      <c r="G253" t="str">
        <f t="shared" si="19"/>
        <v>Paranephrops planifrons</v>
      </c>
      <c r="H253" t="str">
        <f t="shared" si="20"/>
        <v>Freshwater_crayfish</v>
      </c>
      <c r="I253" t="str">
        <f t="shared" si="21"/>
        <v>Kōura</v>
      </c>
      <c r="J253" t="str">
        <f t="shared" si="22"/>
        <v>Native</v>
      </c>
      <c r="K253" t="str">
        <f t="shared" si="23"/>
        <v>Yes</v>
      </c>
      <c r="L253" t="s">
        <v>195</v>
      </c>
      <c r="M253">
        <v>28.78</v>
      </c>
      <c r="N253">
        <v>22</v>
      </c>
      <c r="O253">
        <v>1</v>
      </c>
      <c r="P253">
        <v>1</v>
      </c>
      <c r="T253" t="str">
        <f t="shared" si="18"/>
        <v/>
      </c>
    </row>
    <row r="254" spans="1:20" x14ac:dyDescent="0.55000000000000004">
      <c r="A254">
        <v>17</v>
      </c>
      <c r="B254" s="15" t="s">
        <v>32</v>
      </c>
      <c r="C254" s="20">
        <v>45695.395833333336</v>
      </c>
      <c r="D254" t="s">
        <v>193</v>
      </c>
      <c r="E254">
        <v>2</v>
      </c>
      <c r="F254" t="s">
        <v>131</v>
      </c>
      <c r="G254" t="str">
        <f t="shared" si="19"/>
        <v>Paranephrops planifrons</v>
      </c>
      <c r="H254" t="str">
        <f t="shared" si="20"/>
        <v>Freshwater_crayfish</v>
      </c>
      <c r="I254" t="str">
        <f t="shared" si="21"/>
        <v>Kōura</v>
      </c>
      <c r="J254" t="str">
        <f t="shared" si="22"/>
        <v>Native</v>
      </c>
      <c r="K254" t="str">
        <f t="shared" si="23"/>
        <v>Yes</v>
      </c>
      <c r="L254" t="s">
        <v>194</v>
      </c>
      <c r="M254">
        <v>33.33</v>
      </c>
      <c r="N254">
        <v>32</v>
      </c>
      <c r="O254">
        <v>1</v>
      </c>
      <c r="T254" t="str">
        <f t="shared" si="18"/>
        <v/>
      </c>
    </row>
    <row r="255" spans="1:20" x14ac:dyDescent="0.55000000000000004">
      <c r="A255">
        <v>17</v>
      </c>
      <c r="B255" s="15" t="s">
        <v>32</v>
      </c>
      <c r="C255" s="20">
        <v>45695.395833333336</v>
      </c>
      <c r="D255" t="s">
        <v>193</v>
      </c>
      <c r="E255">
        <v>2</v>
      </c>
      <c r="F255" t="s">
        <v>131</v>
      </c>
      <c r="G255" t="str">
        <f t="shared" si="19"/>
        <v>Paranephrops planifrons</v>
      </c>
      <c r="H255" t="str">
        <f t="shared" si="20"/>
        <v>Freshwater_crayfish</v>
      </c>
      <c r="I255" t="str">
        <f t="shared" si="21"/>
        <v>Kōura</v>
      </c>
      <c r="J255" t="str">
        <f t="shared" si="22"/>
        <v>Native</v>
      </c>
      <c r="K255" t="str">
        <f t="shared" si="23"/>
        <v>Yes</v>
      </c>
      <c r="L255" t="s">
        <v>195</v>
      </c>
      <c r="M255">
        <v>27.46</v>
      </c>
      <c r="N255">
        <v>14</v>
      </c>
      <c r="O255">
        <v>1</v>
      </c>
      <c r="T255" t="str">
        <f t="shared" si="18"/>
        <v/>
      </c>
    </row>
    <row r="256" spans="1:20" x14ac:dyDescent="0.55000000000000004">
      <c r="A256">
        <v>17</v>
      </c>
      <c r="B256" s="15" t="s">
        <v>32</v>
      </c>
      <c r="C256" s="20">
        <v>45695.395833333336</v>
      </c>
      <c r="D256" t="s">
        <v>193</v>
      </c>
      <c r="E256">
        <v>2</v>
      </c>
      <c r="F256" t="s">
        <v>131</v>
      </c>
      <c r="G256" t="str">
        <f t="shared" si="19"/>
        <v>Paranephrops planifrons</v>
      </c>
      <c r="H256" t="str">
        <f t="shared" si="20"/>
        <v>Freshwater_crayfish</v>
      </c>
      <c r="I256" t="str">
        <f t="shared" si="21"/>
        <v>Kōura</v>
      </c>
      <c r="J256" t="str">
        <f t="shared" si="22"/>
        <v>Native</v>
      </c>
      <c r="K256" t="str">
        <f t="shared" si="23"/>
        <v>Yes</v>
      </c>
      <c r="L256" t="s">
        <v>194</v>
      </c>
      <c r="M256">
        <v>32.54</v>
      </c>
      <c r="N256">
        <v>28</v>
      </c>
      <c r="O256">
        <v>1</v>
      </c>
      <c r="T256" t="str">
        <f t="shared" si="18"/>
        <v/>
      </c>
    </row>
    <row r="257" spans="1:21" x14ac:dyDescent="0.55000000000000004">
      <c r="A257">
        <v>17</v>
      </c>
      <c r="B257" s="15" t="s">
        <v>32</v>
      </c>
      <c r="C257" s="20">
        <v>45695.395833333336</v>
      </c>
      <c r="D257" t="s">
        <v>193</v>
      </c>
      <c r="E257">
        <v>2</v>
      </c>
      <c r="F257" t="s">
        <v>131</v>
      </c>
      <c r="G257" t="str">
        <f t="shared" si="19"/>
        <v>Paranephrops planifrons</v>
      </c>
      <c r="H257" t="str">
        <f t="shared" si="20"/>
        <v>Freshwater_crayfish</v>
      </c>
      <c r="I257" t="str">
        <f t="shared" si="21"/>
        <v>Kōura</v>
      </c>
      <c r="J257" t="str">
        <f t="shared" si="22"/>
        <v>Native</v>
      </c>
      <c r="K257" t="str">
        <f t="shared" si="23"/>
        <v>Yes</v>
      </c>
      <c r="L257" t="s">
        <v>195</v>
      </c>
      <c r="M257">
        <v>33.06</v>
      </c>
      <c r="N257">
        <v>32</v>
      </c>
      <c r="O257">
        <v>1</v>
      </c>
      <c r="T257" t="str">
        <f t="shared" si="18"/>
        <v/>
      </c>
    </row>
    <row r="258" spans="1:21" x14ac:dyDescent="0.55000000000000004">
      <c r="A258">
        <v>17</v>
      </c>
      <c r="B258" s="15" t="s">
        <v>32</v>
      </c>
      <c r="C258" s="20">
        <v>45695.395833333336</v>
      </c>
      <c r="D258" t="s">
        <v>193</v>
      </c>
      <c r="E258">
        <v>2</v>
      </c>
      <c r="F258" t="s">
        <v>131</v>
      </c>
      <c r="G258" t="str">
        <f t="shared" si="19"/>
        <v>Paranephrops planifrons</v>
      </c>
      <c r="H258" t="str">
        <f t="shared" si="20"/>
        <v>Freshwater_crayfish</v>
      </c>
      <c r="I258" t="str">
        <f t="shared" si="21"/>
        <v>Kōura</v>
      </c>
      <c r="J258" t="str">
        <f t="shared" si="22"/>
        <v>Native</v>
      </c>
      <c r="K258" t="str">
        <f t="shared" si="23"/>
        <v>Yes</v>
      </c>
      <c r="L258" t="s">
        <v>195</v>
      </c>
      <c r="M258">
        <v>25.07</v>
      </c>
      <c r="N258">
        <v>16</v>
      </c>
      <c r="O258">
        <v>1</v>
      </c>
      <c r="T258" t="str">
        <f t="shared" ref="T258:T311" si="24">IF(S258&lt;&gt;"", S258*236.588, "")</f>
        <v/>
      </c>
    </row>
    <row r="259" spans="1:21" x14ac:dyDescent="0.55000000000000004">
      <c r="A259">
        <v>17</v>
      </c>
      <c r="B259" s="15" t="s">
        <v>32</v>
      </c>
      <c r="C259" s="20">
        <v>45695.395833333336</v>
      </c>
      <c r="D259" t="s">
        <v>193</v>
      </c>
      <c r="E259">
        <v>2</v>
      </c>
      <c r="F259" t="s">
        <v>131</v>
      </c>
      <c r="G259" t="str">
        <f t="shared" si="19"/>
        <v>Paranephrops planifrons</v>
      </c>
      <c r="H259" t="str">
        <f t="shared" si="20"/>
        <v>Freshwater_crayfish</v>
      </c>
      <c r="I259" t="str">
        <f t="shared" si="21"/>
        <v>Kōura</v>
      </c>
      <c r="J259" t="str">
        <f t="shared" si="22"/>
        <v>Native</v>
      </c>
      <c r="K259" t="str">
        <f t="shared" si="23"/>
        <v>Yes</v>
      </c>
      <c r="L259" t="s">
        <v>195</v>
      </c>
      <c r="M259">
        <v>28.82</v>
      </c>
      <c r="N259">
        <v>16</v>
      </c>
      <c r="O259">
        <v>1</v>
      </c>
      <c r="T259" t="str">
        <f t="shared" si="24"/>
        <v/>
      </c>
    </row>
    <row r="260" spans="1:21" x14ac:dyDescent="0.55000000000000004">
      <c r="A260">
        <v>17</v>
      </c>
      <c r="B260" s="15" t="s">
        <v>32</v>
      </c>
      <c r="C260" s="20">
        <v>45695.395833333336</v>
      </c>
      <c r="D260" t="s">
        <v>193</v>
      </c>
      <c r="E260">
        <v>2</v>
      </c>
      <c r="F260" t="s">
        <v>131</v>
      </c>
      <c r="G260" t="str">
        <f t="shared" ref="G260:G323" si="25">VLOOKUP($F260, $W$1:$AB$10, 2, FALSE)</f>
        <v>Paranephrops planifrons</v>
      </c>
      <c r="H260" t="str">
        <f t="shared" ref="H260:H323" si="26">VLOOKUP($F260, $W$1:$AB$10, 3, FALSE)</f>
        <v>Freshwater_crayfish</v>
      </c>
      <c r="I260" t="str">
        <f t="shared" ref="I260:I323" si="27">VLOOKUP($F260, $W$1:$AB$10, 4, FALSE)</f>
        <v>Kōura</v>
      </c>
      <c r="J260" t="str">
        <f t="shared" ref="J260:J323" si="28">VLOOKUP($F260, $W$1:$AC$10, 5, FALSE)</f>
        <v>Native</v>
      </c>
      <c r="K260" t="str">
        <f t="shared" ref="K260:K323" si="29">VLOOKUP($F260, $W$1:$AB$10, 6, FALSE)</f>
        <v>Yes</v>
      </c>
      <c r="L260" t="s">
        <v>194</v>
      </c>
      <c r="M260">
        <v>23.05</v>
      </c>
      <c r="N260">
        <v>7</v>
      </c>
      <c r="O260">
        <v>1</v>
      </c>
      <c r="T260" t="str">
        <f t="shared" si="24"/>
        <v/>
      </c>
    </row>
    <row r="261" spans="1:21" x14ac:dyDescent="0.55000000000000004">
      <c r="A261">
        <v>17</v>
      </c>
      <c r="B261" s="15" t="s">
        <v>32</v>
      </c>
      <c r="C261" s="20">
        <v>45695.395833333336</v>
      </c>
      <c r="D261" t="s">
        <v>193</v>
      </c>
      <c r="E261">
        <v>2</v>
      </c>
      <c r="F261" t="s">
        <v>131</v>
      </c>
      <c r="G261" t="str">
        <f t="shared" si="25"/>
        <v>Paranephrops planifrons</v>
      </c>
      <c r="H261" t="str">
        <f t="shared" si="26"/>
        <v>Freshwater_crayfish</v>
      </c>
      <c r="I261" t="str">
        <f t="shared" si="27"/>
        <v>Kōura</v>
      </c>
      <c r="J261" t="str">
        <f t="shared" si="28"/>
        <v>Native</v>
      </c>
      <c r="K261" t="str">
        <f t="shared" si="29"/>
        <v>Yes</v>
      </c>
      <c r="L261" t="s">
        <v>194</v>
      </c>
      <c r="M261">
        <v>21.64</v>
      </c>
      <c r="N261">
        <v>5</v>
      </c>
      <c r="O261">
        <v>1</v>
      </c>
      <c r="T261" t="str">
        <f t="shared" si="24"/>
        <v/>
      </c>
    </row>
    <row r="262" spans="1:21" x14ac:dyDescent="0.55000000000000004">
      <c r="A262">
        <v>17</v>
      </c>
      <c r="B262" s="15" t="s">
        <v>32</v>
      </c>
      <c r="C262" s="20">
        <v>45695.395833333336</v>
      </c>
      <c r="D262" t="s">
        <v>193</v>
      </c>
      <c r="E262">
        <v>2</v>
      </c>
      <c r="F262" t="s">
        <v>131</v>
      </c>
      <c r="G262" t="str">
        <f t="shared" si="25"/>
        <v>Paranephrops planifrons</v>
      </c>
      <c r="H262" t="str">
        <f t="shared" si="26"/>
        <v>Freshwater_crayfish</v>
      </c>
      <c r="I262" t="str">
        <f t="shared" si="27"/>
        <v>Kōura</v>
      </c>
      <c r="J262" t="str">
        <f t="shared" si="28"/>
        <v>Native</v>
      </c>
      <c r="K262" t="str">
        <f t="shared" si="29"/>
        <v>Yes</v>
      </c>
      <c r="L262" t="s">
        <v>194</v>
      </c>
      <c r="M262">
        <v>22.98</v>
      </c>
      <c r="N262">
        <v>12</v>
      </c>
      <c r="O262">
        <v>1</v>
      </c>
      <c r="T262" t="str">
        <f t="shared" si="24"/>
        <v/>
      </c>
    </row>
    <row r="263" spans="1:21" x14ac:dyDescent="0.55000000000000004">
      <c r="A263">
        <v>17</v>
      </c>
      <c r="B263" s="15" t="s">
        <v>32</v>
      </c>
      <c r="C263" s="20">
        <v>45695.395833333336</v>
      </c>
      <c r="D263" t="s">
        <v>193</v>
      </c>
      <c r="E263">
        <v>2</v>
      </c>
      <c r="F263" t="s">
        <v>131</v>
      </c>
      <c r="G263" t="str">
        <f t="shared" si="25"/>
        <v>Paranephrops planifrons</v>
      </c>
      <c r="H263" t="str">
        <f t="shared" si="26"/>
        <v>Freshwater_crayfish</v>
      </c>
      <c r="I263" t="str">
        <f t="shared" si="27"/>
        <v>Kōura</v>
      </c>
      <c r="J263" t="str">
        <f t="shared" si="28"/>
        <v>Native</v>
      </c>
      <c r="K263" t="str">
        <f t="shared" si="29"/>
        <v>Yes</v>
      </c>
      <c r="L263" t="s">
        <v>195</v>
      </c>
      <c r="M263">
        <v>28.34</v>
      </c>
      <c r="N263">
        <v>19</v>
      </c>
      <c r="O263">
        <v>1</v>
      </c>
      <c r="T263" t="str">
        <f t="shared" si="24"/>
        <v/>
      </c>
    </row>
    <row r="264" spans="1:21" x14ac:dyDescent="0.55000000000000004">
      <c r="A264">
        <v>17</v>
      </c>
      <c r="B264" s="15" t="s">
        <v>32</v>
      </c>
      <c r="C264" s="20">
        <v>45695.395833333336</v>
      </c>
      <c r="D264" t="s">
        <v>193</v>
      </c>
      <c r="E264">
        <v>2</v>
      </c>
      <c r="F264" t="s">
        <v>131</v>
      </c>
      <c r="G264" t="str">
        <f t="shared" si="25"/>
        <v>Paranephrops planifrons</v>
      </c>
      <c r="H264" t="str">
        <f t="shared" si="26"/>
        <v>Freshwater_crayfish</v>
      </c>
      <c r="I264" t="str">
        <f t="shared" si="27"/>
        <v>Kōura</v>
      </c>
      <c r="J264" t="str">
        <f t="shared" si="28"/>
        <v>Native</v>
      </c>
      <c r="K264" t="str">
        <f t="shared" si="29"/>
        <v>Yes</v>
      </c>
      <c r="L264" t="s">
        <v>194</v>
      </c>
      <c r="M264">
        <v>20.95</v>
      </c>
      <c r="N264">
        <v>5</v>
      </c>
      <c r="O264">
        <v>1</v>
      </c>
      <c r="T264" t="str">
        <f t="shared" si="24"/>
        <v/>
      </c>
    </row>
    <row r="265" spans="1:21" x14ac:dyDescent="0.55000000000000004">
      <c r="A265">
        <v>17</v>
      </c>
      <c r="B265" s="15" t="s">
        <v>32</v>
      </c>
      <c r="C265" s="20">
        <v>45695.395833333336</v>
      </c>
      <c r="D265" t="s">
        <v>193</v>
      </c>
      <c r="E265">
        <v>2</v>
      </c>
      <c r="F265" t="s">
        <v>131</v>
      </c>
      <c r="G265" t="str">
        <f t="shared" si="25"/>
        <v>Paranephrops planifrons</v>
      </c>
      <c r="H265" t="str">
        <f t="shared" si="26"/>
        <v>Freshwater_crayfish</v>
      </c>
      <c r="I265" t="str">
        <f t="shared" si="27"/>
        <v>Kōura</v>
      </c>
      <c r="J265" t="str">
        <f t="shared" si="28"/>
        <v>Native</v>
      </c>
      <c r="K265" t="str">
        <f t="shared" si="29"/>
        <v>Yes</v>
      </c>
      <c r="L265" t="s">
        <v>195</v>
      </c>
      <c r="M265">
        <v>24.7</v>
      </c>
      <c r="N265">
        <v>12</v>
      </c>
      <c r="O265">
        <v>1</v>
      </c>
      <c r="T265" t="str">
        <f t="shared" si="24"/>
        <v/>
      </c>
    </row>
    <row r="266" spans="1:21" x14ac:dyDescent="0.55000000000000004">
      <c r="A266">
        <v>17</v>
      </c>
      <c r="B266" s="15" t="s">
        <v>32</v>
      </c>
      <c r="C266" s="20">
        <v>45695.395833333336</v>
      </c>
      <c r="D266" t="s">
        <v>193</v>
      </c>
      <c r="E266">
        <v>2</v>
      </c>
      <c r="F266" t="s">
        <v>149</v>
      </c>
      <c r="G266" t="str">
        <f t="shared" si="25"/>
        <v>Retropinna retropinna</v>
      </c>
      <c r="H266" t="str">
        <f t="shared" si="26"/>
        <v>Common_smelt</v>
      </c>
      <c r="I266" t="str">
        <f t="shared" si="27"/>
        <v>Common_smelt</v>
      </c>
      <c r="J266" t="str">
        <f t="shared" si="28"/>
        <v>Native</v>
      </c>
      <c r="K266" t="str">
        <f t="shared" si="29"/>
        <v>No</v>
      </c>
      <c r="O266">
        <v>10</v>
      </c>
      <c r="T266" t="str">
        <f t="shared" si="24"/>
        <v/>
      </c>
    </row>
    <row r="267" spans="1:21" x14ac:dyDescent="0.55000000000000004">
      <c r="A267">
        <v>17</v>
      </c>
      <c r="B267" s="15" t="s">
        <v>32</v>
      </c>
      <c r="C267" s="20">
        <v>45695.395833333336</v>
      </c>
      <c r="D267" t="s">
        <v>193</v>
      </c>
      <c r="E267">
        <v>2</v>
      </c>
      <c r="F267" t="s">
        <v>151</v>
      </c>
      <c r="G267" t="str">
        <f t="shared" si="25"/>
        <v>Gobiomorphus cotidianus</v>
      </c>
      <c r="H267" t="str">
        <f t="shared" si="26"/>
        <v>Common_bully</v>
      </c>
      <c r="I267" t="str">
        <f t="shared" si="27"/>
        <v>Toitoi</v>
      </c>
      <c r="J267" t="str">
        <f t="shared" si="28"/>
        <v>Native</v>
      </c>
      <c r="K267" t="str">
        <f t="shared" si="29"/>
        <v>No</v>
      </c>
      <c r="N267">
        <v>368</v>
      </c>
      <c r="S267">
        <v>2</v>
      </c>
      <c r="T267">
        <f t="shared" si="24"/>
        <v>473.17599999999999</v>
      </c>
    </row>
    <row r="268" spans="1:21" x14ac:dyDescent="0.55000000000000004">
      <c r="A268">
        <v>17</v>
      </c>
      <c r="B268" s="15" t="s">
        <v>32</v>
      </c>
      <c r="C268" s="20">
        <v>45695.395833333336</v>
      </c>
      <c r="D268" t="s">
        <v>193</v>
      </c>
      <c r="E268">
        <v>2</v>
      </c>
      <c r="F268" t="s">
        <v>151</v>
      </c>
      <c r="G268" t="str">
        <f t="shared" si="25"/>
        <v>Gobiomorphus cotidianus</v>
      </c>
      <c r="H268" t="str">
        <f t="shared" si="26"/>
        <v>Common_bully</v>
      </c>
      <c r="I268" t="str">
        <f t="shared" si="27"/>
        <v>Toitoi</v>
      </c>
      <c r="J268" t="str">
        <f t="shared" si="28"/>
        <v>Native</v>
      </c>
      <c r="K268" t="str">
        <f t="shared" si="29"/>
        <v>No</v>
      </c>
      <c r="N268">
        <v>349</v>
      </c>
      <c r="S268">
        <v>2</v>
      </c>
      <c r="T268">
        <f t="shared" si="24"/>
        <v>473.17599999999999</v>
      </c>
    </row>
    <row r="269" spans="1:21" x14ac:dyDescent="0.55000000000000004">
      <c r="A269">
        <v>18</v>
      </c>
      <c r="B269" s="15" t="s">
        <v>33</v>
      </c>
      <c r="C269" s="20">
        <v>45695.4375</v>
      </c>
      <c r="D269" t="s">
        <v>192</v>
      </c>
      <c r="E269">
        <v>2</v>
      </c>
      <c r="F269" t="s">
        <v>151</v>
      </c>
      <c r="G269" t="str">
        <f t="shared" si="25"/>
        <v>Gobiomorphus cotidianus</v>
      </c>
      <c r="H269" t="str">
        <f t="shared" si="26"/>
        <v>Common_bully</v>
      </c>
      <c r="I269" t="str">
        <f t="shared" si="27"/>
        <v>Toitoi</v>
      </c>
      <c r="J269" t="str">
        <f t="shared" si="28"/>
        <v>Native</v>
      </c>
      <c r="K269" t="str">
        <f t="shared" si="29"/>
        <v>No</v>
      </c>
      <c r="O269">
        <v>2</v>
      </c>
      <c r="T269" t="str">
        <f t="shared" si="24"/>
        <v/>
      </c>
    </row>
    <row r="270" spans="1:21" x14ac:dyDescent="0.55000000000000004">
      <c r="A270">
        <v>18</v>
      </c>
      <c r="B270" s="15" t="s">
        <v>33</v>
      </c>
      <c r="C270" s="20">
        <v>45695.4375</v>
      </c>
      <c r="D270" t="s">
        <v>193</v>
      </c>
      <c r="E270">
        <v>2</v>
      </c>
      <c r="F270" t="s">
        <v>131</v>
      </c>
      <c r="G270" t="str">
        <f t="shared" si="25"/>
        <v>Paranephrops planifrons</v>
      </c>
      <c r="H270" t="str">
        <f t="shared" si="26"/>
        <v>Freshwater_crayfish</v>
      </c>
      <c r="I270" t="str">
        <f t="shared" si="27"/>
        <v>Kōura</v>
      </c>
      <c r="J270" t="str">
        <f t="shared" si="28"/>
        <v>Native</v>
      </c>
      <c r="K270" t="str">
        <f t="shared" si="29"/>
        <v>Yes</v>
      </c>
      <c r="L270" t="s">
        <v>195</v>
      </c>
      <c r="M270">
        <v>36.99</v>
      </c>
      <c r="N270">
        <v>35</v>
      </c>
      <c r="O270">
        <v>1</v>
      </c>
      <c r="T270" t="str">
        <f t="shared" si="24"/>
        <v/>
      </c>
      <c r="U270" t="s">
        <v>197</v>
      </c>
    </row>
    <row r="271" spans="1:21" x14ac:dyDescent="0.55000000000000004">
      <c r="A271">
        <v>18</v>
      </c>
      <c r="B271" s="15" t="s">
        <v>33</v>
      </c>
      <c r="C271" s="20">
        <v>45695.4375</v>
      </c>
      <c r="D271" t="s">
        <v>193</v>
      </c>
      <c r="E271">
        <v>2</v>
      </c>
      <c r="F271" t="s">
        <v>146</v>
      </c>
      <c r="G271" t="str">
        <f t="shared" si="25"/>
        <v>Oncorhynchus mykiss</v>
      </c>
      <c r="H271" t="str">
        <f t="shared" si="26"/>
        <v>Rainbow_trout</v>
      </c>
      <c r="I271" t="str">
        <f t="shared" si="27"/>
        <v>Rainbow_trout</v>
      </c>
      <c r="J271" t="str">
        <f t="shared" si="28"/>
        <v>Nonnative</v>
      </c>
      <c r="K271" t="str">
        <f t="shared" si="29"/>
        <v>No</v>
      </c>
      <c r="M271">
        <v>97</v>
      </c>
      <c r="N271">
        <v>11</v>
      </c>
      <c r="O271">
        <v>1</v>
      </c>
      <c r="T271" t="str">
        <f t="shared" si="24"/>
        <v/>
      </c>
      <c r="U271" t="s">
        <v>197</v>
      </c>
    </row>
    <row r="272" spans="1:21" x14ac:dyDescent="0.55000000000000004">
      <c r="A272">
        <v>18</v>
      </c>
      <c r="B272" s="15" t="s">
        <v>33</v>
      </c>
      <c r="C272" s="20">
        <v>45695.4375</v>
      </c>
      <c r="D272" t="s">
        <v>193</v>
      </c>
      <c r="E272">
        <v>2</v>
      </c>
      <c r="F272" t="s">
        <v>149</v>
      </c>
      <c r="G272" t="str">
        <f t="shared" si="25"/>
        <v>Retropinna retropinna</v>
      </c>
      <c r="H272" t="str">
        <f t="shared" si="26"/>
        <v>Common_smelt</v>
      </c>
      <c r="I272" t="str">
        <f t="shared" si="27"/>
        <v>Common_smelt</v>
      </c>
      <c r="J272" t="str">
        <f t="shared" si="28"/>
        <v>Native</v>
      </c>
      <c r="K272" t="str">
        <f t="shared" si="29"/>
        <v>No</v>
      </c>
      <c r="N272">
        <v>4</v>
      </c>
      <c r="O272">
        <v>6</v>
      </c>
      <c r="T272" t="str">
        <f t="shared" si="24"/>
        <v/>
      </c>
      <c r="U272" t="s">
        <v>197</v>
      </c>
    </row>
    <row r="273" spans="1:21" x14ac:dyDescent="0.55000000000000004">
      <c r="A273">
        <v>18</v>
      </c>
      <c r="B273" s="15" t="s">
        <v>33</v>
      </c>
      <c r="C273" s="20">
        <v>45695.4375</v>
      </c>
      <c r="D273" t="s">
        <v>193</v>
      </c>
      <c r="E273">
        <v>2</v>
      </c>
      <c r="F273" t="s">
        <v>151</v>
      </c>
      <c r="G273" t="str">
        <f t="shared" si="25"/>
        <v>Gobiomorphus cotidianus</v>
      </c>
      <c r="H273" t="str">
        <f t="shared" si="26"/>
        <v>Common_bully</v>
      </c>
      <c r="I273" t="str">
        <f t="shared" si="27"/>
        <v>Toitoi</v>
      </c>
      <c r="J273" t="str">
        <f t="shared" si="28"/>
        <v>Native</v>
      </c>
      <c r="K273" t="str">
        <f t="shared" si="29"/>
        <v>No</v>
      </c>
      <c r="N273">
        <v>111</v>
      </c>
      <c r="S273">
        <v>0.5</v>
      </c>
      <c r="T273">
        <f t="shared" si="24"/>
        <v>118.294</v>
      </c>
      <c r="U273" t="s">
        <v>197</v>
      </c>
    </row>
    <row r="274" spans="1:21" x14ac:dyDescent="0.55000000000000004">
      <c r="A274">
        <v>19</v>
      </c>
      <c r="B274" s="15" t="s">
        <v>34</v>
      </c>
      <c r="C274" s="20">
        <v>45695.527777777781</v>
      </c>
      <c r="D274" t="s">
        <v>192</v>
      </c>
      <c r="E274">
        <v>2</v>
      </c>
      <c r="F274" t="s">
        <v>151</v>
      </c>
      <c r="G274" t="str">
        <f t="shared" si="25"/>
        <v>Gobiomorphus cotidianus</v>
      </c>
      <c r="H274" t="str">
        <f t="shared" si="26"/>
        <v>Common_bully</v>
      </c>
      <c r="I274" t="str">
        <f t="shared" si="27"/>
        <v>Toitoi</v>
      </c>
      <c r="J274" t="str">
        <f t="shared" si="28"/>
        <v>Native</v>
      </c>
      <c r="K274" t="str">
        <f t="shared" si="29"/>
        <v>No</v>
      </c>
      <c r="O274">
        <v>3</v>
      </c>
      <c r="T274" t="str">
        <f t="shared" si="24"/>
        <v/>
      </c>
    </row>
    <row r="275" spans="1:21" x14ac:dyDescent="0.55000000000000004">
      <c r="A275">
        <v>19</v>
      </c>
      <c r="B275" s="15" t="s">
        <v>34</v>
      </c>
      <c r="C275" s="20">
        <v>45695.527777777781</v>
      </c>
      <c r="D275" t="s">
        <v>193</v>
      </c>
      <c r="E275">
        <v>2</v>
      </c>
      <c r="F275" t="s">
        <v>140</v>
      </c>
      <c r="G275" t="str">
        <f t="shared" si="25"/>
        <v>Carassius auratus</v>
      </c>
      <c r="H275" t="str">
        <f t="shared" si="26"/>
        <v>Goldfish</v>
      </c>
      <c r="I275" t="str">
        <f t="shared" si="27"/>
        <v>Morihana</v>
      </c>
      <c r="J275" t="str">
        <f t="shared" si="28"/>
        <v>Nonnative</v>
      </c>
      <c r="K275" t="str">
        <f t="shared" si="29"/>
        <v>No</v>
      </c>
      <c r="M275">
        <v>190</v>
      </c>
      <c r="N275">
        <v>166</v>
      </c>
      <c r="O275">
        <v>1</v>
      </c>
      <c r="T275" t="str">
        <f t="shared" si="24"/>
        <v/>
      </c>
    </row>
    <row r="276" spans="1:21" x14ac:dyDescent="0.55000000000000004">
      <c r="A276">
        <v>19</v>
      </c>
      <c r="B276" s="15" t="s">
        <v>34</v>
      </c>
      <c r="C276" s="20">
        <v>45695.527777777781</v>
      </c>
      <c r="D276" t="s">
        <v>193</v>
      </c>
      <c r="E276">
        <v>2</v>
      </c>
      <c r="F276" t="s">
        <v>140</v>
      </c>
      <c r="G276" t="str">
        <f t="shared" si="25"/>
        <v>Carassius auratus</v>
      </c>
      <c r="H276" t="str">
        <f t="shared" si="26"/>
        <v>Goldfish</v>
      </c>
      <c r="I276" t="str">
        <f t="shared" si="27"/>
        <v>Morihana</v>
      </c>
      <c r="J276" t="str">
        <f t="shared" si="28"/>
        <v>Nonnative</v>
      </c>
      <c r="K276" t="str">
        <f t="shared" si="29"/>
        <v>No</v>
      </c>
      <c r="M276">
        <v>146</v>
      </c>
      <c r="N276">
        <v>97</v>
      </c>
      <c r="O276">
        <v>1</v>
      </c>
      <c r="T276" t="str">
        <f t="shared" si="24"/>
        <v/>
      </c>
    </row>
    <row r="277" spans="1:21" x14ac:dyDescent="0.55000000000000004">
      <c r="A277">
        <v>19</v>
      </c>
      <c r="B277" s="15" t="s">
        <v>34</v>
      </c>
      <c r="C277" s="20">
        <v>45695.527777777781</v>
      </c>
      <c r="D277" t="s">
        <v>193</v>
      </c>
      <c r="E277">
        <v>2</v>
      </c>
      <c r="F277" t="s">
        <v>140</v>
      </c>
      <c r="G277" t="str">
        <f t="shared" si="25"/>
        <v>Carassius auratus</v>
      </c>
      <c r="H277" t="str">
        <f t="shared" si="26"/>
        <v>Goldfish</v>
      </c>
      <c r="I277" t="str">
        <f t="shared" si="27"/>
        <v>Morihana</v>
      </c>
      <c r="J277" t="str">
        <f t="shared" si="28"/>
        <v>Nonnative</v>
      </c>
      <c r="K277" t="str">
        <f t="shared" si="29"/>
        <v>No</v>
      </c>
      <c r="M277">
        <v>152</v>
      </c>
      <c r="N277">
        <v>88</v>
      </c>
      <c r="O277">
        <v>1</v>
      </c>
      <c r="T277" t="str">
        <f t="shared" si="24"/>
        <v/>
      </c>
    </row>
    <row r="278" spans="1:21" x14ac:dyDescent="0.55000000000000004">
      <c r="A278">
        <v>19</v>
      </c>
      <c r="B278" s="15" t="s">
        <v>34</v>
      </c>
      <c r="C278" s="20">
        <v>45695.527777777781</v>
      </c>
      <c r="D278" t="s">
        <v>193</v>
      </c>
      <c r="E278">
        <v>2</v>
      </c>
      <c r="F278" t="s">
        <v>140</v>
      </c>
      <c r="G278" t="str">
        <f t="shared" si="25"/>
        <v>Carassius auratus</v>
      </c>
      <c r="H278" t="str">
        <f t="shared" si="26"/>
        <v>Goldfish</v>
      </c>
      <c r="I278" t="str">
        <f t="shared" si="27"/>
        <v>Morihana</v>
      </c>
      <c r="J278" t="str">
        <f t="shared" si="28"/>
        <v>Nonnative</v>
      </c>
      <c r="K278" t="str">
        <f t="shared" si="29"/>
        <v>No</v>
      </c>
      <c r="M278">
        <v>111</v>
      </c>
      <c r="N278">
        <v>36</v>
      </c>
      <c r="O278">
        <v>1</v>
      </c>
      <c r="T278" t="str">
        <f t="shared" si="24"/>
        <v/>
      </c>
    </row>
    <row r="279" spans="1:21" x14ac:dyDescent="0.55000000000000004">
      <c r="A279">
        <v>19</v>
      </c>
      <c r="B279" s="15" t="s">
        <v>34</v>
      </c>
      <c r="C279" s="20">
        <v>45695.527777777781</v>
      </c>
      <c r="D279" t="s">
        <v>193</v>
      </c>
      <c r="E279">
        <v>2</v>
      </c>
      <c r="F279" t="s">
        <v>140</v>
      </c>
      <c r="G279" t="str">
        <f t="shared" si="25"/>
        <v>Carassius auratus</v>
      </c>
      <c r="H279" t="str">
        <f t="shared" si="26"/>
        <v>Goldfish</v>
      </c>
      <c r="I279" t="str">
        <f t="shared" si="27"/>
        <v>Morihana</v>
      </c>
      <c r="J279" t="str">
        <f t="shared" si="28"/>
        <v>Nonnative</v>
      </c>
      <c r="K279" t="str">
        <f t="shared" si="29"/>
        <v>No</v>
      </c>
      <c r="M279">
        <v>107</v>
      </c>
      <c r="N279">
        <v>34</v>
      </c>
      <c r="O279">
        <v>1</v>
      </c>
      <c r="T279" t="str">
        <f t="shared" si="24"/>
        <v/>
      </c>
    </row>
    <row r="280" spans="1:21" x14ac:dyDescent="0.55000000000000004">
      <c r="A280">
        <v>19</v>
      </c>
      <c r="B280" s="15" t="s">
        <v>34</v>
      </c>
      <c r="C280" s="20">
        <v>45695.527777777781</v>
      </c>
      <c r="D280" t="s">
        <v>193</v>
      </c>
      <c r="E280">
        <v>2</v>
      </c>
      <c r="F280" t="s">
        <v>140</v>
      </c>
      <c r="G280" t="str">
        <f t="shared" si="25"/>
        <v>Carassius auratus</v>
      </c>
      <c r="H280" t="str">
        <f t="shared" si="26"/>
        <v>Goldfish</v>
      </c>
      <c r="I280" t="str">
        <f t="shared" si="27"/>
        <v>Morihana</v>
      </c>
      <c r="J280" t="str">
        <f t="shared" si="28"/>
        <v>Nonnative</v>
      </c>
      <c r="K280" t="str">
        <f t="shared" si="29"/>
        <v>No</v>
      </c>
      <c r="M280">
        <v>90</v>
      </c>
      <c r="N280">
        <v>17</v>
      </c>
      <c r="O280">
        <v>1</v>
      </c>
      <c r="T280" t="str">
        <f t="shared" si="24"/>
        <v/>
      </c>
    </row>
    <row r="281" spans="1:21" x14ac:dyDescent="0.55000000000000004">
      <c r="A281">
        <v>19</v>
      </c>
      <c r="B281" s="15" t="s">
        <v>34</v>
      </c>
      <c r="C281" s="20">
        <v>45695.527777777781</v>
      </c>
      <c r="D281" t="s">
        <v>193</v>
      </c>
      <c r="E281">
        <v>2</v>
      </c>
      <c r="F281" t="s">
        <v>140</v>
      </c>
      <c r="G281" t="str">
        <f t="shared" si="25"/>
        <v>Carassius auratus</v>
      </c>
      <c r="H281" t="str">
        <f t="shared" si="26"/>
        <v>Goldfish</v>
      </c>
      <c r="I281" t="str">
        <f t="shared" si="27"/>
        <v>Morihana</v>
      </c>
      <c r="J281" t="str">
        <f t="shared" si="28"/>
        <v>Nonnative</v>
      </c>
      <c r="K281" t="str">
        <f t="shared" si="29"/>
        <v>No</v>
      </c>
      <c r="M281">
        <v>90</v>
      </c>
      <c r="N281">
        <v>18</v>
      </c>
      <c r="O281">
        <v>1</v>
      </c>
      <c r="T281" t="str">
        <f t="shared" si="24"/>
        <v/>
      </c>
    </row>
    <row r="282" spans="1:21" x14ac:dyDescent="0.55000000000000004">
      <c r="A282">
        <v>19</v>
      </c>
      <c r="B282" s="15" t="s">
        <v>34</v>
      </c>
      <c r="C282" s="20">
        <v>45695.527777777781</v>
      </c>
      <c r="D282" t="s">
        <v>193</v>
      </c>
      <c r="E282">
        <v>2</v>
      </c>
      <c r="F282" t="s">
        <v>140</v>
      </c>
      <c r="G282" t="str">
        <f t="shared" si="25"/>
        <v>Carassius auratus</v>
      </c>
      <c r="H282" t="str">
        <f t="shared" si="26"/>
        <v>Goldfish</v>
      </c>
      <c r="I282" t="str">
        <f t="shared" si="27"/>
        <v>Morihana</v>
      </c>
      <c r="J282" t="str">
        <f t="shared" si="28"/>
        <v>Nonnative</v>
      </c>
      <c r="K282" t="str">
        <f t="shared" si="29"/>
        <v>No</v>
      </c>
      <c r="M282">
        <v>96</v>
      </c>
      <c r="N282">
        <v>23</v>
      </c>
      <c r="O282">
        <v>1</v>
      </c>
      <c r="T282" t="str">
        <f t="shared" si="24"/>
        <v/>
      </c>
    </row>
    <row r="283" spans="1:21" x14ac:dyDescent="0.55000000000000004">
      <c r="A283">
        <v>19</v>
      </c>
      <c r="B283" s="15" t="s">
        <v>34</v>
      </c>
      <c r="C283" s="20">
        <v>45695.527777777781</v>
      </c>
      <c r="D283" t="s">
        <v>193</v>
      </c>
      <c r="E283">
        <v>2</v>
      </c>
      <c r="F283" t="s">
        <v>131</v>
      </c>
      <c r="G283" t="str">
        <f t="shared" si="25"/>
        <v>Paranephrops planifrons</v>
      </c>
      <c r="H283" t="str">
        <f t="shared" si="26"/>
        <v>Freshwater_crayfish</v>
      </c>
      <c r="I283" t="str">
        <f t="shared" si="27"/>
        <v>Kōura</v>
      </c>
      <c r="J283" t="str">
        <f t="shared" si="28"/>
        <v>Native</v>
      </c>
      <c r="K283" t="str">
        <f t="shared" si="29"/>
        <v>Yes</v>
      </c>
      <c r="L283" t="s">
        <v>194</v>
      </c>
      <c r="M283">
        <v>42.13</v>
      </c>
      <c r="N283">
        <v>50</v>
      </c>
      <c r="O283">
        <v>1</v>
      </c>
      <c r="T283" t="str">
        <f t="shared" si="24"/>
        <v/>
      </c>
    </row>
    <row r="284" spans="1:21" x14ac:dyDescent="0.55000000000000004">
      <c r="A284">
        <v>19</v>
      </c>
      <c r="B284" s="15" t="s">
        <v>34</v>
      </c>
      <c r="C284" s="20">
        <v>45695.527777777781</v>
      </c>
      <c r="D284" t="s">
        <v>193</v>
      </c>
      <c r="E284">
        <v>2</v>
      </c>
      <c r="F284" t="s">
        <v>131</v>
      </c>
      <c r="G284" t="str">
        <f t="shared" si="25"/>
        <v>Paranephrops planifrons</v>
      </c>
      <c r="H284" t="str">
        <f t="shared" si="26"/>
        <v>Freshwater_crayfish</v>
      </c>
      <c r="I284" t="str">
        <f t="shared" si="27"/>
        <v>Kōura</v>
      </c>
      <c r="J284" t="str">
        <f t="shared" si="28"/>
        <v>Native</v>
      </c>
      <c r="K284" t="str">
        <f t="shared" si="29"/>
        <v>Yes</v>
      </c>
      <c r="L284" t="s">
        <v>195</v>
      </c>
      <c r="M284">
        <v>34.64</v>
      </c>
      <c r="N284">
        <v>33</v>
      </c>
      <c r="O284">
        <v>1</v>
      </c>
      <c r="T284" t="str">
        <f t="shared" si="24"/>
        <v/>
      </c>
    </row>
    <row r="285" spans="1:21" x14ac:dyDescent="0.55000000000000004">
      <c r="A285">
        <v>19</v>
      </c>
      <c r="B285" s="15" t="s">
        <v>34</v>
      </c>
      <c r="C285" s="20">
        <v>45695.527777777781</v>
      </c>
      <c r="D285" t="s">
        <v>193</v>
      </c>
      <c r="E285">
        <v>2</v>
      </c>
      <c r="F285" t="s">
        <v>131</v>
      </c>
      <c r="G285" t="str">
        <f t="shared" si="25"/>
        <v>Paranephrops planifrons</v>
      </c>
      <c r="H285" t="str">
        <f t="shared" si="26"/>
        <v>Freshwater_crayfish</v>
      </c>
      <c r="I285" t="str">
        <f t="shared" si="27"/>
        <v>Kōura</v>
      </c>
      <c r="J285" t="str">
        <f t="shared" si="28"/>
        <v>Native</v>
      </c>
      <c r="K285" t="str">
        <f t="shared" si="29"/>
        <v>Yes</v>
      </c>
      <c r="L285" t="s">
        <v>194</v>
      </c>
      <c r="M285">
        <v>27.85</v>
      </c>
      <c r="N285">
        <v>20</v>
      </c>
      <c r="O285">
        <v>1</v>
      </c>
      <c r="T285" t="str">
        <f t="shared" si="24"/>
        <v/>
      </c>
    </row>
    <row r="286" spans="1:21" x14ac:dyDescent="0.55000000000000004">
      <c r="A286">
        <v>19</v>
      </c>
      <c r="B286" s="15" t="s">
        <v>34</v>
      </c>
      <c r="C286" s="20">
        <v>45695.527777777781</v>
      </c>
      <c r="D286" t="s">
        <v>193</v>
      </c>
      <c r="E286">
        <v>2</v>
      </c>
      <c r="F286" t="s">
        <v>131</v>
      </c>
      <c r="G286" t="str">
        <f t="shared" si="25"/>
        <v>Paranephrops planifrons</v>
      </c>
      <c r="H286" t="str">
        <f t="shared" si="26"/>
        <v>Freshwater_crayfish</v>
      </c>
      <c r="I286" t="str">
        <f t="shared" si="27"/>
        <v>Kōura</v>
      </c>
      <c r="J286" t="str">
        <f t="shared" si="28"/>
        <v>Native</v>
      </c>
      <c r="K286" t="str">
        <f t="shared" si="29"/>
        <v>Yes</v>
      </c>
      <c r="L286" t="s">
        <v>195</v>
      </c>
      <c r="M286">
        <v>24.48</v>
      </c>
      <c r="N286">
        <v>12</v>
      </c>
      <c r="O286">
        <v>1</v>
      </c>
      <c r="T286" t="str">
        <f t="shared" si="24"/>
        <v/>
      </c>
    </row>
    <row r="287" spans="1:21" x14ac:dyDescent="0.55000000000000004">
      <c r="A287">
        <v>19</v>
      </c>
      <c r="B287" s="15" t="s">
        <v>34</v>
      </c>
      <c r="C287" s="20">
        <v>45695.527777777781</v>
      </c>
      <c r="D287" t="s">
        <v>193</v>
      </c>
      <c r="E287">
        <v>2</v>
      </c>
      <c r="F287" t="s">
        <v>131</v>
      </c>
      <c r="G287" t="str">
        <f t="shared" si="25"/>
        <v>Paranephrops planifrons</v>
      </c>
      <c r="H287" t="str">
        <f t="shared" si="26"/>
        <v>Freshwater_crayfish</v>
      </c>
      <c r="I287" t="str">
        <f t="shared" si="27"/>
        <v>Kōura</v>
      </c>
      <c r="J287" t="str">
        <f t="shared" si="28"/>
        <v>Native</v>
      </c>
      <c r="K287" t="str">
        <f t="shared" si="29"/>
        <v>Yes</v>
      </c>
      <c r="L287" t="s">
        <v>194</v>
      </c>
      <c r="M287">
        <v>32.020000000000003</v>
      </c>
      <c r="N287">
        <v>24</v>
      </c>
      <c r="O287">
        <v>1</v>
      </c>
      <c r="T287" t="str">
        <f t="shared" si="24"/>
        <v/>
      </c>
    </row>
    <row r="288" spans="1:21" x14ac:dyDescent="0.55000000000000004">
      <c r="A288">
        <v>19</v>
      </c>
      <c r="B288" s="15" t="s">
        <v>34</v>
      </c>
      <c r="C288" s="20">
        <v>45695.527777777781</v>
      </c>
      <c r="D288" t="s">
        <v>193</v>
      </c>
      <c r="E288">
        <v>2</v>
      </c>
      <c r="F288" t="s">
        <v>131</v>
      </c>
      <c r="G288" t="str">
        <f t="shared" si="25"/>
        <v>Paranephrops planifrons</v>
      </c>
      <c r="H288" t="str">
        <f t="shared" si="26"/>
        <v>Freshwater_crayfish</v>
      </c>
      <c r="I288" t="str">
        <f t="shared" si="27"/>
        <v>Kōura</v>
      </c>
      <c r="J288" t="str">
        <f t="shared" si="28"/>
        <v>Native</v>
      </c>
      <c r="K288" t="str">
        <f t="shared" si="29"/>
        <v>Yes</v>
      </c>
      <c r="L288" t="s">
        <v>195</v>
      </c>
      <c r="M288">
        <v>23.63</v>
      </c>
      <c r="N288">
        <v>9</v>
      </c>
      <c r="O288">
        <v>1</v>
      </c>
      <c r="T288" t="str">
        <f t="shared" si="24"/>
        <v/>
      </c>
    </row>
    <row r="289" spans="1:21" x14ac:dyDescent="0.55000000000000004">
      <c r="A289">
        <v>19</v>
      </c>
      <c r="B289" s="15" t="s">
        <v>34</v>
      </c>
      <c r="C289" s="20">
        <v>45695.527777777781</v>
      </c>
      <c r="D289" t="s">
        <v>193</v>
      </c>
      <c r="E289">
        <v>2</v>
      </c>
      <c r="F289" t="s">
        <v>131</v>
      </c>
      <c r="G289" t="str">
        <f t="shared" si="25"/>
        <v>Paranephrops planifrons</v>
      </c>
      <c r="H289" t="str">
        <f t="shared" si="26"/>
        <v>Freshwater_crayfish</v>
      </c>
      <c r="I289" t="str">
        <f t="shared" si="27"/>
        <v>Kōura</v>
      </c>
      <c r="J289" t="str">
        <f t="shared" si="28"/>
        <v>Native</v>
      </c>
      <c r="K289" t="str">
        <f t="shared" si="29"/>
        <v>Yes</v>
      </c>
      <c r="L289" t="s">
        <v>194</v>
      </c>
      <c r="M289">
        <v>27.22</v>
      </c>
      <c r="N289">
        <v>14</v>
      </c>
      <c r="O289">
        <v>1</v>
      </c>
      <c r="T289" t="str">
        <f t="shared" si="24"/>
        <v/>
      </c>
      <c r="U289" t="s">
        <v>201</v>
      </c>
    </row>
    <row r="290" spans="1:21" x14ac:dyDescent="0.55000000000000004">
      <c r="A290">
        <v>19</v>
      </c>
      <c r="B290" s="15" t="s">
        <v>34</v>
      </c>
      <c r="C290" s="20">
        <v>45695.527777777781</v>
      </c>
      <c r="D290" t="s">
        <v>193</v>
      </c>
      <c r="E290">
        <v>2</v>
      </c>
      <c r="F290" t="s">
        <v>131</v>
      </c>
      <c r="G290" t="str">
        <f t="shared" si="25"/>
        <v>Paranephrops planifrons</v>
      </c>
      <c r="H290" t="str">
        <f t="shared" si="26"/>
        <v>Freshwater_crayfish</v>
      </c>
      <c r="I290" t="str">
        <f t="shared" si="27"/>
        <v>Kōura</v>
      </c>
      <c r="J290" t="str">
        <f t="shared" si="28"/>
        <v>Native</v>
      </c>
      <c r="K290" t="str">
        <f t="shared" si="29"/>
        <v>Yes</v>
      </c>
      <c r="L290" t="s">
        <v>194</v>
      </c>
      <c r="M290">
        <v>24.17</v>
      </c>
      <c r="N290">
        <v>12</v>
      </c>
      <c r="O290">
        <v>1</v>
      </c>
      <c r="T290" t="str">
        <f t="shared" si="24"/>
        <v/>
      </c>
    </row>
    <row r="291" spans="1:21" x14ac:dyDescent="0.55000000000000004">
      <c r="A291">
        <v>19</v>
      </c>
      <c r="B291" s="15" t="s">
        <v>34</v>
      </c>
      <c r="C291" s="20">
        <v>45695.527777777781</v>
      </c>
      <c r="D291" t="s">
        <v>193</v>
      </c>
      <c r="E291">
        <v>2</v>
      </c>
      <c r="F291" t="s">
        <v>131</v>
      </c>
      <c r="G291" t="str">
        <f t="shared" si="25"/>
        <v>Paranephrops planifrons</v>
      </c>
      <c r="H291" t="str">
        <f t="shared" si="26"/>
        <v>Freshwater_crayfish</v>
      </c>
      <c r="I291" t="str">
        <f t="shared" si="27"/>
        <v>Kōura</v>
      </c>
      <c r="J291" t="str">
        <f t="shared" si="28"/>
        <v>Native</v>
      </c>
      <c r="K291" t="str">
        <f t="shared" si="29"/>
        <v>Yes</v>
      </c>
      <c r="L291" t="s">
        <v>194</v>
      </c>
      <c r="M291">
        <v>20.82</v>
      </c>
      <c r="N291">
        <v>7</v>
      </c>
      <c r="O291">
        <v>1</v>
      </c>
      <c r="T291" t="str">
        <f t="shared" si="24"/>
        <v/>
      </c>
    </row>
    <row r="292" spans="1:21" x14ac:dyDescent="0.55000000000000004">
      <c r="A292">
        <v>19</v>
      </c>
      <c r="B292" s="15" t="s">
        <v>34</v>
      </c>
      <c r="C292" s="20">
        <v>45695.527777777781</v>
      </c>
      <c r="D292" t="s">
        <v>193</v>
      </c>
      <c r="E292">
        <v>2</v>
      </c>
      <c r="F292" t="s">
        <v>131</v>
      </c>
      <c r="G292" t="str">
        <f t="shared" si="25"/>
        <v>Paranephrops planifrons</v>
      </c>
      <c r="H292" t="str">
        <f t="shared" si="26"/>
        <v>Freshwater_crayfish</v>
      </c>
      <c r="I292" t="str">
        <f t="shared" si="27"/>
        <v>Kōura</v>
      </c>
      <c r="J292" t="str">
        <f t="shared" si="28"/>
        <v>Native</v>
      </c>
      <c r="K292" t="str">
        <f t="shared" si="29"/>
        <v>Yes</v>
      </c>
      <c r="L292" t="s">
        <v>195</v>
      </c>
      <c r="M292">
        <v>19.37</v>
      </c>
      <c r="N292">
        <v>5</v>
      </c>
      <c r="O292">
        <v>1</v>
      </c>
      <c r="T292" t="str">
        <f t="shared" si="24"/>
        <v/>
      </c>
    </row>
    <row r="293" spans="1:21" x14ac:dyDescent="0.55000000000000004">
      <c r="A293">
        <v>19</v>
      </c>
      <c r="B293" s="15" t="s">
        <v>34</v>
      </c>
      <c r="C293" s="20">
        <v>45695.527777777781</v>
      </c>
      <c r="D293" t="s">
        <v>193</v>
      </c>
      <c r="E293">
        <v>2</v>
      </c>
      <c r="F293" t="s">
        <v>131</v>
      </c>
      <c r="G293" t="str">
        <f t="shared" si="25"/>
        <v>Paranephrops planifrons</v>
      </c>
      <c r="H293" t="str">
        <f t="shared" si="26"/>
        <v>Freshwater_crayfish</v>
      </c>
      <c r="I293" t="str">
        <f t="shared" si="27"/>
        <v>Kōura</v>
      </c>
      <c r="J293" t="str">
        <f t="shared" si="28"/>
        <v>Native</v>
      </c>
      <c r="K293" t="str">
        <f t="shared" si="29"/>
        <v>Yes</v>
      </c>
      <c r="L293" t="s">
        <v>195</v>
      </c>
      <c r="M293">
        <v>32.200000000000003</v>
      </c>
      <c r="N293">
        <v>29</v>
      </c>
      <c r="O293">
        <v>1</v>
      </c>
      <c r="P293">
        <v>1</v>
      </c>
      <c r="T293" t="str">
        <f t="shared" si="24"/>
        <v/>
      </c>
      <c r="U293" t="s">
        <v>202</v>
      </c>
    </row>
    <row r="294" spans="1:21" x14ac:dyDescent="0.55000000000000004">
      <c r="A294">
        <v>19</v>
      </c>
      <c r="B294" s="15" t="s">
        <v>34</v>
      </c>
      <c r="C294" s="20">
        <v>45695.527777777781</v>
      </c>
      <c r="D294" t="s">
        <v>193</v>
      </c>
      <c r="E294">
        <v>2</v>
      </c>
      <c r="F294" t="s">
        <v>151</v>
      </c>
      <c r="G294" t="str">
        <f t="shared" si="25"/>
        <v>Gobiomorphus cotidianus</v>
      </c>
      <c r="H294" t="str">
        <f t="shared" si="26"/>
        <v>Common_bully</v>
      </c>
      <c r="I294" t="str">
        <f t="shared" si="27"/>
        <v>Toitoi</v>
      </c>
      <c r="J294" t="str">
        <f t="shared" si="28"/>
        <v>Native</v>
      </c>
      <c r="K294" t="str">
        <f t="shared" si="29"/>
        <v>No</v>
      </c>
      <c r="N294">
        <v>456</v>
      </c>
      <c r="S294">
        <v>2.5</v>
      </c>
      <c r="T294">
        <f t="shared" si="24"/>
        <v>591.47</v>
      </c>
    </row>
    <row r="295" spans="1:21" x14ac:dyDescent="0.55000000000000004">
      <c r="A295">
        <v>19</v>
      </c>
      <c r="B295" s="15" t="s">
        <v>34</v>
      </c>
      <c r="C295" s="20">
        <v>45695.527777777781</v>
      </c>
      <c r="D295" t="s">
        <v>193</v>
      </c>
      <c r="E295">
        <v>2</v>
      </c>
      <c r="F295" t="s">
        <v>131</v>
      </c>
      <c r="G295" t="str">
        <f t="shared" si="25"/>
        <v>Paranephrops planifrons</v>
      </c>
      <c r="H295" t="str">
        <f t="shared" si="26"/>
        <v>Freshwater_crayfish</v>
      </c>
      <c r="I295" t="str">
        <f t="shared" si="27"/>
        <v>Kōura</v>
      </c>
      <c r="J295" t="str">
        <f t="shared" si="28"/>
        <v>Native</v>
      </c>
      <c r="K295" t="str">
        <f t="shared" si="29"/>
        <v>Yes</v>
      </c>
      <c r="L295" t="s">
        <v>194</v>
      </c>
      <c r="M295">
        <v>16.95</v>
      </c>
      <c r="N295">
        <v>5</v>
      </c>
      <c r="O295">
        <v>1</v>
      </c>
      <c r="T295" t="str">
        <f t="shared" si="24"/>
        <v/>
      </c>
    </row>
    <row r="296" spans="1:21" x14ac:dyDescent="0.55000000000000004">
      <c r="A296">
        <v>19</v>
      </c>
      <c r="B296" s="15" t="s">
        <v>34</v>
      </c>
      <c r="C296" s="20">
        <v>45695.527777777781</v>
      </c>
      <c r="D296" t="s">
        <v>193</v>
      </c>
      <c r="E296">
        <v>2</v>
      </c>
      <c r="F296" t="s">
        <v>151</v>
      </c>
      <c r="G296" t="str">
        <f t="shared" si="25"/>
        <v>Gobiomorphus cotidianus</v>
      </c>
      <c r="H296" t="str">
        <f t="shared" si="26"/>
        <v>Common_bully</v>
      </c>
      <c r="I296" t="str">
        <f t="shared" si="27"/>
        <v>Toitoi</v>
      </c>
      <c r="J296" t="str">
        <f t="shared" si="28"/>
        <v>Native</v>
      </c>
      <c r="K296" t="str">
        <f t="shared" si="29"/>
        <v>No</v>
      </c>
      <c r="N296">
        <v>336</v>
      </c>
      <c r="S296">
        <v>1.5</v>
      </c>
      <c r="T296">
        <f t="shared" si="24"/>
        <v>354.88200000000001</v>
      </c>
    </row>
    <row r="297" spans="1:21" x14ac:dyDescent="0.55000000000000004">
      <c r="A297">
        <v>19</v>
      </c>
      <c r="B297" s="15" t="s">
        <v>34</v>
      </c>
      <c r="C297" s="20">
        <v>45695.527777777781</v>
      </c>
      <c r="D297" t="s">
        <v>193</v>
      </c>
      <c r="E297">
        <v>2</v>
      </c>
      <c r="F297" t="s">
        <v>151</v>
      </c>
      <c r="G297" t="str">
        <f t="shared" si="25"/>
        <v>Gobiomorphus cotidianus</v>
      </c>
      <c r="H297" t="str">
        <f t="shared" si="26"/>
        <v>Common_bully</v>
      </c>
      <c r="I297" t="str">
        <f t="shared" si="27"/>
        <v>Toitoi</v>
      </c>
      <c r="J297" t="str">
        <f t="shared" si="28"/>
        <v>Native</v>
      </c>
      <c r="K297" t="str">
        <f t="shared" si="29"/>
        <v>No</v>
      </c>
      <c r="N297">
        <v>269</v>
      </c>
      <c r="S297">
        <v>1.25</v>
      </c>
      <c r="T297">
        <f t="shared" si="24"/>
        <v>295.73500000000001</v>
      </c>
    </row>
    <row r="298" spans="1:21" x14ac:dyDescent="0.55000000000000004">
      <c r="A298">
        <v>19</v>
      </c>
      <c r="B298" s="15" t="s">
        <v>34</v>
      </c>
      <c r="C298" s="20">
        <v>45695.527777777781</v>
      </c>
      <c r="D298" t="s">
        <v>193</v>
      </c>
      <c r="E298">
        <v>2</v>
      </c>
      <c r="F298" t="s">
        <v>136</v>
      </c>
      <c r="G298" t="str">
        <f t="shared" si="25"/>
        <v>Ameiurus nebulosus</v>
      </c>
      <c r="H298" t="str">
        <f t="shared" si="26"/>
        <v>Catfish</v>
      </c>
      <c r="I298" t="str">
        <f t="shared" si="27"/>
        <v>Catfish</v>
      </c>
      <c r="J298" t="str">
        <f t="shared" si="28"/>
        <v>Nonnative</v>
      </c>
      <c r="K298" t="str">
        <f t="shared" si="29"/>
        <v>No</v>
      </c>
      <c r="M298">
        <v>345</v>
      </c>
      <c r="N298">
        <v>600</v>
      </c>
      <c r="O298">
        <v>1</v>
      </c>
      <c r="T298" t="str">
        <f t="shared" si="24"/>
        <v/>
      </c>
    </row>
    <row r="299" spans="1:21" x14ac:dyDescent="0.55000000000000004">
      <c r="A299">
        <v>19</v>
      </c>
      <c r="B299" s="15" t="s">
        <v>34</v>
      </c>
      <c r="C299" s="20">
        <v>45695.527777777781</v>
      </c>
      <c r="D299" t="s">
        <v>193</v>
      </c>
      <c r="E299">
        <v>2</v>
      </c>
      <c r="F299" t="s">
        <v>136</v>
      </c>
      <c r="G299" t="str">
        <f t="shared" si="25"/>
        <v>Ameiurus nebulosus</v>
      </c>
      <c r="H299" t="str">
        <f t="shared" si="26"/>
        <v>Catfish</v>
      </c>
      <c r="I299" t="str">
        <f t="shared" si="27"/>
        <v>Catfish</v>
      </c>
      <c r="J299" t="str">
        <f t="shared" si="28"/>
        <v>Nonnative</v>
      </c>
      <c r="K299" t="str">
        <f t="shared" si="29"/>
        <v>No</v>
      </c>
      <c r="M299">
        <v>340</v>
      </c>
      <c r="N299">
        <v>600</v>
      </c>
      <c r="O299">
        <v>1</v>
      </c>
      <c r="T299" t="str">
        <f t="shared" si="24"/>
        <v/>
      </c>
    </row>
    <row r="300" spans="1:21" x14ac:dyDescent="0.55000000000000004">
      <c r="A300">
        <v>19</v>
      </c>
      <c r="B300" s="15" t="s">
        <v>34</v>
      </c>
      <c r="C300" s="20">
        <v>45695.527777777781</v>
      </c>
      <c r="D300" t="s">
        <v>193</v>
      </c>
      <c r="E300">
        <v>2</v>
      </c>
      <c r="F300" t="s">
        <v>136</v>
      </c>
      <c r="G300" t="str">
        <f t="shared" si="25"/>
        <v>Ameiurus nebulosus</v>
      </c>
      <c r="H300" t="str">
        <f t="shared" si="26"/>
        <v>Catfish</v>
      </c>
      <c r="I300" t="str">
        <f t="shared" si="27"/>
        <v>Catfish</v>
      </c>
      <c r="J300" t="str">
        <f t="shared" si="28"/>
        <v>Nonnative</v>
      </c>
      <c r="K300" t="str">
        <f t="shared" si="29"/>
        <v>No</v>
      </c>
      <c r="M300">
        <v>320</v>
      </c>
      <c r="N300">
        <v>400</v>
      </c>
      <c r="O300">
        <v>1</v>
      </c>
      <c r="T300" t="str">
        <f t="shared" si="24"/>
        <v/>
      </c>
    </row>
    <row r="301" spans="1:21" x14ac:dyDescent="0.55000000000000004">
      <c r="A301">
        <v>19</v>
      </c>
      <c r="B301" s="15" t="s">
        <v>34</v>
      </c>
      <c r="C301" s="20">
        <v>45695.527777777781</v>
      </c>
      <c r="D301" t="s">
        <v>193</v>
      </c>
      <c r="E301">
        <v>2</v>
      </c>
      <c r="F301" t="s">
        <v>136</v>
      </c>
      <c r="G301" t="str">
        <f t="shared" si="25"/>
        <v>Ameiurus nebulosus</v>
      </c>
      <c r="H301" t="str">
        <f t="shared" si="26"/>
        <v>Catfish</v>
      </c>
      <c r="I301" t="str">
        <f t="shared" si="27"/>
        <v>Catfish</v>
      </c>
      <c r="J301" t="str">
        <f t="shared" si="28"/>
        <v>Nonnative</v>
      </c>
      <c r="K301" t="str">
        <f t="shared" si="29"/>
        <v>No</v>
      </c>
      <c r="M301">
        <v>351</v>
      </c>
      <c r="N301">
        <v>600</v>
      </c>
      <c r="O301">
        <v>1</v>
      </c>
      <c r="T301" t="str">
        <f t="shared" si="24"/>
        <v/>
      </c>
    </row>
    <row r="302" spans="1:21" x14ac:dyDescent="0.55000000000000004">
      <c r="A302">
        <v>19</v>
      </c>
      <c r="B302" s="15" t="s">
        <v>34</v>
      </c>
      <c r="C302" s="20">
        <v>45695.527777777781</v>
      </c>
      <c r="D302" t="s">
        <v>193</v>
      </c>
      <c r="E302">
        <v>2</v>
      </c>
      <c r="F302" t="s">
        <v>136</v>
      </c>
      <c r="G302" t="str">
        <f t="shared" si="25"/>
        <v>Ameiurus nebulosus</v>
      </c>
      <c r="H302" t="str">
        <f t="shared" si="26"/>
        <v>Catfish</v>
      </c>
      <c r="I302" t="str">
        <f t="shared" si="27"/>
        <v>Catfish</v>
      </c>
      <c r="J302" t="str">
        <f t="shared" si="28"/>
        <v>Nonnative</v>
      </c>
      <c r="K302" t="str">
        <f t="shared" si="29"/>
        <v>No</v>
      </c>
      <c r="M302">
        <v>316</v>
      </c>
      <c r="N302">
        <v>400</v>
      </c>
      <c r="O302">
        <v>1</v>
      </c>
      <c r="T302" t="str">
        <f t="shared" si="24"/>
        <v/>
      </c>
    </row>
    <row r="303" spans="1:21" x14ac:dyDescent="0.55000000000000004">
      <c r="A303">
        <v>19</v>
      </c>
      <c r="B303" s="15" t="s">
        <v>34</v>
      </c>
      <c r="C303" s="20">
        <v>45695.527777777781</v>
      </c>
      <c r="D303" t="s">
        <v>193</v>
      </c>
      <c r="E303">
        <v>2</v>
      </c>
      <c r="F303" t="s">
        <v>136</v>
      </c>
      <c r="G303" t="str">
        <f t="shared" si="25"/>
        <v>Ameiurus nebulosus</v>
      </c>
      <c r="H303" t="str">
        <f t="shared" si="26"/>
        <v>Catfish</v>
      </c>
      <c r="I303" t="str">
        <f t="shared" si="27"/>
        <v>Catfish</v>
      </c>
      <c r="J303" t="str">
        <f t="shared" si="28"/>
        <v>Nonnative</v>
      </c>
      <c r="K303" t="str">
        <f t="shared" si="29"/>
        <v>No</v>
      </c>
      <c r="M303">
        <v>273</v>
      </c>
      <c r="N303">
        <v>300</v>
      </c>
      <c r="O303">
        <v>1</v>
      </c>
      <c r="T303" t="str">
        <f t="shared" si="24"/>
        <v/>
      </c>
    </row>
    <row r="304" spans="1:21" x14ac:dyDescent="0.55000000000000004">
      <c r="A304">
        <v>20</v>
      </c>
      <c r="B304" s="15" t="s">
        <v>35</v>
      </c>
      <c r="C304" s="20">
        <v>45695.541666666664</v>
      </c>
      <c r="D304" t="s">
        <v>192</v>
      </c>
      <c r="E304">
        <v>2</v>
      </c>
      <c r="F304" t="s">
        <v>151</v>
      </c>
      <c r="G304" t="str">
        <f t="shared" si="25"/>
        <v>Gobiomorphus cotidianus</v>
      </c>
      <c r="H304" t="str">
        <f t="shared" si="26"/>
        <v>Common_bully</v>
      </c>
      <c r="I304" t="str">
        <f t="shared" si="27"/>
        <v>Toitoi</v>
      </c>
      <c r="J304" t="str">
        <f t="shared" si="28"/>
        <v>Native</v>
      </c>
      <c r="K304" t="str">
        <f t="shared" si="29"/>
        <v>No</v>
      </c>
      <c r="N304">
        <v>4</v>
      </c>
      <c r="O304">
        <v>8</v>
      </c>
      <c r="T304" t="str">
        <f t="shared" si="24"/>
        <v/>
      </c>
    </row>
    <row r="305" spans="1:20" x14ac:dyDescent="0.55000000000000004">
      <c r="A305">
        <v>20</v>
      </c>
      <c r="B305" s="15" t="s">
        <v>35</v>
      </c>
      <c r="C305" s="20">
        <v>45695.541666666664</v>
      </c>
      <c r="D305" t="s">
        <v>192</v>
      </c>
      <c r="E305">
        <v>2</v>
      </c>
      <c r="F305" t="s">
        <v>131</v>
      </c>
      <c r="G305" t="str">
        <f t="shared" si="25"/>
        <v>Paranephrops planifrons</v>
      </c>
      <c r="H305" t="str">
        <f t="shared" si="26"/>
        <v>Freshwater_crayfish</v>
      </c>
      <c r="I305" t="str">
        <f t="shared" si="27"/>
        <v>Kōura</v>
      </c>
      <c r="J305" t="str">
        <f t="shared" si="28"/>
        <v>Native</v>
      </c>
      <c r="K305" t="str">
        <f t="shared" si="29"/>
        <v>Yes</v>
      </c>
      <c r="L305" t="s">
        <v>195</v>
      </c>
      <c r="M305">
        <v>32.090000000000003</v>
      </c>
      <c r="N305">
        <v>21</v>
      </c>
      <c r="O305">
        <v>1</v>
      </c>
      <c r="T305" t="str">
        <f t="shared" si="24"/>
        <v/>
      </c>
    </row>
    <row r="306" spans="1:20" x14ac:dyDescent="0.55000000000000004">
      <c r="A306">
        <v>20</v>
      </c>
      <c r="B306" s="15" t="s">
        <v>35</v>
      </c>
      <c r="C306" s="20">
        <v>45695.541666666664</v>
      </c>
      <c r="D306" t="s">
        <v>192</v>
      </c>
      <c r="E306">
        <v>2</v>
      </c>
      <c r="F306" t="s">
        <v>131</v>
      </c>
      <c r="G306" t="str">
        <f t="shared" si="25"/>
        <v>Paranephrops planifrons</v>
      </c>
      <c r="H306" t="str">
        <f t="shared" si="26"/>
        <v>Freshwater_crayfish</v>
      </c>
      <c r="I306" t="str">
        <f t="shared" si="27"/>
        <v>Kōura</v>
      </c>
      <c r="J306" t="str">
        <f t="shared" si="28"/>
        <v>Native</v>
      </c>
      <c r="K306" t="str">
        <f t="shared" si="29"/>
        <v>Yes</v>
      </c>
      <c r="L306" t="s">
        <v>195</v>
      </c>
      <c r="M306">
        <v>28.16</v>
      </c>
      <c r="N306">
        <v>50</v>
      </c>
      <c r="O306">
        <v>1</v>
      </c>
      <c r="T306" t="str">
        <f t="shared" si="24"/>
        <v/>
      </c>
    </row>
    <row r="307" spans="1:20" x14ac:dyDescent="0.55000000000000004">
      <c r="A307">
        <v>20</v>
      </c>
      <c r="B307" s="15" t="s">
        <v>35</v>
      </c>
      <c r="C307" s="20">
        <v>45695.541666666664</v>
      </c>
      <c r="D307" t="s">
        <v>192</v>
      </c>
      <c r="E307">
        <v>2</v>
      </c>
      <c r="F307" t="s">
        <v>131</v>
      </c>
      <c r="G307" t="str">
        <f t="shared" si="25"/>
        <v>Paranephrops planifrons</v>
      </c>
      <c r="H307" t="str">
        <f t="shared" si="26"/>
        <v>Freshwater_crayfish</v>
      </c>
      <c r="I307" t="str">
        <f t="shared" si="27"/>
        <v>Kōura</v>
      </c>
      <c r="J307" t="str">
        <f t="shared" si="28"/>
        <v>Native</v>
      </c>
      <c r="K307" t="str">
        <f t="shared" si="29"/>
        <v>Yes</v>
      </c>
      <c r="L307" t="s">
        <v>194</v>
      </c>
      <c r="M307">
        <v>23.23</v>
      </c>
      <c r="N307">
        <v>8</v>
      </c>
      <c r="O307">
        <v>1</v>
      </c>
      <c r="P307">
        <v>1</v>
      </c>
      <c r="T307" t="str">
        <f t="shared" si="24"/>
        <v/>
      </c>
    </row>
    <row r="308" spans="1:20" x14ac:dyDescent="0.55000000000000004">
      <c r="A308">
        <v>20</v>
      </c>
      <c r="B308" s="15" t="s">
        <v>35</v>
      </c>
      <c r="C308" s="20">
        <v>45695.541666666664</v>
      </c>
      <c r="D308" t="s">
        <v>193</v>
      </c>
      <c r="E308">
        <v>2</v>
      </c>
      <c r="F308" t="s">
        <v>140</v>
      </c>
      <c r="G308" t="str">
        <f t="shared" si="25"/>
        <v>Carassius auratus</v>
      </c>
      <c r="H308" t="str">
        <f t="shared" si="26"/>
        <v>Goldfish</v>
      </c>
      <c r="I308" t="str">
        <f t="shared" si="27"/>
        <v>Morihana</v>
      </c>
      <c r="J308" t="str">
        <f t="shared" si="28"/>
        <v>Nonnative</v>
      </c>
      <c r="K308" t="str">
        <f t="shared" si="29"/>
        <v>No</v>
      </c>
      <c r="M308">
        <v>179</v>
      </c>
      <c r="N308">
        <v>150</v>
      </c>
      <c r="O308">
        <v>1</v>
      </c>
      <c r="T308" t="str">
        <f t="shared" si="24"/>
        <v/>
      </c>
    </row>
    <row r="309" spans="1:20" x14ac:dyDescent="0.55000000000000004">
      <c r="A309">
        <v>20</v>
      </c>
      <c r="B309" s="15" t="s">
        <v>35</v>
      </c>
      <c r="C309" s="20">
        <v>45695.541666666664</v>
      </c>
      <c r="D309" t="s">
        <v>193</v>
      </c>
      <c r="E309">
        <v>2</v>
      </c>
      <c r="F309" t="s">
        <v>140</v>
      </c>
      <c r="G309" t="str">
        <f t="shared" si="25"/>
        <v>Carassius auratus</v>
      </c>
      <c r="H309" t="str">
        <f t="shared" si="26"/>
        <v>Goldfish</v>
      </c>
      <c r="I309" t="str">
        <f t="shared" si="27"/>
        <v>Morihana</v>
      </c>
      <c r="J309" t="str">
        <f t="shared" si="28"/>
        <v>Nonnative</v>
      </c>
      <c r="K309" t="str">
        <f t="shared" si="29"/>
        <v>No</v>
      </c>
      <c r="M309">
        <v>93</v>
      </c>
      <c r="N309">
        <v>19</v>
      </c>
      <c r="O309">
        <v>1</v>
      </c>
      <c r="T309" t="str">
        <f t="shared" si="24"/>
        <v/>
      </c>
    </row>
    <row r="310" spans="1:20" x14ac:dyDescent="0.55000000000000004">
      <c r="A310">
        <v>20</v>
      </c>
      <c r="B310" s="15" t="s">
        <v>35</v>
      </c>
      <c r="C310" s="20">
        <v>45695.541666608799</v>
      </c>
      <c r="D310" t="s">
        <v>193</v>
      </c>
      <c r="E310">
        <v>2</v>
      </c>
      <c r="F310" t="s">
        <v>140</v>
      </c>
      <c r="G310" t="str">
        <f t="shared" si="25"/>
        <v>Carassius auratus</v>
      </c>
      <c r="H310" t="str">
        <f t="shared" si="26"/>
        <v>Goldfish</v>
      </c>
      <c r="I310" t="str">
        <f t="shared" si="27"/>
        <v>Morihana</v>
      </c>
      <c r="J310" t="str">
        <f t="shared" si="28"/>
        <v>Nonnative</v>
      </c>
      <c r="K310" t="str">
        <f t="shared" si="29"/>
        <v>No</v>
      </c>
      <c r="M310">
        <v>115</v>
      </c>
      <c r="N310">
        <v>112</v>
      </c>
      <c r="O310">
        <v>1</v>
      </c>
      <c r="T310" t="str">
        <f t="shared" si="24"/>
        <v/>
      </c>
    </row>
    <row r="311" spans="1:20" x14ac:dyDescent="0.55000000000000004">
      <c r="A311">
        <v>20</v>
      </c>
      <c r="B311" s="15" t="s">
        <v>35</v>
      </c>
      <c r="C311" s="20">
        <v>45695.541666608799</v>
      </c>
      <c r="D311" t="s">
        <v>193</v>
      </c>
      <c r="E311">
        <v>2</v>
      </c>
      <c r="F311" t="s">
        <v>140</v>
      </c>
      <c r="G311" t="str">
        <f t="shared" si="25"/>
        <v>Carassius auratus</v>
      </c>
      <c r="H311" t="str">
        <f t="shared" si="26"/>
        <v>Goldfish</v>
      </c>
      <c r="I311" t="str">
        <f t="shared" si="27"/>
        <v>Morihana</v>
      </c>
      <c r="J311" t="str">
        <f t="shared" si="28"/>
        <v>Nonnative</v>
      </c>
      <c r="K311" t="str">
        <f t="shared" si="29"/>
        <v>No</v>
      </c>
      <c r="M311">
        <v>140</v>
      </c>
      <c r="N311">
        <v>64</v>
      </c>
      <c r="O311">
        <v>1</v>
      </c>
      <c r="T311" t="str">
        <f t="shared" si="24"/>
        <v/>
      </c>
    </row>
    <row r="312" spans="1:20" x14ac:dyDescent="0.55000000000000004">
      <c r="A312">
        <v>20</v>
      </c>
      <c r="B312" s="15" t="s">
        <v>35</v>
      </c>
      <c r="C312" s="20">
        <v>45695.541666608799</v>
      </c>
      <c r="D312" t="s">
        <v>193</v>
      </c>
      <c r="E312">
        <v>2</v>
      </c>
      <c r="F312" t="s">
        <v>140</v>
      </c>
      <c r="G312" t="str">
        <f t="shared" si="25"/>
        <v>Carassius auratus</v>
      </c>
      <c r="H312" t="str">
        <f t="shared" si="26"/>
        <v>Goldfish</v>
      </c>
      <c r="I312" t="str">
        <f t="shared" si="27"/>
        <v>Morihana</v>
      </c>
      <c r="J312" t="str">
        <f t="shared" si="28"/>
        <v>Nonnative</v>
      </c>
      <c r="K312" t="str">
        <f t="shared" si="29"/>
        <v>No</v>
      </c>
      <c r="M312">
        <v>141</v>
      </c>
      <c r="N312">
        <v>77</v>
      </c>
      <c r="O312">
        <v>1</v>
      </c>
      <c r="T312" t="str">
        <f t="shared" ref="T312:T375" si="30">IF(S312&lt;&gt;"", S312*236.588, "")</f>
        <v/>
      </c>
    </row>
    <row r="313" spans="1:20" x14ac:dyDescent="0.55000000000000004">
      <c r="A313">
        <v>20</v>
      </c>
      <c r="B313" s="15" t="s">
        <v>35</v>
      </c>
      <c r="C313" s="20">
        <v>45695.541666608799</v>
      </c>
      <c r="D313" t="s">
        <v>193</v>
      </c>
      <c r="E313">
        <v>2</v>
      </c>
      <c r="F313" t="s">
        <v>140</v>
      </c>
      <c r="G313" t="str">
        <f t="shared" si="25"/>
        <v>Carassius auratus</v>
      </c>
      <c r="H313" t="str">
        <f t="shared" si="26"/>
        <v>Goldfish</v>
      </c>
      <c r="I313" t="str">
        <f t="shared" si="27"/>
        <v>Morihana</v>
      </c>
      <c r="J313" t="str">
        <f t="shared" si="28"/>
        <v>Nonnative</v>
      </c>
      <c r="K313" t="str">
        <f t="shared" si="29"/>
        <v>No</v>
      </c>
      <c r="M313">
        <v>67</v>
      </c>
      <c r="N313">
        <v>7</v>
      </c>
      <c r="O313">
        <v>1</v>
      </c>
      <c r="T313" t="str">
        <f t="shared" si="30"/>
        <v/>
      </c>
    </row>
    <row r="314" spans="1:20" x14ac:dyDescent="0.55000000000000004">
      <c r="A314">
        <v>20</v>
      </c>
      <c r="B314" s="15" t="s">
        <v>35</v>
      </c>
      <c r="C314" s="20">
        <v>45695.541666608799</v>
      </c>
      <c r="D314" t="s">
        <v>193</v>
      </c>
      <c r="E314">
        <v>2</v>
      </c>
      <c r="F314" t="s">
        <v>149</v>
      </c>
      <c r="G314" t="str">
        <f t="shared" si="25"/>
        <v>Retropinna retropinna</v>
      </c>
      <c r="H314" t="str">
        <f t="shared" si="26"/>
        <v>Common_smelt</v>
      </c>
      <c r="I314" t="str">
        <f t="shared" si="27"/>
        <v>Common_smelt</v>
      </c>
      <c r="J314" t="str">
        <f t="shared" si="28"/>
        <v>Native</v>
      </c>
      <c r="K314" t="str">
        <f t="shared" si="29"/>
        <v>No</v>
      </c>
      <c r="O314">
        <v>3</v>
      </c>
      <c r="T314" t="str">
        <f t="shared" si="30"/>
        <v/>
      </c>
    </row>
    <row r="315" spans="1:20" x14ac:dyDescent="0.55000000000000004">
      <c r="A315">
        <v>20</v>
      </c>
      <c r="B315" s="15" t="s">
        <v>35</v>
      </c>
      <c r="C315" s="20">
        <v>45695.541666608799</v>
      </c>
      <c r="D315" t="s">
        <v>193</v>
      </c>
      <c r="E315">
        <v>2</v>
      </c>
      <c r="F315" t="s">
        <v>151</v>
      </c>
      <c r="G315" t="str">
        <f t="shared" si="25"/>
        <v>Gobiomorphus cotidianus</v>
      </c>
      <c r="H315" t="str">
        <f t="shared" si="26"/>
        <v>Common_bully</v>
      </c>
      <c r="I315" t="str">
        <f t="shared" si="27"/>
        <v>Toitoi</v>
      </c>
      <c r="J315" t="str">
        <f t="shared" si="28"/>
        <v>Native</v>
      </c>
      <c r="K315" t="str">
        <f t="shared" si="29"/>
        <v>No</v>
      </c>
      <c r="N315">
        <f>461-117</f>
        <v>344</v>
      </c>
      <c r="S315">
        <v>2</v>
      </c>
      <c r="T315">
        <f t="shared" si="30"/>
        <v>473.17599999999999</v>
      </c>
    </row>
    <row r="316" spans="1:20" x14ac:dyDescent="0.55000000000000004">
      <c r="A316">
        <v>20</v>
      </c>
      <c r="B316" s="15" t="s">
        <v>35</v>
      </c>
      <c r="C316" s="20">
        <v>45695.541666608799</v>
      </c>
      <c r="D316" t="s">
        <v>193</v>
      </c>
      <c r="E316">
        <v>2</v>
      </c>
      <c r="F316" t="s">
        <v>151</v>
      </c>
      <c r="G316" t="str">
        <f t="shared" si="25"/>
        <v>Gobiomorphus cotidianus</v>
      </c>
      <c r="H316" t="str">
        <f t="shared" si="26"/>
        <v>Common_bully</v>
      </c>
      <c r="I316" t="str">
        <f t="shared" si="27"/>
        <v>Toitoi</v>
      </c>
      <c r="J316" t="str">
        <f t="shared" si="28"/>
        <v>Native</v>
      </c>
      <c r="K316" t="str">
        <f t="shared" si="29"/>
        <v>No</v>
      </c>
      <c r="N316">
        <f>457-117</f>
        <v>340</v>
      </c>
      <c r="S316">
        <v>1.5</v>
      </c>
      <c r="T316">
        <f t="shared" si="30"/>
        <v>354.88200000000001</v>
      </c>
    </row>
    <row r="317" spans="1:20" x14ac:dyDescent="0.55000000000000004">
      <c r="A317">
        <v>20</v>
      </c>
      <c r="B317" s="15" t="s">
        <v>35</v>
      </c>
      <c r="C317" s="20">
        <v>45695.541666608799</v>
      </c>
      <c r="D317" t="s">
        <v>193</v>
      </c>
      <c r="E317">
        <v>2</v>
      </c>
      <c r="F317" t="s">
        <v>131</v>
      </c>
      <c r="G317" t="str">
        <f t="shared" si="25"/>
        <v>Paranephrops planifrons</v>
      </c>
      <c r="H317" t="str">
        <f t="shared" si="26"/>
        <v>Freshwater_crayfish</v>
      </c>
      <c r="I317" t="str">
        <f t="shared" si="27"/>
        <v>Kōura</v>
      </c>
      <c r="J317" t="str">
        <f t="shared" si="28"/>
        <v>Native</v>
      </c>
      <c r="K317" t="str">
        <f t="shared" si="29"/>
        <v>Yes</v>
      </c>
      <c r="L317" t="s">
        <v>194</v>
      </c>
      <c r="M317">
        <v>36.82</v>
      </c>
      <c r="N317">
        <v>35</v>
      </c>
      <c r="O317">
        <v>1</v>
      </c>
      <c r="T317" t="str">
        <f t="shared" si="30"/>
        <v/>
      </c>
    </row>
    <row r="318" spans="1:20" x14ac:dyDescent="0.55000000000000004">
      <c r="A318">
        <v>20</v>
      </c>
      <c r="B318" s="15" t="s">
        <v>35</v>
      </c>
      <c r="C318" s="20">
        <v>45695.541666608799</v>
      </c>
      <c r="D318" t="s">
        <v>193</v>
      </c>
      <c r="E318">
        <v>2</v>
      </c>
      <c r="F318" t="s">
        <v>131</v>
      </c>
      <c r="G318" t="str">
        <f t="shared" si="25"/>
        <v>Paranephrops planifrons</v>
      </c>
      <c r="H318" t="str">
        <f t="shared" si="26"/>
        <v>Freshwater_crayfish</v>
      </c>
      <c r="I318" t="str">
        <f t="shared" si="27"/>
        <v>Kōura</v>
      </c>
      <c r="J318" t="str">
        <f t="shared" si="28"/>
        <v>Native</v>
      </c>
      <c r="K318" t="str">
        <f t="shared" si="29"/>
        <v>Yes</v>
      </c>
      <c r="L318" t="s">
        <v>194</v>
      </c>
      <c r="M318">
        <v>28.68</v>
      </c>
      <c r="N318">
        <v>17</v>
      </c>
      <c r="O318">
        <v>1</v>
      </c>
      <c r="T318" t="str">
        <f t="shared" si="30"/>
        <v/>
      </c>
    </row>
    <row r="319" spans="1:20" x14ac:dyDescent="0.55000000000000004">
      <c r="A319">
        <v>20</v>
      </c>
      <c r="B319" s="15" t="s">
        <v>35</v>
      </c>
      <c r="C319" s="20">
        <v>45695.541666608799</v>
      </c>
      <c r="D319" t="s">
        <v>193</v>
      </c>
      <c r="E319">
        <v>2</v>
      </c>
      <c r="F319" t="s">
        <v>131</v>
      </c>
      <c r="G319" t="str">
        <f t="shared" si="25"/>
        <v>Paranephrops planifrons</v>
      </c>
      <c r="H319" t="str">
        <f t="shared" si="26"/>
        <v>Freshwater_crayfish</v>
      </c>
      <c r="I319" t="str">
        <f t="shared" si="27"/>
        <v>Kōura</v>
      </c>
      <c r="J319" t="str">
        <f t="shared" si="28"/>
        <v>Native</v>
      </c>
      <c r="K319" t="str">
        <f t="shared" si="29"/>
        <v>Yes</v>
      </c>
      <c r="L319" t="s">
        <v>195</v>
      </c>
      <c r="M319">
        <v>33.64</v>
      </c>
      <c r="N319">
        <v>31</v>
      </c>
      <c r="O319">
        <v>1</v>
      </c>
      <c r="P319">
        <v>1</v>
      </c>
      <c r="T319" t="str">
        <f t="shared" si="30"/>
        <v/>
      </c>
    </row>
    <row r="320" spans="1:20" x14ac:dyDescent="0.55000000000000004">
      <c r="A320">
        <v>20</v>
      </c>
      <c r="B320" s="15" t="s">
        <v>35</v>
      </c>
      <c r="C320" s="20">
        <v>45695.541666608799</v>
      </c>
      <c r="D320" t="s">
        <v>193</v>
      </c>
      <c r="E320">
        <v>2</v>
      </c>
      <c r="F320" t="s">
        <v>131</v>
      </c>
      <c r="G320" t="str">
        <f t="shared" si="25"/>
        <v>Paranephrops planifrons</v>
      </c>
      <c r="H320" t="str">
        <f t="shared" si="26"/>
        <v>Freshwater_crayfish</v>
      </c>
      <c r="I320" t="str">
        <f t="shared" si="27"/>
        <v>Kōura</v>
      </c>
      <c r="J320" t="str">
        <f t="shared" si="28"/>
        <v>Native</v>
      </c>
      <c r="K320" t="str">
        <f t="shared" si="29"/>
        <v>Yes</v>
      </c>
      <c r="L320" t="s">
        <v>195</v>
      </c>
      <c r="M320">
        <v>30.22</v>
      </c>
      <c r="N320">
        <v>20</v>
      </c>
      <c r="O320">
        <v>1</v>
      </c>
      <c r="T320" t="str">
        <f t="shared" si="30"/>
        <v/>
      </c>
    </row>
    <row r="321" spans="1:20" x14ac:dyDescent="0.55000000000000004">
      <c r="A321">
        <v>20</v>
      </c>
      <c r="B321" s="15" t="s">
        <v>35</v>
      </c>
      <c r="C321" s="20">
        <v>45695.541666608799</v>
      </c>
      <c r="D321" t="s">
        <v>193</v>
      </c>
      <c r="E321">
        <v>2</v>
      </c>
      <c r="F321" t="s">
        <v>131</v>
      </c>
      <c r="G321" t="str">
        <f t="shared" si="25"/>
        <v>Paranephrops planifrons</v>
      </c>
      <c r="H321" t="str">
        <f t="shared" si="26"/>
        <v>Freshwater_crayfish</v>
      </c>
      <c r="I321" t="str">
        <f t="shared" si="27"/>
        <v>Kōura</v>
      </c>
      <c r="J321" t="str">
        <f t="shared" si="28"/>
        <v>Native</v>
      </c>
      <c r="K321" t="str">
        <f t="shared" si="29"/>
        <v>Yes</v>
      </c>
      <c r="L321" t="s">
        <v>195</v>
      </c>
      <c r="M321">
        <v>24.97</v>
      </c>
      <c r="N321">
        <v>10</v>
      </c>
      <c r="O321">
        <v>1</v>
      </c>
      <c r="T321" t="str">
        <f t="shared" si="30"/>
        <v/>
      </c>
    </row>
    <row r="322" spans="1:20" x14ac:dyDescent="0.55000000000000004">
      <c r="A322">
        <v>20</v>
      </c>
      <c r="B322" s="15" t="s">
        <v>35</v>
      </c>
      <c r="C322" s="20">
        <v>45695.541666608799</v>
      </c>
      <c r="D322" t="s">
        <v>193</v>
      </c>
      <c r="E322">
        <v>2</v>
      </c>
      <c r="F322" t="s">
        <v>131</v>
      </c>
      <c r="G322" t="str">
        <f t="shared" si="25"/>
        <v>Paranephrops planifrons</v>
      </c>
      <c r="H322" t="str">
        <f t="shared" si="26"/>
        <v>Freshwater_crayfish</v>
      </c>
      <c r="I322" t="str">
        <f t="shared" si="27"/>
        <v>Kōura</v>
      </c>
      <c r="J322" t="str">
        <f t="shared" si="28"/>
        <v>Native</v>
      </c>
      <c r="K322" t="str">
        <f t="shared" si="29"/>
        <v>Yes</v>
      </c>
      <c r="L322" t="s">
        <v>194</v>
      </c>
      <c r="M322">
        <v>20.6</v>
      </c>
      <c r="N322">
        <v>6</v>
      </c>
      <c r="O322">
        <v>1</v>
      </c>
      <c r="T322" t="str">
        <f t="shared" si="30"/>
        <v/>
      </c>
    </row>
    <row r="323" spans="1:20" x14ac:dyDescent="0.55000000000000004">
      <c r="A323">
        <v>20</v>
      </c>
      <c r="B323" s="15" t="s">
        <v>35</v>
      </c>
      <c r="C323" s="20">
        <v>45695.541666608799</v>
      </c>
      <c r="D323" t="s">
        <v>193</v>
      </c>
      <c r="E323">
        <v>2</v>
      </c>
      <c r="F323" t="s">
        <v>131</v>
      </c>
      <c r="G323" t="str">
        <f t="shared" si="25"/>
        <v>Paranephrops planifrons</v>
      </c>
      <c r="H323" t="str">
        <f t="shared" si="26"/>
        <v>Freshwater_crayfish</v>
      </c>
      <c r="I323" t="str">
        <f t="shared" si="27"/>
        <v>Kōura</v>
      </c>
      <c r="J323" t="str">
        <f t="shared" si="28"/>
        <v>Native</v>
      </c>
      <c r="K323" t="str">
        <f t="shared" si="29"/>
        <v>Yes</v>
      </c>
      <c r="L323" t="s">
        <v>195</v>
      </c>
      <c r="M323">
        <v>19.239999999999998</v>
      </c>
      <c r="N323">
        <v>5</v>
      </c>
      <c r="O323">
        <v>1</v>
      </c>
      <c r="T323" t="str">
        <f t="shared" si="30"/>
        <v/>
      </c>
    </row>
    <row r="324" spans="1:20" x14ac:dyDescent="0.55000000000000004">
      <c r="A324">
        <v>20</v>
      </c>
      <c r="B324" s="15" t="s">
        <v>35</v>
      </c>
      <c r="C324" s="20">
        <v>45695.541666608799</v>
      </c>
      <c r="D324" t="s">
        <v>193</v>
      </c>
      <c r="E324">
        <v>2</v>
      </c>
      <c r="F324" t="s">
        <v>131</v>
      </c>
      <c r="G324" t="str">
        <f t="shared" ref="G324:G387" si="31">VLOOKUP($F324, $W$1:$AB$10, 2, FALSE)</f>
        <v>Paranephrops planifrons</v>
      </c>
      <c r="H324" t="str">
        <f t="shared" ref="H324:H387" si="32">VLOOKUP($F324, $W$1:$AB$10, 3, FALSE)</f>
        <v>Freshwater_crayfish</v>
      </c>
      <c r="I324" t="str">
        <f t="shared" ref="I324:I387" si="33">VLOOKUP($F324, $W$1:$AB$10, 4, FALSE)</f>
        <v>Kōura</v>
      </c>
      <c r="J324" t="str">
        <f t="shared" ref="J324:J387" si="34">VLOOKUP($F324, $W$1:$AC$10, 5, FALSE)</f>
        <v>Native</v>
      </c>
      <c r="K324" t="str">
        <f t="shared" ref="K324:K387" si="35">VLOOKUP($F324, $W$1:$AB$10, 6, FALSE)</f>
        <v>Yes</v>
      </c>
      <c r="L324" t="s">
        <v>194</v>
      </c>
      <c r="M324">
        <v>21.51</v>
      </c>
      <c r="N324">
        <v>6</v>
      </c>
      <c r="O324">
        <v>1</v>
      </c>
      <c r="T324" t="str">
        <f t="shared" si="30"/>
        <v/>
      </c>
    </row>
    <row r="325" spans="1:20" x14ac:dyDescent="0.55000000000000004">
      <c r="A325">
        <v>20</v>
      </c>
      <c r="B325" s="15" t="s">
        <v>35</v>
      </c>
      <c r="C325" s="20">
        <v>45695.541666608799</v>
      </c>
      <c r="D325" t="s">
        <v>193</v>
      </c>
      <c r="E325">
        <v>2</v>
      </c>
      <c r="F325" t="s">
        <v>131</v>
      </c>
      <c r="G325" t="str">
        <f t="shared" si="31"/>
        <v>Paranephrops planifrons</v>
      </c>
      <c r="H325" t="str">
        <f t="shared" si="32"/>
        <v>Freshwater_crayfish</v>
      </c>
      <c r="I325" t="str">
        <f t="shared" si="33"/>
        <v>Kōura</v>
      </c>
      <c r="J325" t="str">
        <f t="shared" si="34"/>
        <v>Native</v>
      </c>
      <c r="K325" t="str">
        <f t="shared" si="35"/>
        <v>Yes</v>
      </c>
      <c r="L325" t="s">
        <v>194</v>
      </c>
      <c r="M325">
        <v>17.600000000000001</v>
      </c>
      <c r="N325">
        <v>4</v>
      </c>
      <c r="O325">
        <v>1</v>
      </c>
      <c r="T325" t="str">
        <f t="shared" si="30"/>
        <v/>
      </c>
    </row>
    <row r="326" spans="1:20" x14ac:dyDescent="0.55000000000000004">
      <c r="A326">
        <v>20</v>
      </c>
      <c r="B326" s="15" t="s">
        <v>35</v>
      </c>
      <c r="C326" s="20">
        <v>45695.541666608799</v>
      </c>
      <c r="D326" t="s">
        <v>193</v>
      </c>
      <c r="E326">
        <v>2</v>
      </c>
      <c r="F326" t="s">
        <v>131</v>
      </c>
      <c r="G326" t="str">
        <f t="shared" si="31"/>
        <v>Paranephrops planifrons</v>
      </c>
      <c r="H326" t="str">
        <f t="shared" si="32"/>
        <v>Freshwater_crayfish</v>
      </c>
      <c r="I326" t="str">
        <f t="shared" si="33"/>
        <v>Kōura</v>
      </c>
      <c r="J326" t="str">
        <f t="shared" si="34"/>
        <v>Native</v>
      </c>
      <c r="K326" t="str">
        <f t="shared" si="35"/>
        <v>Yes</v>
      </c>
      <c r="L326" t="s">
        <v>194</v>
      </c>
      <c r="M326">
        <v>23.12</v>
      </c>
      <c r="N326">
        <v>12</v>
      </c>
      <c r="O326">
        <v>1</v>
      </c>
      <c r="T326" t="str">
        <f t="shared" si="30"/>
        <v/>
      </c>
    </row>
    <row r="327" spans="1:20" x14ac:dyDescent="0.55000000000000004">
      <c r="A327">
        <v>20</v>
      </c>
      <c r="B327" s="15" t="s">
        <v>35</v>
      </c>
      <c r="C327" s="20">
        <v>45695.541666608799</v>
      </c>
      <c r="D327" t="s">
        <v>193</v>
      </c>
      <c r="E327">
        <v>2</v>
      </c>
      <c r="F327" t="s">
        <v>131</v>
      </c>
      <c r="G327" t="str">
        <f t="shared" si="31"/>
        <v>Paranephrops planifrons</v>
      </c>
      <c r="H327" t="str">
        <f t="shared" si="32"/>
        <v>Freshwater_crayfish</v>
      </c>
      <c r="I327" t="str">
        <f t="shared" si="33"/>
        <v>Kōura</v>
      </c>
      <c r="J327" t="str">
        <f t="shared" si="34"/>
        <v>Native</v>
      </c>
      <c r="K327" t="str">
        <f t="shared" si="35"/>
        <v>Yes</v>
      </c>
      <c r="L327" t="s">
        <v>195</v>
      </c>
      <c r="M327">
        <v>18.89</v>
      </c>
      <c r="N327">
        <v>5</v>
      </c>
      <c r="O327">
        <v>1</v>
      </c>
      <c r="T327" t="str">
        <f t="shared" si="30"/>
        <v/>
      </c>
    </row>
    <row r="328" spans="1:20" x14ac:dyDescent="0.55000000000000004">
      <c r="A328">
        <v>20</v>
      </c>
      <c r="B328" s="15" t="s">
        <v>35</v>
      </c>
      <c r="C328" s="20">
        <v>45695.541666608799</v>
      </c>
      <c r="D328" t="s">
        <v>193</v>
      </c>
      <c r="E328">
        <v>2</v>
      </c>
      <c r="F328" t="s">
        <v>131</v>
      </c>
      <c r="G328" t="str">
        <f t="shared" si="31"/>
        <v>Paranephrops planifrons</v>
      </c>
      <c r="H328" t="str">
        <f t="shared" si="32"/>
        <v>Freshwater_crayfish</v>
      </c>
      <c r="I328" t="str">
        <f t="shared" si="33"/>
        <v>Kōura</v>
      </c>
      <c r="J328" t="str">
        <f t="shared" si="34"/>
        <v>Native</v>
      </c>
      <c r="K328" t="str">
        <f t="shared" si="35"/>
        <v>Yes</v>
      </c>
      <c r="L328" t="s">
        <v>195</v>
      </c>
      <c r="M328">
        <v>16.05</v>
      </c>
      <c r="N328">
        <v>4</v>
      </c>
      <c r="O328">
        <v>1</v>
      </c>
      <c r="T328" t="str">
        <f t="shared" si="30"/>
        <v/>
      </c>
    </row>
    <row r="329" spans="1:20" x14ac:dyDescent="0.55000000000000004">
      <c r="A329">
        <v>20</v>
      </c>
      <c r="B329" s="15" t="s">
        <v>35</v>
      </c>
      <c r="C329" s="20">
        <v>45695.541666608799</v>
      </c>
      <c r="D329" t="s">
        <v>193</v>
      </c>
      <c r="E329">
        <v>2</v>
      </c>
      <c r="F329" t="s">
        <v>136</v>
      </c>
      <c r="G329" t="str">
        <f t="shared" si="31"/>
        <v>Ameiurus nebulosus</v>
      </c>
      <c r="H329" t="str">
        <f t="shared" si="32"/>
        <v>Catfish</v>
      </c>
      <c r="I329" t="str">
        <f t="shared" si="33"/>
        <v>Catfish</v>
      </c>
      <c r="J329" t="str">
        <f t="shared" si="34"/>
        <v>Nonnative</v>
      </c>
      <c r="K329" t="str">
        <f t="shared" si="35"/>
        <v>No</v>
      </c>
      <c r="M329">
        <v>365</v>
      </c>
      <c r="N329">
        <v>700</v>
      </c>
      <c r="O329">
        <v>1</v>
      </c>
      <c r="T329" t="str">
        <f t="shared" si="30"/>
        <v/>
      </c>
    </row>
    <row r="330" spans="1:20" x14ac:dyDescent="0.55000000000000004">
      <c r="A330">
        <v>20</v>
      </c>
      <c r="B330" s="15" t="s">
        <v>35</v>
      </c>
      <c r="C330" s="20">
        <v>45695.541666608799</v>
      </c>
      <c r="D330" t="s">
        <v>193</v>
      </c>
      <c r="E330">
        <v>2</v>
      </c>
      <c r="F330" t="s">
        <v>136</v>
      </c>
      <c r="G330" t="str">
        <f t="shared" si="31"/>
        <v>Ameiurus nebulosus</v>
      </c>
      <c r="H330" t="str">
        <f t="shared" si="32"/>
        <v>Catfish</v>
      </c>
      <c r="I330" t="str">
        <f t="shared" si="33"/>
        <v>Catfish</v>
      </c>
      <c r="J330" t="str">
        <f t="shared" si="34"/>
        <v>Nonnative</v>
      </c>
      <c r="K330" t="str">
        <f t="shared" si="35"/>
        <v>No</v>
      </c>
      <c r="M330">
        <v>180</v>
      </c>
      <c r="N330">
        <v>70</v>
      </c>
      <c r="O330">
        <v>1</v>
      </c>
      <c r="T330" t="str">
        <f t="shared" si="30"/>
        <v/>
      </c>
    </row>
    <row r="331" spans="1:20" x14ac:dyDescent="0.55000000000000004">
      <c r="A331">
        <v>20</v>
      </c>
      <c r="B331" s="15" t="s">
        <v>35</v>
      </c>
      <c r="C331" s="20">
        <v>45695.541666608799</v>
      </c>
      <c r="D331" t="s">
        <v>193</v>
      </c>
      <c r="E331">
        <v>2</v>
      </c>
      <c r="F331" t="s">
        <v>136</v>
      </c>
      <c r="G331" t="str">
        <f t="shared" si="31"/>
        <v>Ameiurus nebulosus</v>
      </c>
      <c r="H331" t="str">
        <f t="shared" si="32"/>
        <v>Catfish</v>
      </c>
      <c r="I331" t="str">
        <f t="shared" si="33"/>
        <v>Catfish</v>
      </c>
      <c r="J331" t="str">
        <f t="shared" si="34"/>
        <v>Nonnative</v>
      </c>
      <c r="K331" t="str">
        <f t="shared" si="35"/>
        <v>No</v>
      </c>
      <c r="M331">
        <v>191</v>
      </c>
      <c r="N331">
        <v>99</v>
      </c>
      <c r="O331">
        <v>1</v>
      </c>
      <c r="T331" t="str">
        <f t="shared" si="30"/>
        <v/>
      </c>
    </row>
    <row r="332" spans="1:20" x14ac:dyDescent="0.55000000000000004">
      <c r="A332">
        <v>20</v>
      </c>
      <c r="B332" s="15" t="s">
        <v>35</v>
      </c>
      <c r="C332" s="20">
        <v>45695.541666608799</v>
      </c>
      <c r="D332" t="s">
        <v>193</v>
      </c>
      <c r="E332">
        <v>2</v>
      </c>
      <c r="F332" t="s">
        <v>136</v>
      </c>
      <c r="G332" t="str">
        <f t="shared" si="31"/>
        <v>Ameiurus nebulosus</v>
      </c>
      <c r="H332" t="str">
        <f t="shared" si="32"/>
        <v>Catfish</v>
      </c>
      <c r="I332" t="str">
        <f t="shared" si="33"/>
        <v>Catfish</v>
      </c>
      <c r="J332" t="str">
        <f t="shared" si="34"/>
        <v>Nonnative</v>
      </c>
      <c r="K332" t="str">
        <f t="shared" si="35"/>
        <v>No</v>
      </c>
      <c r="M332">
        <v>170</v>
      </c>
      <c r="N332">
        <v>60</v>
      </c>
      <c r="O332">
        <v>1</v>
      </c>
      <c r="T332" t="str">
        <f t="shared" si="30"/>
        <v/>
      </c>
    </row>
    <row r="333" spans="1:20" x14ac:dyDescent="0.55000000000000004">
      <c r="A333">
        <v>21</v>
      </c>
      <c r="B333" s="15" t="s">
        <v>36</v>
      </c>
      <c r="C333" s="20">
        <v>45695.618055555555</v>
      </c>
      <c r="D333" t="s">
        <v>192</v>
      </c>
      <c r="E333">
        <v>2</v>
      </c>
      <c r="F333" t="s">
        <v>131</v>
      </c>
      <c r="G333" t="str">
        <f t="shared" si="31"/>
        <v>Paranephrops planifrons</v>
      </c>
      <c r="H333" t="str">
        <f t="shared" si="32"/>
        <v>Freshwater_crayfish</v>
      </c>
      <c r="I333" t="str">
        <f t="shared" si="33"/>
        <v>Kōura</v>
      </c>
      <c r="J333" t="str">
        <f t="shared" si="34"/>
        <v>Native</v>
      </c>
      <c r="K333" t="str">
        <f t="shared" si="35"/>
        <v>Yes</v>
      </c>
      <c r="L333" t="s">
        <v>195</v>
      </c>
      <c r="M333">
        <v>35.33</v>
      </c>
      <c r="N333">
        <v>28</v>
      </c>
      <c r="O333">
        <v>1</v>
      </c>
      <c r="T333" t="str">
        <f t="shared" si="30"/>
        <v/>
      </c>
    </row>
    <row r="334" spans="1:20" x14ac:dyDescent="0.55000000000000004">
      <c r="A334">
        <v>21</v>
      </c>
      <c r="B334" s="15" t="s">
        <v>36</v>
      </c>
      <c r="C334" s="20">
        <v>45695.618055555555</v>
      </c>
      <c r="D334" t="s">
        <v>192</v>
      </c>
      <c r="E334">
        <v>2</v>
      </c>
      <c r="F334" t="s">
        <v>131</v>
      </c>
      <c r="G334" t="str">
        <f t="shared" si="31"/>
        <v>Paranephrops planifrons</v>
      </c>
      <c r="H334" t="str">
        <f t="shared" si="32"/>
        <v>Freshwater_crayfish</v>
      </c>
      <c r="I334" t="str">
        <f t="shared" si="33"/>
        <v>Kōura</v>
      </c>
      <c r="J334" t="str">
        <f t="shared" si="34"/>
        <v>Native</v>
      </c>
      <c r="K334" t="str">
        <f t="shared" si="35"/>
        <v>Yes</v>
      </c>
      <c r="L334" t="s">
        <v>194</v>
      </c>
      <c r="M334">
        <v>33.65</v>
      </c>
      <c r="N334">
        <v>23</v>
      </c>
      <c r="O334">
        <v>1</v>
      </c>
      <c r="T334" t="str">
        <f t="shared" si="30"/>
        <v/>
      </c>
    </row>
    <row r="335" spans="1:20" x14ac:dyDescent="0.55000000000000004">
      <c r="A335">
        <v>21</v>
      </c>
      <c r="B335" s="15" t="s">
        <v>36</v>
      </c>
      <c r="C335" s="20">
        <v>45695.618055497682</v>
      </c>
      <c r="D335" t="s">
        <v>192</v>
      </c>
      <c r="E335">
        <v>2</v>
      </c>
      <c r="F335" t="s">
        <v>131</v>
      </c>
      <c r="G335" t="str">
        <f t="shared" si="31"/>
        <v>Paranephrops planifrons</v>
      </c>
      <c r="H335" t="str">
        <f t="shared" si="32"/>
        <v>Freshwater_crayfish</v>
      </c>
      <c r="I335" t="str">
        <f t="shared" si="33"/>
        <v>Kōura</v>
      </c>
      <c r="J335" t="str">
        <f t="shared" si="34"/>
        <v>Native</v>
      </c>
      <c r="K335" t="str">
        <f t="shared" si="35"/>
        <v>Yes</v>
      </c>
      <c r="L335" t="s">
        <v>195</v>
      </c>
      <c r="M335">
        <v>31.52</v>
      </c>
      <c r="N335">
        <v>23</v>
      </c>
      <c r="O335">
        <v>1</v>
      </c>
      <c r="T335" t="str">
        <f t="shared" si="30"/>
        <v/>
      </c>
    </row>
    <row r="336" spans="1:20" x14ac:dyDescent="0.55000000000000004">
      <c r="A336">
        <v>21</v>
      </c>
      <c r="B336" s="15" t="s">
        <v>36</v>
      </c>
      <c r="C336" s="20">
        <v>45695.618055497682</v>
      </c>
      <c r="D336" t="s">
        <v>192</v>
      </c>
      <c r="E336">
        <v>2</v>
      </c>
      <c r="F336" t="s">
        <v>131</v>
      </c>
      <c r="G336" t="str">
        <f t="shared" si="31"/>
        <v>Paranephrops planifrons</v>
      </c>
      <c r="H336" t="str">
        <f t="shared" si="32"/>
        <v>Freshwater_crayfish</v>
      </c>
      <c r="I336" t="str">
        <f t="shared" si="33"/>
        <v>Kōura</v>
      </c>
      <c r="J336" t="str">
        <f t="shared" si="34"/>
        <v>Native</v>
      </c>
      <c r="K336" t="str">
        <f t="shared" si="35"/>
        <v>Yes</v>
      </c>
      <c r="L336" t="s">
        <v>194</v>
      </c>
      <c r="M336">
        <v>28.81</v>
      </c>
      <c r="N336">
        <v>18</v>
      </c>
      <c r="O336">
        <v>1</v>
      </c>
      <c r="T336" t="str">
        <f t="shared" si="30"/>
        <v/>
      </c>
    </row>
    <row r="337" spans="1:20" x14ac:dyDescent="0.55000000000000004">
      <c r="A337">
        <v>21</v>
      </c>
      <c r="B337" s="15" t="s">
        <v>36</v>
      </c>
      <c r="C337" s="20">
        <v>45695.618055497682</v>
      </c>
      <c r="D337" t="s">
        <v>192</v>
      </c>
      <c r="E337">
        <v>2</v>
      </c>
      <c r="F337" t="s">
        <v>131</v>
      </c>
      <c r="G337" t="str">
        <f t="shared" si="31"/>
        <v>Paranephrops planifrons</v>
      </c>
      <c r="H337" t="str">
        <f t="shared" si="32"/>
        <v>Freshwater_crayfish</v>
      </c>
      <c r="I337" t="str">
        <f t="shared" si="33"/>
        <v>Kōura</v>
      </c>
      <c r="J337" t="str">
        <f t="shared" si="34"/>
        <v>Native</v>
      </c>
      <c r="K337" t="str">
        <f t="shared" si="35"/>
        <v>Yes</v>
      </c>
      <c r="L337" t="s">
        <v>194</v>
      </c>
      <c r="M337">
        <v>26.1</v>
      </c>
      <c r="N337">
        <v>10</v>
      </c>
      <c r="O337">
        <v>1</v>
      </c>
      <c r="T337" t="str">
        <f t="shared" si="30"/>
        <v/>
      </c>
    </row>
    <row r="338" spans="1:20" x14ac:dyDescent="0.55000000000000004">
      <c r="A338">
        <v>21</v>
      </c>
      <c r="B338" s="15" t="s">
        <v>36</v>
      </c>
      <c r="C338" s="20">
        <v>45695.618055497682</v>
      </c>
      <c r="D338" t="s">
        <v>192</v>
      </c>
      <c r="E338">
        <v>2</v>
      </c>
      <c r="F338" t="s">
        <v>151</v>
      </c>
      <c r="G338" t="str">
        <f t="shared" si="31"/>
        <v>Gobiomorphus cotidianus</v>
      </c>
      <c r="H338" t="str">
        <f t="shared" si="32"/>
        <v>Common_bully</v>
      </c>
      <c r="I338" t="str">
        <f t="shared" si="33"/>
        <v>Toitoi</v>
      </c>
      <c r="J338" t="str">
        <f t="shared" si="34"/>
        <v>Native</v>
      </c>
      <c r="K338" t="str">
        <f t="shared" si="35"/>
        <v>No</v>
      </c>
      <c r="N338">
        <v>7</v>
      </c>
      <c r="O338">
        <v>9</v>
      </c>
      <c r="T338" t="str">
        <f t="shared" si="30"/>
        <v/>
      </c>
    </row>
    <row r="339" spans="1:20" x14ac:dyDescent="0.55000000000000004">
      <c r="A339">
        <v>21</v>
      </c>
      <c r="B339" s="15" t="s">
        <v>36</v>
      </c>
      <c r="C339" s="20">
        <v>45695.618055497682</v>
      </c>
      <c r="D339" t="s">
        <v>193</v>
      </c>
      <c r="E339">
        <v>2</v>
      </c>
      <c r="F339" t="s">
        <v>143</v>
      </c>
      <c r="G339" t="str">
        <f t="shared" si="31"/>
        <v>Galaxias brevipinnis</v>
      </c>
      <c r="H339" t="str">
        <f t="shared" si="32"/>
        <v>Climbing_galaxias</v>
      </c>
      <c r="I339" t="str">
        <f t="shared" si="33"/>
        <v>Kōaro</v>
      </c>
      <c r="J339" t="str">
        <f t="shared" si="34"/>
        <v>Native</v>
      </c>
      <c r="K339" t="str">
        <f t="shared" si="35"/>
        <v>Yes</v>
      </c>
      <c r="M339">
        <v>115</v>
      </c>
      <c r="N339">
        <v>15</v>
      </c>
      <c r="O339">
        <v>1</v>
      </c>
      <c r="T339" t="str">
        <f t="shared" si="30"/>
        <v/>
      </c>
    </row>
    <row r="340" spans="1:20" x14ac:dyDescent="0.55000000000000004">
      <c r="A340">
        <v>21</v>
      </c>
      <c r="B340" s="15" t="s">
        <v>36</v>
      </c>
      <c r="C340" s="20">
        <v>45695.618055497682</v>
      </c>
      <c r="D340" t="s">
        <v>193</v>
      </c>
      <c r="E340">
        <v>2</v>
      </c>
      <c r="F340" t="s">
        <v>140</v>
      </c>
      <c r="G340" t="str">
        <f t="shared" si="31"/>
        <v>Carassius auratus</v>
      </c>
      <c r="H340" t="str">
        <f t="shared" si="32"/>
        <v>Goldfish</v>
      </c>
      <c r="I340" t="str">
        <f t="shared" si="33"/>
        <v>Morihana</v>
      </c>
      <c r="J340" t="str">
        <f t="shared" si="34"/>
        <v>Nonnative</v>
      </c>
      <c r="K340" t="str">
        <f t="shared" si="35"/>
        <v>No</v>
      </c>
      <c r="M340">
        <v>115</v>
      </c>
      <c r="N340">
        <v>38</v>
      </c>
      <c r="O340">
        <v>1</v>
      </c>
      <c r="T340" t="str">
        <f t="shared" si="30"/>
        <v/>
      </c>
    </row>
    <row r="341" spans="1:20" x14ac:dyDescent="0.55000000000000004">
      <c r="A341">
        <v>21</v>
      </c>
      <c r="B341" s="15" t="s">
        <v>36</v>
      </c>
      <c r="C341" s="20">
        <v>45695.618055497682</v>
      </c>
      <c r="D341" t="s">
        <v>193</v>
      </c>
      <c r="E341">
        <v>2</v>
      </c>
      <c r="F341" t="s">
        <v>140</v>
      </c>
      <c r="G341" t="str">
        <f t="shared" si="31"/>
        <v>Carassius auratus</v>
      </c>
      <c r="H341" t="str">
        <f t="shared" si="32"/>
        <v>Goldfish</v>
      </c>
      <c r="I341" t="str">
        <f t="shared" si="33"/>
        <v>Morihana</v>
      </c>
      <c r="J341" t="str">
        <f t="shared" si="34"/>
        <v>Nonnative</v>
      </c>
      <c r="K341" t="str">
        <f t="shared" si="35"/>
        <v>No</v>
      </c>
      <c r="M341">
        <v>95</v>
      </c>
      <c r="N341">
        <v>21</v>
      </c>
      <c r="O341">
        <v>1</v>
      </c>
      <c r="T341" t="str">
        <f t="shared" si="30"/>
        <v/>
      </c>
    </row>
    <row r="342" spans="1:20" x14ac:dyDescent="0.55000000000000004">
      <c r="A342">
        <v>21</v>
      </c>
      <c r="B342" s="15" t="s">
        <v>36</v>
      </c>
      <c r="C342" s="20">
        <v>45695.618055497682</v>
      </c>
      <c r="D342" t="s">
        <v>193</v>
      </c>
      <c r="E342">
        <v>2</v>
      </c>
      <c r="F342" t="s">
        <v>140</v>
      </c>
      <c r="G342" t="str">
        <f t="shared" si="31"/>
        <v>Carassius auratus</v>
      </c>
      <c r="H342" t="str">
        <f t="shared" si="32"/>
        <v>Goldfish</v>
      </c>
      <c r="I342" t="str">
        <f t="shared" si="33"/>
        <v>Morihana</v>
      </c>
      <c r="J342" t="str">
        <f t="shared" si="34"/>
        <v>Nonnative</v>
      </c>
      <c r="K342" t="str">
        <f t="shared" si="35"/>
        <v>No</v>
      </c>
      <c r="M342">
        <v>95</v>
      </c>
      <c r="N342">
        <v>21</v>
      </c>
      <c r="O342">
        <v>1</v>
      </c>
      <c r="T342" t="str">
        <f t="shared" si="30"/>
        <v/>
      </c>
    </row>
    <row r="343" spans="1:20" x14ac:dyDescent="0.55000000000000004">
      <c r="A343">
        <v>21</v>
      </c>
      <c r="B343" s="15" t="s">
        <v>36</v>
      </c>
      <c r="C343" s="20">
        <v>45695.618055497682</v>
      </c>
      <c r="D343" t="s">
        <v>193</v>
      </c>
      <c r="E343">
        <v>2</v>
      </c>
      <c r="F343" t="s">
        <v>149</v>
      </c>
      <c r="G343" t="str">
        <f t="shared" si="31"/>
        <v>Retropinna retropinna</v>
      </c>
      <c r="H343" t="str">
        <f t="shared" si="32"/>
        <v>Common_smelt</v>
      </c>
      <c r="I343" t="str">
        <f t="shared" si="33"/>
        <v>Common_smelt</v>
      </c>
      <c r="J343" t="str">
        <f t="shared" si="34"/>
        <v>Native</v>
      </c>
      <c r="K343" t="str">
        <f t="shared" si="35"/>
        <v>No</v>
      </c>
      <c r="O343">
        <v>5</v>
      </c>
      <c r="T343" t="str">
        <f t="shared" si="30"/>
        <v/>
      </c>
    </row>
    <row r="344" spans="1:20" x14ac:dyDescent="0.55000000000000004">
      <c r="A344">
        <v>21</v>
      </c>
      <c r="B344" s="15" t="s">
        <v>36</v>
      </c>
      <c r="C344" s="20">
        <v>45695.618055497682</v>
      </c>
      <c r="D344" t="s">
        <v>193</v>
      </c>
      <c r="E344">
        <v>2</v>
      </c>
      <c r="F344" t="s">
        <v>151</v>
      </c>
      <c r="G344" t="str">
        <f t="shared" si="31"/>
        <v>Gobiomorphus cotidianus</v>
      </c>
      <c r="H344" t="str">
        <f t="shared" si="32"/>
        <v>Common_bully</v>
      </c>
      <c r="I344" t="str">
        <f t="shared" si="33"/>
        <v>Toitoi</v>
      </c>
      <c r="J344" t="str">
        <f t="shared" si="34"/>
        <v>Native</v>
      </c>
      <c r="K344" t="str">
        <f t="shared" si="35"/>
        <v>No</v>
      </c>
      <c r="N344">
        <v>617</v>
      </c>
      <c r="S344">
        <v>2.5</v>
      </c>
      <c r="T344">
        <f t="shared" si="30"/>
        <v>591.47</v>
      </c>
    </row>
    <row r="345" spans="1:20" x14ac:dyDescent="0.55000000000000004">
      <c r="A345">
        <v>21</v>
      </c>
      <c r="B345" s="15" t="s">
        <v>36</v>
      </c>
      <c r="C345" s="20">
        <v>45695.618055497682</v>
      </c>
      <c r="D345" t="s">
        <v>193</v>
      </c>
      <c r="E345">
        <v>2</v>
      </c>
      <c r="F345" t="s">
        <v>151</v>
      </c>
      <c r="G345" t="str">
        <f t="shared" si="31"/>
        <v>Gobiomorphus cotidianus</v>
      </c>
      <c r="H345" t="str">
        <f t="shared" si="32"/>
        <v>Common_bully</v>
      </c>
      <c r="I345" t="str">
        <f t="shared" si="33"/>
        <v>Toitoi</v>
      </c>
      <c r="J345" t="str">
        <f t="shared" si="34"/>
        <v>Native</v>
      </c>
      <c r="K345" t="str">
        <f t="shared" si="35"/>
        <v>No</v>
      </c>
      <c r="N345">
        <v>528</v>
      </c>
      <c r="S345">
        <v>2.5</v>
      </c>
      <c r="T345">
        <f t="shared" si="30"/>
        <v>591.47</v>
      </c>
    </row>
    <row r="346" spans="1:20" x14ac:dyDescent="0.55000000000000004">
      <c r="A346">
        <v>21</v>
      </c>
      <c r="B346" s="15" t="s">
        <v>36</v>
      </c>
      <c r="C346" s="20">
        <v>45695.618055497682</v>
      </c>
      <c r="D346" t="s">
        <v>193</v>
      </c>
      <c r="E346">
        <v>2</v>
      </c>
      <c r="F346" t="s">
        <v>151</v>
      </c>
      <c r="G346" t="str">
        <f t="shared" si="31"/>
        <v>Gobiomorphus cotidianus</v>
      </c>
      <c r="H346" t="str">
        <f t="shared" si="32"/>
        <v>Common_bully</v>
      </c>
      <c r="I346" t="str">
        <f t="shared" si="33"/>
        <v>Toitoi</v>
      </c>
      <c r="J346" t="str">
        <f t="shared" si="34"/>
        <v>Native</v>
      </c>
      <c r="K346" t="str">
        <f t="shared" si="35"/>
        <v>No</v>
      </c>
      <c r="N346">
        <v>388</v>
      </c>
      <c r="S346">
        <v>2</v>
      </c>
      <c r="T346">
        <f t="shared" si="30"/>
        <v>473.17599999999999</v>
      </c>
    </row>
    <row r="347" spans="1:20" x14ac:dyDescent="0.55000000000000004">
      <c r="A347">
        <v>21</v>
      </c>
      <c r="B347" s="15" t="s">
        <v>36</v>
      </c>
      <c r="C347" s="20">
        <v>45695.618055497682</v>
      </c>
      <c r="D347" t="s">
        <v>193</v>
      </c>
      <c r="E347">
        <v>2</v>
      </c>
      <c r="F347" t="s">
        <v>131</v>
      </c>
      <c r="G347" t="str">
        <f t="shared" si="31"/>
        <v>Paranephrops planifrons</v>
      </c>
      <c r="H347" t="str">
        <f t="shared" si="32"/>
        <v>Freshwater_crayfish</v>
      </c>
      <c r="I347" t="str">
        <f t="shared" si="33"/>
        <v>Kōura</v>
      </c>
      <c r="J347" t="str">
        <f t="shared" si="34"/>
        <v>Native</v>
      </c>
      <c r="K347" t="str">
        <f t="shared" si="35"/>
        <v>Yes</v>
      </c>
      <c r="L347" t="s">
        <v>194</v>
      </c>
      <c r="M347">
        <v>34.340000000000003</v>
      </c>
      <c r="N347">
        <v>29</v>
      </c>
      <c r="O347">
        <v>1</v>
      </c>
      <c r="T347" t="str">
        <f t="shared" si="30"/>
        <v/>
      </c>
    </row>
    <row r="348" spans="1:20" x14ac:dyDescent="0.55000000000000004">
      <c r="A348">
        <v>21</v>
      </c>
      <c r="B348" s="15" t="s">
        <v>36</v>
      </c>
      <c r="C348" s="20">
        <v>45695.618055497682</v>
      </c>
      <c r="D348" t="s">
        <v>193</v>
      </c>
      <c r="E348">
        <v>2</v>
      </c>
      <c r="F348" t="s">
        <v>131</v>
      </c>
      <c r="G348" t="str">
        <f t="shared" si="31"/>
        <v>Paranephrops planifrons</v>
      </c>
      <c r="H348" t="str">
        <f t="shared" si="32"/>
        <v>Freshwater_crayfish</v>
      </c>
      <c r="I348" t="str">
        <f t="shared" si="33"/>
        <v>Kōura</v>
      </c>
      <c r="J348" t="str">
        <f t="shared" si="34"/>
        <v>Native</v>
      </c>
      <c r="K348" t="str">
        <f t="shared" si="35"/>
        <v>Yes</v>
      </c>
      <c r="L348" t="s">
        <v>195</v>
      </c>
      <c r="M348">
        <v>31.9</v>
      </c>
      <c r="N348">
        <v>29</v>
      </c>
      <c r="O348">
        <v>1</v>
      </c>
      <c r="T348" t="str">
        <f t="shared" si="30"/>
        <v/>
      </c>
    </row>
    <row r="349" spans="1:20" x14ac:dyDescent="0.55000000000000004">
      <c r="A349">
        <v>21</v>
      </c>
      <c r="B349" s="15" t="s">
        <v>36</v>
      </c>
      <c r="C349" s="20">
        <v>45695.618055497682</v>
      </c>
      <c r="D349" t="s">
        <v>193</v>
      </c>
      <c r="E349">
        <v>2</v>
      </c>
      <c r="F349" t="s">
        <v>131</v>
      </c>
      <c r="G349" t="str">
        <f t="shared" si="31"/>
        <v>Paranephrops planifrons</v>
      </c>
      <c r="H349" t="str">
        <f t="shared" si="32"/>
        <v>Freshwater_crayfish</v>
      </c>
      <c r="I349" t="str">
        <f t="shared" si="33"/>
        <v>Kōura</v>
      </c>
      <c r="J349" t="str">
        <f t="shared" si="34"/>
        <v>Native</v>
      </c>
      <c r="K349" t="str">
        <f t="shared" si="35"/>
        <v>Yes</v>
      </c>
      <c r="L349" t="s">
        <v>194</v>
      </c>
      <c r="M349">
        <v>35.65</v>
      </c>
      <c r="N349">
        <v>30</v>
      </c>
      <c r="O349">
        <v>1</v>
      </c>
      <c r="T349" t="str">
        <f t="shared" si="30"/>
        <v/>
      </c>
    </row>
    <row r="350" spans="1:20" x14ac:dyDescent="0.55000000000000004">
      <c r="A350">
        <v>21</v>
      </c>
      <c r="B350" s="15" t="s">
        <v>36</v>
      </c>
      <c r="C350" s="20">
        <v>45695.618055497682</v>
      </c>
      <c r="D350" t="s">
        <v>193</v>
      </c>
      <c r="E350">
        <v>2</v>
      </c>
      <c r="F350" t="s">
        <v>131</v>
      </c>
      <c r="G350" t="str">
        <f t="shared" si="31"/>
        <v>Paranephrops planifrons</v>
      </c>
      <c r="H350" t="str">
        <f t="shared" si="32"/>
        <v>Freshwater_crayfish</v>
      </c>
      <c r="I350" t="str">
        <f t="shared" si="33"/>
        <v>Kōura</v>
      </c>
      <c r="J350" t="str">
        <f t="shared" si="34"/>
        <v>Native</v>
      </c>
      <c r="K350" t="str">
        <f t="shared" si="35"/>
        <v>Yes</v>
      </c>
      <c r="L350" t="s">
        <v>194</v>
      </c>
      <c r="M350">
        <v>28.5</v>
      </c>
      <c r="N350">
        <v>16</v>
      </c>
      <c r="O350">
        <v>1</v>
      </c>
      <c r="T350" t="str">
        <f t="shared" si="30"/>
        <v/>
      </c>
    </row>
    <row r="351" spans="1:20" x14ac:dyDescent="0.55000000000000004">
      <c r="A351">
        <v>21</v>
      </c>
      <c r="B351" s="15" t="s">
        <v>36</v>
      </c>
      <c r="C351" s="20">
        <v>45695.618055497682</v>
      </c>
      <c r="D351" t="s">
        <v>193</v>
      </c>
      <c r="E351">
        <v>2</v>
      </c>
      <c r="F351" t="s">
        <v>131</v>
      </c>
      <c r="G351" t="str">
        <f t="shared" si="31"/>
        <v>Paranephrops planifrons</v>
      </c>
      <c r="H351" t="str">
        <f t="shared" si="32"/>
        <v>Freshwater_crayfish</v>
      </c>
      <c r="I351" t="str">
        <f t="shared" si="33"/>
        <v>Kōura</v>
      </c>
      <c r="J351" t="str">
        <f t="shared" si="34"/>
        <v>Native</v>
      </c>
      <c r="K351" t="str">
        <f t="shared" si="35"/>
        <v>Yes</v>
      </c>
      <c r="L351" t="s">
        <v>194</v>
      </c>
      <c r="M351">
        <v>28.36</v>
      </c>
      <c r="N351">
        <v>18</v>
      </c>
      <c r="O351">
        <v>1</v>
      </c>
      <c r="T351" t="str">
        <f t="shared" si="30"/>
        <v/>
      </c>
    </row>
    <row r="352" spans="1:20" x14ac:dyDescent="0.55000000000000004">
      <c r="A352">
        <v>21</v>
      </c>
      <c r="B352" s="15" t="s">
        <v>36</v>
      </c>
      <c r="C352" s="20">
        <v>45695.618055497682</v>
      </c>
      <c r="D352" t="s">
        <v>193</v>
      </c>
      <c r="E352">
        <v>2</v>
      </c>
      <c r="F352" t="s">
        <v>131</v>
      </c>
      <c r="G352" t="str">
        <f t="shared" si="31"/>
        <v>Paranephrops planifrons</v>
      </c>
      <c r="H352" t="str">
        <f t="shared" si="32"/>
        <v>Freshwater_crayfish</v>
      </c>
      <c r="I352" t="str">
        <f t="shared" si="33"/>
        <v>Kōura</v>
      </c>
      <c r="J352" t="str">
        <f t="shared" si="34"/>
        <v>Native</v>
      </c>
      <c r="K352" t="str">
        <f t="shared" si="35"/>
        <v>Yes</v>
      </c>
      <c r="L352" t="s">
        <v>194</v>
      </c>
      <c r="M352">
        <v>22.31</v>
      </c>
      <c r="N352">
        <v>7</v>
      </c>
      <c r="O352">
        <v>1</v>
      </c>
      <c r="T352" t="str">
        <f t="shared" si="30"/>
        <v/>
      </c>
    </row>
    <row r="353" spans="1:20" x14ac:dyDescent="0.55000000000000004">
      <c r="A353">
        <v>21</v>
      </c>
      <c r="B353" s="15" t="s">
        <v>36</v>
      </c>
      <c r="C353" s="20">
        <v>45695.618055497682</v>
      </c>
      <c r="D353" t="s">
        <v>193</v>
      </c>
      <c r="E353">
        <v>2</v>
      </c>
      <c r="F353" t="s">
        <v>131</v>
      </c>
      <c r="G353" t="str">
        <f t="shared" si="31"/>
        <v>Paranephrops planifrons</v>
      </c>
      <c r="H353" t="str">
        <f t="shared" si="32"/>
        <v>Freshwater_crayfish</v>
      </c>
      <c r="I353" t="str">
        <f t="shared" si="33"/>
        <v>Kōura</v>
      </c>
      <c r="J353" t="str">
        <f t="shared" si="34"/>
        <v>Native</v>
      </c>
      <c r="K353" t="str">
        <f t="shared" si="35"/>
        <v>Yes</v>
      </c>
      <c r="L353" t="s">
        <v>194</v>
      </c>
      <c r="M353">
        <v>16.510000000000002</v>
      </c>
      <c r="N353">
        <v>3</v>
      </c>
      <c r="O353">
        <v>1</v>
      </c>
      <c r="T353" t="str">
        <f t="shared" si="30"/>
        <v/>
      </c>
    </row>
    <row r="354" spans="1:20" x14ac:dyDescent="0.55000000000000004">
      <c r="A354">
        <v>21</v>
      </c>
      <c r="B354" s="15" t="s">
        <v>36</v>
      </c>
      <c r="C354" s="20">
        <v>45695.618055497682</v>
      </c>
      <c r="D354" t="s">
        <v>193</v>
      </c>
      <c r="E354">
        <v>2</v>
      </c>
      <c r="F354" t="s">
        <v>131</v>
      </c>
      <c r="G354" t="str">
        <f t="shared" si="31"/>
        <v>Paranephrops planifrons</v>
      </c>
      <c r="H354" t="str">
        <f t="shared" si="32"/>
        <v>Freshwater_crayfish</v>
      </c>
      <c r="I354" t="str">
        <f t="shared" si="33"/>
        <v>Kōura</v>
      </c>
      <c r="J354" t="str">
        <f t="shared" si="34"/>
        <v>Native</v>
      </c>
      <c r="K354" t="str">
        <f t="shared" si="35"/>
        <v>Yes</v>
      </c>
      <c r="L354" t="s">
        <v>195</v>
      </c>
      <c r="M354">
        <v>13.95</v>
      </c>
      <c r="N354">
        <v>1</v>
      </c>
      <c r="O354">
        <v>1</v>
      </c>
      <c r="T354" t="str">
        <f t="shared" si="30"/>
        <v/>
      </c>
    </row>
    <row r="355" spans="1:20" x14ac:dyDescent="0.55000000000000004">
      <c r="A355">
        <v>22</v>
      </c>
      <c r="B355" s="15" t="s">
        <v>37</v>
      </c>
      <c r="C355" s="20">
        <v>45695.638888888891</v>
      </c>
      <c r="D355" t="s">
        <v>192</v>
      </c>
      <c r="E355">
        <v>2</v>
      </c>
      <c r="F355" t="s">
        <v>131</v>
      </c>
      <c r="G355" t="str">
        <f t="shared" si="31"/>
        <v>Paranephrops planifrons</v>
      </c>
      <c r="H355" t="str">
        <f t="shared" si="32"/>
        <v>Freshwater_crayfish</v>
      </c>
      <c r="I355" t="str">
        <f t="shared" si="33"/>
        <v>Kōura</v>
      </c>
      <c r="J355" t="str">
        <f t="shared" si="34"/>
        <v>Native</v>
      </c>
      <c r="K355" t="str">
        <f t="shared" si="35"/>
        <v>Yes</v>
      </c>
      <c r="L355" t="s">
        <v>195</v>
      </c>
      <c r="M355">
        <v>32.729999999999997</v>
      </c>
      <c r="N355">
        <v>26</v>
      </c>
      <c r="O355">
        <v>1</v>
      </c>
      <c r="P355">
        <v>1</v>
      </c>
      <c r="T355" t="str">
        <f t="shared" si="30"/>
        <v/>
      </c>
    </row>
    <row r="356" spans="1:20" x14ac:dyDescent="0.55000000000000004">
      <c r="A356">
        <v>22</v>
      </c>
      <c r="B356" s="15" t="s">
        <v>37</v>
      </c>
      <c r="C356" s="20">
        <v>45695.638888888891</v>
      </c>
      <c r="D356" t="s">
        <v>192</v>
      </c>
      <c r="E356">
        <v>2</v>
      </c>
      <c r="F356" t="s">
        <v>131</v>
      </c>
      <c r="G356" t="str">
        <f t="shared" si="31"/>
        <v>Paranephrops planifrons</v>
      </c>
      <c r="H356" t="str">
        <f t="shared" si="32"/>
        <v>Freshwater_crayfish</v>
      </c>
      <c r="I356" t="str">
        <f t="shared" si="33"/>
        <v>Kōura</v>
      </c>
      <c r="J356" t="str">
        <f t="shared" si="34"/>
        <v>Native</v>
      </c>
      <c r="K356" t="str">
        <f t="shared" si="35"/>
        <v>Yes</v>
      </c>
      <c r="L356" t="s">
        <v>194</v>
      </c>
      <c r="M356">
        <v>34.14</v>
      </c>
      <c r="N356">
        <v>23</v>
      </c>
      <c r="O356">
        <v>1</v>
      </c>
      <c r="P356">
        <v>1</v>
      </c>
      <c r="T356" t="str">
        <f t="shared" si="30"/>
        <v/>
      </c>
    </row>
    <row r="357" spans="1:20" x14ac:dyDescent="0.55000000000000004">
      <c r="A357">
        <v>22</v>
      </c>
      <c r="B357" s="15" t="s">
        <v>37</v>
      </c>
      <c r="C357" s="20">
        <v>45695.638888888891</v>
      </c>
      <c r="D357" t="s">
        <v>192</v>
      </c>
      <c r="E357">
        <v>2</v>
      </c>
      <c r="F357" t="s">
        <v>131</v>
      </c>
      <c r="G357" t="str">
        <f t="shared" si="31"/>
        <v>Paranephrops planifrons</v>
      </c>
      <c r="H357" t="str">
        <f t="shared" si="32"/>
        <v>Freshwater_crayfish</v>
      </c>
      <c r="I357" t="str">
        <f t="shared" si="33"/>
        <v>Kōura</v>
      </c>
      <c r="J357" t="str">
        <f t="shared" si="34"/>
        <v>Native</v>
      </c>
      <c r="K357" t="str">
        <f t="shared" si="35"/>
        <v>Yes</v>
      </c>
      <c r="L357" t="s">
        <v>194</v>
      </c>
      <c r="M357">
        <v>35.130000000000003</v>
      </c>
      <c r="N357">
        <v>30</v>
      </c>
      <c r="O357">
        <v>1</v>
      </c>
      <c r="T357" t="str">
        <f t="shared" si="30"/>
        <v/>
      </c>
    </row>
    <row r="358" spans="1:20" x14ac:dyDescent="0.55000000000000004">
      <c r="A358">
        <v>22</v>
      </c>
      <c r="B358" s="15" t="s">
        <v>37</v>
      </c>
      <c r="C358" s="20">
        <v>45695.638888888891</v>
      </c>
      <c r="D358" t="s">
        <v>192</v>
      </c>
      <c r="E358">
        <v>2</v>
      </c>
      <c r="F358" t="s">
        <v>131</v>
      </c>
      <c r="G358" t="str">
        <f t="shared" si="31"/>
        <v>Paranephrops planifrons</v>
      </c>
      <c r="H358" t="str">
        <f t="shared" si="32"/>
        <v>Freshwater_crayfish</v>
      </c>
      <c r="I358" t="str">
        <f t="shared" si="33"/>
        <v>Kōura</v>
      </c>
      <c r="J358" t="str">
        <f t="shared" si="34"/>
        <v>Native</v>
      </c>
      <c r="K358" t="str">
        <f t="shared" si="35"/>
        <v>Yes</v>
      </c>
      <c r="L358" t="s">
        <v>194</v>
      </c>
      <c r="M358">
        <v>30.15</v>
      </c>
      <c r="N358">
        <v>17</v>
      </c>
      <c r="O358">
        <v>1</v>
      </c>
      <c r="T358" t="str">
        <f t="shared" si="30"/>
        <v/>
      </c>
    </row>
    <row r="359" spans="1:20" x14ac:dyDescent="0.55000000000000004">
      <c r="A359">
        <v>22</v>
      </c>
      <c r="B359" s="15" t="s">
        <v>37</v>
      </c>
      <c r="C359" s="20">
        <v>45695.638888888891</v>
      </c>
      <c r="D359" t="s">
        <v>192</v>
      </c>
      <c r="E359">
        <v>2</v>
      </c>
      <c r="F359" t="s">
        <v>151</v>
      </c>
      <c r="G359" t="str">
        <f t="shared" si="31"/>
        <v>Gobiomorphus cotidianus</v>
      </c>
      <c r="H359" t="str">
        <f t="shared" si="32"/>
        <v>Common_bully</v>
      </c>
      <c r="I359" t="str">
        <f t="shared" si="33"/>
        <v>Toitoi</v>
      </c>
      <c r="J359" t="str">
        <f t="shared" si="34"/>
        <v>Native</v>
      </c>
      <c r="K359" t="str">
        <f t="shared" si="35"/>
        <v>No</v>
      </c>
      <c r="N359">
        <v>15</v>
      </c>
      <c r="O359">
        <v>15</v>
      </c>
      <c r="T359" t="str">
        <f t="shared" si="30"/>
        <v/>
      </c>
    </row>
    <row r="360" spans="1:20" x14ac:dyDescent="0.55000000000000004">
      <c r="A360">
        <v>22</v>
      </c>
      <c r="B360" s="15" t="s">
        <v>37</v>
      </c>
      <c r="C360" s="20">
        <v>45695.638888888891</v>
      </c>
      <c r="D360" t="s">
        <v>193</v>
      </c>
      <c r="E360">
        <v>2</v>
      </c>
      <c r="F360" t="s">
        <v>151</v>
      </c>
      <c r="G360" t="str">
        <f t="shared" si="31"/>
        <v>Gobiomorphus cotidianus</v>
      </c>
      <c r="H360" t="str">
        <f t="shared" si="32"/>
        <v>Common_bully</v>
      </c>
      <c r="I360" t="str">
        <f t="shared" si="33"/>
        <v>Toitoi</v>
      </c>
      <c r="J360" t="str">
        <f t="shared" si="34"/>
        <v>Native</v>
      </c>
      <c r="K360" t="str">
        <f t="shared" si="35"/>
        <v>No</v>
      </c>
      <c r="N360">
        <v>539</v>
      </c>
      <c r="S360">
        <v>2.5</v>
      </c>
      <c r="T360">
        <f t="shared" si="30"/>
        <v>591.47</v>
      </c>
    </row>
    <row r="361" spans="1:20" x14ac:dyDescent="0.55000000000000004">
      <c r="A361">
        <v>22</v>
      </c>
      <c r="B361" s="15" t="s">
        <v>37</v>
      </c>
      <c r="C361" s="20">
        <v>45695.638888888891</v>
      </c>
      <c r="D361" t="s">
        <v>193</v>
      </c>
      <c r="E361">
        <v>2</v>
      </c>
      <c r="F361" t="s">
        <v>149</v>
      </c>
      <c r="G361" t="str">
        <f t="shared" si="31"/>
        <v>Retropinna retropinna</v>
      </c>
      <c r="H361" t="str">
        <f t="shared" si="32"/>
        <v>Common_smelt</v>
      </c>
      <c r="I361" t="str">
        <f t="shared" si="33"/>
        <v>Common_smelt</v>
      </c>
      <c r="J361" t="str">
        <f t="shared" si="34"/>
        <v>Native</v>
      </c>
      <c r="K361" t="str">
        <f t="shared" si="35"/>
        <v>No</v>
      </c>
      <c r="O361">
        <v>20</v>
      </c>
      <c r="T361" t="str">
        <f t="shared" si="30"/>
        <v/>
      </c>
    </row>
    <row r="362" spans="1:20" x14ac:dyDescent="0.55000000000000004">
      <c r="A362">
        <v>22</v>
      </c>
      <c r="B362" s="15" t="s">
        <v>37</v>
      </c>
      <c r="C362" s="20">
        <v>45695.638888888891</v>
      </c>
      <c r="D362" t="s">
        <v>193</v>
      </c>
      <c r="E362">
        <v>2</v>
      </c>
      <c r="F362" t="s">
        <v>151</v>
      </c>
      <c r="G362" t="str">
        <f t="shared" si="31"/>
        <v>Gobiomorphus cotidianus</v>
      </c>
      <c r="H362" t="str">
        <f t="shared" si="32"/>
        <v>Common_bully</v>
      </c>
      <c r="I362" t="str">
        <f t="shared" si="33"/>
        <v>Toitoi</v>
      </c>
      <c r="J362" t="str">
        <f t="shared" si="34"/>
        <v>Native</v>
      </c>
      <c r="K362" t="str">
        <f t="shared" si="35"/>
        <v>No</v>
      </c>
      <c r="N362">
        <v>571</v>
      </c>
      <c r="S362">
        <v>2.5</v>
      </c>
      <c r="T362">
        <f t="shared" si="30"/>
        <v>591.47</v>
      </c>
    </row>
    <row r="363" spans="1:20" x14ac:dyDescent="0.55000000000000004">
      <c r="A363">
        <v>22</v>
      </c>
      <c r="B363" s="15" t="s">
        <v>37</v>
      </c>
      <c r="C363" s="20">
        <v>45695.638888888891</v>
      </c>
      <c r="D363" t="s">
        <v>193</v>
      </c>
      <c r="E363">
        <v>2</v>
      </c>
      <c r="F363" t="s">
        <v>151</v>
      </c>
      <c r="G363" t="str">
        <f t="shared" si="31"/>
        <v>Gobiomorphus cotidianus</v>
      </c>
      <c r="H363" t="str">
        <f t="shared" si="32"/>
        <v>Common_bully</v>
      </c>
      <c r="I363" t="str">
        <f t="shared" si="33"/>
        <v>Toitoi</v>
      </c>
      <c r="J363" t="str">
        <f t="shared" si="34"/>
        <v>Native</v>
      </c>
      <c r="K363" t="str">
        <f t="shared" si="35"/>
        <v>No</v>
      </c>
      <c r="N363">
        <v>587</v>
      </c>
      <c r="S363">
        <v>2.5</v>
      </c>
      <c r="T363">
        <f t="shared" si="30"/>
        <v>591.47</v>
      </c>
    </row>
    <row r="364" spans="1:20" x14ac:dyDescent="0.55000000000000004">
      <c r="A364">
        <v>22</v>
      </c>
      <c r="B364" s="15" t="s">
        <v>37</v>
      </c>
      <c r="C364" s="20">
        <v>45695.638888888891</v>
      </c>
      <c r="D364" t="s">
        <v>193</v>
      </c>
      <c r="E364">
        <v>2</v>
      </c>
      <c r="F364" t="s">
        <v>151</v>
      </c>
      <c r="G364" t="str">
        <f t="shared" si="31"/>
        <v>Gobiomorphus cotidianus</v>
      </c>
      <c r="H364" t="str">
        <f t="shared" si="32"/>
        <v>Common_bully</v>
      </c>
      <c r="I364" t="str">
        <f t="shared" si="33"/>
        <v>Toitoi</v>
      </c>
      <c r="J364" t="str">
        <f t="shared" si="34"/>
        <v>Native</v>
      </c>
      <c r="K364" t="str">
        <f t="shared" si="35"/>
        <v>No</v>
      </c>
      <c r="N364">
        <v>546</v>
      </c>
      <c r="S364">
        <v>2.5</v>
      </c>
      <c r="T364">
        <f t="shared" si="30"/>
        <v>591.47</v>
      </c>
    </row>
    <row r="365" spans="1:20" x14ac:dyDescent="0.55000000000000004">
      <c r="A365">
        <v>22</v>
      </c>
      <c r="B365" s="15" t="s">
        <v>37</v>
      </c>
      <c r="C365" s="20">
        <v>45695.638888888891</v>
      </c>
      <c r="D365" t="s">
        <v>193</v>
      </c>
      <c r="E365">
        <v>2</v>
      </c>
      <c r="F365" t="s">
        <v>151</v>
      </c>
      <c r="G365" t="str">
        <f t="shared" si="31"/>
        <v>Gobiomorphus cotidianus</v>
      </c>
      <c r="H365" t="str">
        <f t="shared" si="32"/>
        <v>Common_bully</v>
      </c>
      <c r="I365" t="str">
        <f t="shared" si="33"/>
        <v>Toitoi</v>
      </c>
      <c r="J365" t="str">
        <f t="shared" si="34"/>
        <v>Native</v>
      </c>
      <c r="K365" t="str">
        <f t="shared" si="35"/>
        <v>No</v>
      </c>
      <c r="N365">
        <v>218</v>
      </c>
      <c r="S365">
        <v>1</v>
      </c>
      <c r="T365">
        <f t="shared" si="30"/>
        <v>236.58799999999999</v>
      </c>
    </row>
    <row r="366" spans="1:20" x14ac:dyDescent="0.55000000000000004">
      <c r="A366">
        <v>22</v>
      </c>
      <c r="B366" s="15" t="s">
        <v>37</v>
      </c>
      <c r="C366" s="20">
        <v>45695.638888888891</v>
      </c>
      <c r="D366" t="s">
        <v>193</v>
      </c>
      <c r="E366">
        <v>2</v>
      </c>
      <c r="F366" t="s">
        <v>140</v>
      </c>
      <c r="G366" t="str">
        <f t="shared" si="31"/>
        <v>Carassius auratus</v>
      </c>
      <c r="H366" t="str">
        <f t="shared" si="32"/>
        <v>Goldfish</v>
      </c>
      <c r="I366" t="str">
        <f t="shared" si="33"/>
        <v>Morihana</v>
      </c>
      <c r="J366" t="str">
        <f t="shared" si="34"/>
        <v>Nonnative</v>
      </c>
      <c r="K366" t="str">
        <f t="shared" si="35"/>
        <v>No</v>
      </c>
      <c r="M366">
        <v>113</v>
      </c>
      <c r="N366">
        <v>36</v>
      </c>
      <c r="O366">
        <v>1</v>
      </c>
      <c r="T366" t="str">
        <f t="shared" si="30"/>
        <v/>
      </c>
    </row>
    <row r="367" spans="1:20" x14ac:dyDescent="0.55000000000000004">
      <c r="A367">
        <v>22</v>
      </c>
      <c r="B367" s="15" t="s">
        <v>37</v>
      </c>
      <c r="C367" s="20">
        <v>45695.638888888891</v>
      </c>
      <c r="D367" t="s">
        <v>193</v>
      </c>
      <c r="E367">
        <v>2</v>
      </c>
      <c r="F367" t="s">
        <v>143</v>
      </c>
      <c r="G367" t="str">
        <f t="shared" si="31"/>
        <v>Galaxias brevipinnis</v>
      </c>
      <c r="H367" t="str">
        <f t="shared" si="32"/>
        <v>Climbing_galaxias</v>
      </c>
      <c r="I367" t="str">
        <f t="shared" si="33"/>
        <v>Kōaro</v>
      </c>
      <c r="J367" t="str">
        <f t="shared" si="34"/>
        <v>Native</v>
      </c>
      <c r="K367" t="str">
        <f t="shared" si="35"/>
        <v>Yes</v>
      </c>
      <c r="M367">
        <v>95</v>
      </c>
      <c r="N367">
        <v>6</v>
      </c>
      <c r="O367">
        <v>1</v>
      </c>
      <c r="T367" t="str">
        <f t="shared" si="30"/>
        <v/>
      </c>
    </row>
    <row r="368" spans="1:20" x14ac:dyDescent="0.55000000000000004">
      <c r="A368">
        <v>22</v>
      </c>
      <c r="B368" s="15" t="s">
        <v>37</v>
      </c>
      <c r="C368" s="20">
        <v>45695.638888888891</v>
      </c>
      <c r="D368" t="s">
        <v>193</v>
      </c>
      <c r="E368">
        <v>2</v>
      </c>
      <c r="F368" t="s">
        <v>140</v>
      </c>
      <c r="G368" t="str">
        <f t="shared" si="31"/>
        <v>Carassius auratus</v>
      </c>
      <c r="H368" t="str">
        <f t="shared" si="32"/>
        <v>Goldfish</v>
      </c>
      <c r="I368" t="str">
        <f t="shared" si="33"/>
        <v>Morihana</v>
      </c>
      <c r="J368" t="str">
        <f t="shared" si="34"/>
        <v>Nonnative</v>
      </c>
      <c r="K368" t="str">
        <f t="shared" si="35"/>
        <v>No</v>
      </c>
      <c r="M368">
        <v>110</v>
      </c>
      <c r="N368">
        <v>40</v>
      </c>
      <c r="O368">
        <v>1</v>
      </c>
      <c r="T368" t="str">
        <f t="shared" si="30"/>
        <v/>
      </c>
    </row>
    <row r="369" spans="1:20" x14ac:dyDescent="0.55000000000000004">
      <c r="A369">
        <v>22</v>
      </c>
      <c r="B369" s="15" t="s">
        <v>37</v>
      </c>
      <c r="C369" s="20">
        <v>45695.638888888891</v>
      </c>
      <c r="D369" t="s">
        <v>193</v>
      </c>
      <c r="E369">
        <v>2</v>
      </c>
      <c r="F369" t="s">
        <v>131</v>
      </c>
      <c r="G369" t="str">
        <f t="shared" si="31"/>
        <v>Paranephrops planifrons</v>
      </c>
      <c r="H369" t="str">
        <f t="shared" si="32"/>
        <v>Freshwater_crayfish</v>
      </c>
      <c r="I369" t="str">
        <f t="shared" si="33"/>
        <v>Kōura</v>
      </c>
      <c r="J369" t="str">
        <f t="shared" si="34"/>
        <v>Native</v>
      </c>
      <c r="K369" t="str">
        <f t="shared" si="35"/>
        <v>Yes</v>
      </c>
      <c r="L369" t="s">
        <v>195</v>
      </c>
      <c r="M369">
        <v>33.229999999999997</v>
      </c>
      <c r="N369">
        <v>28</v>
      </c>
      <c r="O369">
        <v>1</v>
      </c>
      <c r="T369" t="str">
        <f t="shared" si="30"/>
        <v/>
      </c>
    </row>
    <row r="370" spans="1:20" x14ac:dyDescent="0.55000000000000004">
      <c r="A370">
        <v>22</v>
      </c>
      <c r="B370" s="15" t="s">
        <v>37</v>
      </c>
      <c r="C370" s="20">
        <v>45695.638888888891</v>
      </c>
      <c r="D370" t="s">
        <v>193</v>
      </c>
      <c r="E370">
        <v>2</v>
      </c>
      <c r="F370" t="s">
        <v>131</v>
      </c>
      <c r="G370" t="str">
        <f t="shared" si="31"/>
        <v>Paranephrops planifrons</v>
      </c>
      <c r="H370" t="str">
        <f t="shared" si="32"/>
        <v>Freshwater_crayfish</v>
      </c>
      <c r="I370" t="str">
        <f t="shared" si="33"/>
        <v>Kōura</v>
      </c>
      <c r="J370" t="str">
        <f t="shared" si="34"/>
        <v>Native</v>
      </c>
      <c r="K370" t="str">
        <f t="shared" si="35"/>
        <v>Yes</v>
      </c>
      <c r="L370" t="s">
        <v>194</v>
      </c>
      <c r="M370">
        <v>40.79</v>
      </c>
      <c r="N370">
        <v>40</v>
      </c>
      <c r="O370">
        <v>1</v>
      </c>
      <c r="P370">
        <v>1</v>
      </c>
      <c r="T370" t="str">
        <f t="shared" si="30"/>
        <v/>
      </c>
    </row>
    <row r="371" spans="1:20" x14ac:dyDescent="0.55000000000000004">
      <c r="A371">
        <v>22</v>
      </c>
      <c r="B371" s="15" t="s">
        <v>37</v>
      </c>
      <c r="C371" s="20">
        <v>45695.638888888891</v>
      </c>
      <c r="D371" t="s">
        <v>193</v>
      </c>
      <c r="E371">
        <v>2</v>
      </c>
      <c r="F371" t="s">
        <v>131</v>
      </c>
      <c r="G371" t="str">
        <f t="shared" si="31"/>
        <v>Paranephrops planifrons</v>
      </c>
      <c r="H371" t="str">
        <f t="shared" si="32"/>
        <v>Freshwater_crayfish</v>
      </c>
      <c r="I371" t="str">
        <f t="shared" si="33"/>
        <v>Kōura</v>
      </c>
      <c r="J371" t="str">
        <f t="shared" si="34"/>
        <v>Native</v>
      </c>
      <c r="K371" t="str">
        <f t="shared" si="35"/>
        <v>Yes</v>
      </c>
      <c r="L371" t="s">
        <v>195</v>
      </c>
      <c r="M371">
        <v>24.49</v>
      </c>
      <c r="N371">
        <v>11</v>
      </c>
      <c r="O371">
        <v>1</v>
      </c>
      <c r="T371" t="str">
        <f t="shared" si="30"/>
        <v/>
      </c>
    </row>
    <row r="372" spans="1:20" x14ac:dyDescent="0.55000000000000004">
      <c r="A372">
        <v>22</v>
      </c>
      <c r="B372" s="15" t="s">
        <v>37</v>
      </c>
      <c r="C372" s="20">
        <v>45695.638888888891</v>
      </c>
      <c r="D372" t="s">
        <v>193</v>
      </c>
      <c r="E372">
        <v>2</v>
      </c>
      <c r="F372" t="s">
        <v>131</v>
      </c>
      <c r="G372" t="str">
        <f t="shared" si="31"/>
        <v>Paranephrops planifrons</v>
      </c>
      <c r="H372" t="str">
        <f t="shared" si="32"/>
        <v>Freshwater_crayfish</v>
      </c>
      <c r="I372" t="str">
        <f t="shared" si="33"/>
        <v>Kōura</v>
      </c>
      <c r="J372" t="str">
        <f t="shared" si="34"/>
        <v>Native</v>
      </c>
      <c r="K372" t="str">
        <f t="shared" si="35"/>
        <v>Yes</v>
      </c>
      <c r="L372" t="s">
        <v>195</v>
      </c>
      <c r="M372">
        <v>25.32</v>
      </c>
      <c r="N372">
        <v>13</v>
      </c>
      <c r="O372">
        <v>1</v>
      </c>
      <c r="T372" t="str">
        <f t="shared" si="30"/>
        <v/>
      </c>
    </row>
    <row r="373" spans="1:20" x14ac:dyDescent="0.55000000000000004">
      <c r="A373">
        <v>22</v>
      </c>
      <c r="B373" s="15" t="s">
        <v>37</v>
      </c>
      <c r="C373" s="20">
        <v>45695.638888888891</v>
      </c>
      <c r="D373" t="s">
        <v>193</v>
      </c>
      <c r="E373">
        <v>2</v>
      </c>
      <c r="F373" t="s">
        <v>131</v>
      </c>
      <c r="G373" t="str">
        <f t="shared" si="31"/>
        <v>Paranephrops planifrons</v>
      </c>
      <c r="H373" t="str">
        <f t="shared" si="32"/>
        <v>Freshwater_crayfish</v>
      </c>
      <c r="I373" t="str">
        <f t="shared" si="33"/>
        <v>Kōura</v>
      </c>
      <c r="J373" t="str">
        <f t="shared" si="34"/>
        <v>Native</v>
      </c>
      <c r="K373" t="str">
        <f t="shared" si="35"/>
        <v>Yes</v>
      </c>
      <c r="L373" t="s">
        <v>194</v>
      </c>
      <c r="M373">
        <v>28.01</v>
      </c>
      <c r="N373">
        <v>15</v>
      </c>
      <c r="O373">
        <v>1</v>
      </c>
      <c r="T373" t="str">
        <f t="shared" si="30"/>
        <v/>
      </c>
    </row>
    <row r="374" spans="1:20" x14ac:dyDescent="0.55000000000000004">
      <c r="A374">
        <v>22</v>
      </c>
      <c r="B374" s="15" t="s">
        <v>37</v>
      </c>
      <c r="C374" s="20">
        <v>45695.638888888891</v>
      </c>
      <c r="D374" t="s">
        <v>193</v>
      </c>
      <c r="E374">
        <v>2</v>
      </c>
      <c r="F374" t="s">
        <v>131</v>
      </c>
      <c r="G374" t="str">
        <f t="shared" si="31"/>
        <v>Paranephrops planifrons</v>
      </c>
      <c r="H374" t="str">
        <f t="shared" si="32"/>
        <v>Freshwater_crayfish</v>
      </c>
      <c r="I374" t="str">
        <f t="shared" si="33"/>
        <v>Kōura</v>
      </c>
      <c r="J374" t="str">
        <f t="shared" si="34"/>
        <v>Native</v>
      </c>
      <c r="K374" t="str">
        <f t="shared" si="35"/>
        <v>Yes</v>
      </c>
      <c r="L374" t="s">
        <v>195</v>
      </c>
      <c r="M374">
        <v>32.659999999999997</v>
      </c>
      <c r="N374">
        <v>23</v>
      </c>
      <c r="O374">
        <v>1</v>
      </c>
      <c r="T374" t="str">
        <f t="shared" si="30"/>
        <v/>
      </c>
    </row>
    <row r="375" spans="1:20" x14ac:dyDescent="0.55000000000000004">
      <c r="A375">
        <v>22</v>
      </c>
      <c r="B375" s="15" t="s">
        <v>37</v>
      </c>
      <c r="C375" s="20">
        <v>45695.638888888891</v>
      </c>
      <c r="D375" t="s">
        <v>193</v>
      </c>
      <c r="E375">
        <v>2</v>
      </c>
      <c r="F375" t="s">
        <v>131</v>
      </c>
      <c r="G375" t="str">
        <f t="shared" si="31"/>
        <v>Paranephrops planifrons</v>
      </c>
      <c r="H375" t="str">
        <f t="shared" si="32"/>
        <v>Freshwater_crayfish</v>
      </c>
      <c r="I375" t="str">
        <f t="shared" si="33"/>
        <v>Kōura</v>
      </c>
      <c r="J375" t="str">
        <f t="shared" si="34"/>
        <v>Native</v>
      </c>
      <c r="K375" t="str">
        <f t="shared" si="35"/>
        <v>Yes</v>
      </c>
      <c r="L375" t="s">
        <v>194</v>
      </c>
      <c r="M375">
        <v>32.9</v>
      </c>
      <c r="N375">
        <v>24</v>
      </c>
      <c r="O375">
        <v>1</v>
      </c>
      <c r="T375" t="str">
        <f t="shared" si="30"/>
        <v/>
      </c>
    </row>
    <row r="376" spans="1:20" x14ac:dyDescent="0.55000000000000004">
      <c r="A376">
        <v>22</v>
      </c>
      <c r="B376" s="15" t="s">
        <v>37</v>
      </c>
      <c r="C376" s="20">
        <v>45695.638888888891</v>
      </c>
      <c r="D376" t="s">
        <v>193</v>
      </c>
      <c r="E376">
        <v>2</v>
      </c>
      <c r="F376" t="s">
        <v>131</v>
      </c>
      <c r="G376" t="str">
        <f t="shared" si="31"/>
        <v>Paranephrops planifrons</v>
      </c>
      <c r="H376" t="str">
        <f t="shared" si="32"/>
        <v>Freshwater_crayfish</v>
      </c>
      <c r="I376" t="str">
        <f t="shared" si="33"/>
        <v>Kōura</v>
      </c>
      <c r="J376" t="str">
        <f t="shared" si="34"/>
        <v>Native</v>
      </c>
      <c r="K376" t="str">
        <f t="shared" si="35"/>
        <v>Yes</v>
      </c>
      <c r="L376" t="s">
        <v>194</v>
      </c>
      <c r="M376">
        <v>26.34</v>
      </c>
      <c r="N376">
        <v>14</v>
      </c>
      <c r="O376">
        <v>1</v>
      </c>
      <c r="T376" t="str">
        <f t="shared" ref="T376:T439" si="36">IF(S376&lt;&gt;"", S376*236.588, "")</f>
        <v/>
      </c>
    </row>
    <row r="377" spans="1:20" x14ac:dyDescent="0.55000000000000004">
      <c r="A377">
        <v>22</v>
      </c>
      <c r="B377" s="15" t="s">
        <v>37</v>
      </c>
      <c r="C377" s="20">
        <v>45695.638888888891</v>
      </c>
      <c r="D377" t="s">
        <v>193</v>
      </c>
      <c r="E377">
        <v>2</v>
      </c>
      <c r="F377" t="s">
        <v>131</v>
      </c>
      <c r="G377" t="str">
        <f t="shared" si="31"/>
        <v>Paranephrops planifrons</v>
      </c>
      <c r="H377" t="str">
        <f t="shared" si="32"/>
        <v>Freshwater_crayfish</v>
      </c>
      <c r="I377" t="str">
        <f t="shared" si="33"/>
        <v>Kōura</v>
      </c>
      <c r="J377" t="str">
        <f t="shared" si="34"/>
        <v>Native</v>
      </c>
      <c r="K377" t="str">
        <f t="shared" si="35"/>
        <v>Yes</v>
      </c>
      <c r="L377" t="s">
        <v>195</v>
      </c>
      <c r="M377">
        <v>25</v>
      </c>
      <c r="N377">
        <v>12</v>
      </c>
      <c r="O377">
        <v>1</v>
      </c>
      <c r="T377" t="str">
        <f t="shared" si="36"/>
        <v/>
      </c>
    </row>
    <row r="378" spans="1:20" x14ac:dyDescent="0.55000000000000004">
      <c r="A378">
        <v>22</v>
      </c>
      <c r="B378" s="15" t="s">
        <v>37</v>
      </c>
      <c r="C378" s="20">
        <v>45695.638888888891</v>
      </c>
      <c r="D378" t="s">
        <v>193</v>
      </c>
      <c r="E378">
        <v>2</v>
      </c>
      <c r="F378" t="s">
        <v>131</v>
      </c>
      <c r="G378" t="str">
        <f t="shared" si="31"/>
        <v>Paranephrops planifrons</v>
      </c>
      <c r="H378" t="str">
        <f t="shared" si="32"/>
        <v>Freshwater_crayfish</v>
      </c>
      <c r="I378" t="str">
        <f t="shared" si="33"/>
        <v>Kōura</v>
      </c>
      <c r="J378" t="str">
        <f t="shared" si="34"/>
        <v>Native</v>
      </c>
      <c r="K378" t="str">
        <f t="shared" si="35"/>
        <v>Yes</v>
      </c>
      <c r="L378" t="s">
        <v>194</v>
      </c>
      <c r="M378">
        <v>28.18</v>
      </c>
      <c r="N378">
        <v>13</v>
      </c>
      <c r="O378">
        <v>1</v>
      </c>
      <c r="T378" t="str">
        <f t="shared" si="36"/>
        <v/>
      </c>
    </row>
    <row r="379" spans="1:20" x14ac:dyDescent="0.55000000000000004">
      <c r="A379">
        <v>22</v>
      </c>
      <c r="B379" s="15" t="s">
        <v>37</v>
      </c>
      <c r="C379" s="20">
        <v>45695.638888888891</v>
      </c>
      <c r="D379" t="s">
        <v>193</v>
      </c>
      <c r="E379">
        <v>2</v>
      </c>
      <c r="F379" t="s">
        <v>131</v>
      </c>
      <c r="G379" t="str">
        <f t="shared" si="31"/>
        <v>Paranephrops planifrons</v>
      </c>
      <c r="H379" t="str">
        <f t="shared" si="32"/>
        <v>Freshwater_crayfish</v>
      </c>
      <c r="I379" t="str">
        <f t="shared" si="33"/>
        <v>Kōura</v>
      </c>
      <c r="J379" t="str">
        <f t="shared" si="34"/>
        <v>Native</v>
      </c>
      <c r="K379" t="str">
        <f t="shared" si="35"/>
        <v>Yes</v>
      </c>
      <c r="L379" t="s">
        <v>194</v>
      </c>
      <c r="M379">
        <v>26.05</v>
      </c>
      <c r="N379">
        <v>12</v>
      </c>
      <c r="O379">
        <v>1</v>
      </c>
      <c r="T379" t="str">
        <f t="shared" si="36"/>
        <v/>
      </c>
    </row>
    <row r="380" spans="1:20" x14ac:dyDescent="0.55000000000000004">
      <c r="A380">
        <v>22</v>
      </c>
      <c r="B380" s="15" t="s">
        <v>37</v>
      </c>
      <c r="C380" s="20">
        <v>45695.638888888891</v>
      </c>
      <c r="D380" t="s">
        <v>193</v>
      </c>
      <c r="E380">
        <v>2</v>
      </c>
      <c r="F380" t="s">
        <v>131</v>
      </c>
      <c r="G380" t="str">
        <f t="shared" si="31"/>
        <v>Paranephrops planifrons</v>
      </c>
      <c r="H380" t="str">
        <f t="shared" si="32"/>
        <v>Freshwater_crayfish</v>
      </c>
      <c r="I380" t="str">
        <f t="shared" si="33"/>
        <v>Kōura</v>
      </c>
      <c r="J380" t="str">
        <f t="shared" si="34"/>
        <v>Native</v>
      </c>
      <c r="K380" t="str">
        <f t="shared" si="35"/>
        <v>Yes</v>
      </c>
      <c r="L380" t="s">
        <v>195</v>
      </c>
      <c r="M380">
        <v>27.11</v>
      </c>
      <c r="N380">
        <v>15</v>
      </c>
      <c r="O380">
        <v>1</v>
      </c>
      <c r="T380" t="str">
        <f t="shared" si="36"/>
        <v/>
      </c>
    </row>
    <row r="381" spans="1:20" x14ac:dyDescent="0.55000000000000004">
      <c r="A381">
        <v>22</v>
      </c>
      <c r="B381" s="15" t="s">
        <v>37</v>
      </c>
      <c r="C381" s="20">
        <v>45695.638888888891</v>
      </c>
      <c r="D381" t="s">
        <v>193</v>
      </c>
      <c r="E381">
        <v>2</v>
      </c>
      <c r="F381" t="s">
        <v>131</v>
      </c>
      <c r="G381" t="str">
        <f t="shared" si="31"/>
        <v>Paranephrops planifrons</v>
      </c>
      <c r="H381" t="str">
        <f t="shared" si="32"/>
        <v>Freshwater_crayfish</v>
      </c>
      <c r="I381" t="str">
        <f t="shared" si="33"/>
        <v>Kōura</v>
      </c>
      <c r="J381" t="str">
        <f t="shared" si="34"/>
        <v>Native</v>
      </c>
      <c r="K381" t="str">
        <f t="shared" si="35"/>
        <v>Yes</v>
      </c>
      <c r="L381" t="s">
        <v>195</v>
      </c>
      <c r="M381">
        <v>22.08</v>
      </c>
      <c r="N381">
        <v>8</v>
      </c>
      <c r="O381">
        <v>1</v>
      </c>
      <c r="T381" t="str">
        <f t="shared" si="36"/>
        <v/>
      </c>
    </row>
    <row r="382" spans="1:20" x14ac:dyDescent="0.55000000000000004">
      <c r="A382">
        <v>22</v>
      </c>
      <c r="B382" s="15" t="s">
        <v>37</v>
      </c>
      <c r="C382" s="20">
        <v>45695.638888888891</v>
      </c>
      <c r="D382" t="s">
        <v>193</v>
      </c>
      <c r="E382">
        <v>2</v>
      </c>
      <c r="F382" t="s">
        <v>131</v>
      </c>
      <c r="G382" t="str">
        <f t="shared" si="31"/>
        <v>Paranephrops planifrons</v>
      </c>
      <c r="H382" t="str">
        <f t="shared" si="32"/>
        <v>Freshwater_crayfish</v>
      </c>
      <c r="I382" t="str">
        <f t="shared" si="33"/>
        <v>Kōura</v>
      </c>
      <c r="J382" t="str">
        <f t="shared" si="34"/>
        <v>Native</v>
      </c>
      <c r="K382" t="str">
        <f t="shared" si="35"/>
        <v>Yes</v>
      </c>
      <c r="L382" t="s">
        <v>194</v>
      </c>
      <c r="M382">
        <v>25.16</v>
      </c>
      <c r="N382">
        <v>12</v>
      </c>
      <c r="O382">
        <v>1</v>
      </c>
      <c r="T382" t="str">
        <f t="shared" si="36"/>
        <v/>
      </c>
    </row>
    <row r="383" spans="1:20" x14ac:dyDescent="0.55000000000000004">
      <c r="A383">
        <v>22</v>
      </c>
      <c r="B383" s="15" t="s">
        <v>37</v>
      </c>
      <c r="C383" s="20">
        <v>45695.638888888891</v>
      </c>
      <c r="D383" t="s">
        <v>193</v>
      </c>
      <c r="E383">
        <v>2</v>
      </c>
      <c r="F383" t="s">
        <v>131</v>
      </c>
      <c r="G383" t="str">
        <f t="shared" si="31"/>
        <v>Paranephrops planifrons</v>
      </c>
      <c r="H383" t="str">
        <f t="shared" si="32"/>
        <v>Freshwater_crayfish</v>
      </c>
      <c r="I383" t="str">
        <f t="shared" si="33"/>
        <v>Kōura</v>
      </c>
      <c r="J383" t="str">
        <f t="shared" si="34"/>
        <v>Native</v>
      </c>
      <c r="K383" t="str">
        <f t="shared" si="35"/>
        <v>Yes</v>
      </c>
      <c r="L383" t="s">
        <v>194</v>
      </c>
      <c r="M383">
        <v>24.45</v>
      </c>
      <c r="N383">
        <v>10</v>
      </c>
      <c r="O383">
        <v>1</v>
      </c>
      <c r="P383">
        <v>1</v>
      </c>
      <c r="T383" t="str">
        <f t="shared" si="36"/>
        <v/>
      </c>
    </row>
    <row r="384" spans="1:20" x14ac:dyDescent="0.55000000000000004">
      <c r="A384">
        <v>22</v>
      </c>
      <c r="B384" s="15" t="s">
        <v>37</v>
      </c>
      <c r="C384" s="20">
        <v>45695.638888888891</v>
      </c>
      <c r="D384" t="s">
        <v>193</v>
      </c>
      <c r="E384">
        <v>2</v>
      </c>
      <c r="F384" t="s">
        <v>131</v>
      </c>
      <c r="G384" t="str">
        <f t="shared" si="31"/>
        <v>Paranephrops planifrons</v>
      </c>
      <c r="H384" t="str">
        <f t="shared" si="32"/>
        <v>Freshwater_crayfish</v>
      </c>
      <c r="I384" t="str">
        <f t="shared" si="33"/>
        <v>Kōura</v>
      </c>
      <c r="J384" t="str">
        <f t="shared" si="34"/>
        <v>Native</v>
      </c>
      <c r="K384" t="str">
        <f t="shared" si="35"/>
        <v>Yes</v>
      </c>
      <c r="L384" t="s">
        <v>194</v>
      </c>
      <c r="M384">
        <v>25.03</v>
      </c>
      <c r="N384">
        <v>10</v>
      </c>
      <c r="O384">
        <v>1</v>
      </c>
      <c r="T384" t="str">
        <f t="shared" si="36"/>
        <v/>
      </c>
    </row>
    <row r="385" spans="1:20" x14ac:dyDescent="0.55000000000000004">
      <c r="A385">
        <v>22</v>
      </c>
      <c r="B385" s="15" t="s">
        <v>37</v>
      </c>
      <c r="C385" s="20">
        <v>45695.638888888891</v>
      </c>
      <c r="D385" t="s">
        <v>193</v>
      </c>
      <c r="E385">
        <v>2</v>
      </c>
      <c r="F385" t="s">
        <v>131</v>
      </c>
      <c r="G385" t="str">
        <f t="shared" si="31"/>
        <v>Paranephrops planifrons</v>
      </c>
      <c r="H385" t="str">
        <f t="shared" si="32"/>
        <v>Freshwater_crayfish</v>
      </c>
      <c r="I385" t="str">
        <f t="shared" si="33"/>
        <v>Kōura</v>
      </c>
      <c r="J385" t="str">
        <f t="shared" si="34"/>
        <v>Native</v>
      </c>
      <c r="K385" t="str">
        <f t="shared" si="35"/>
        <v>Yes</v>
      </c>
      <c r="L385" t="s">
        <v>194</v>
      </c>
      <c r="M385">
        <v>24.45</v>
      </c>
      <c r="N385">
        <v>12</v>
      </c>
      <c r="O385">
        <v>1</v>
      </c>
      <c r="T385" t="str">
        <f t="shared" si="36"/>
        <v/>
      </c>
    </row>
    <row r="386" spans="1:20" x14ac:dyDescent="0.55000000000000004">
      <c r="A386">
        <v>22</v>
      </c>
      <c r="B386" s="15" t="s">
        <v>37</v>
      </c>
      <c r="C386" s="20">
        <v>45695.638888888891</v>
      </c>
      <c r="D386" t="s">
        <v>193</v>
      </c>
      <c r="E386">
        <v>2</v>
      </c>
      <c r="F386" t="s">
        <v>131</v>
      </c>
      <c r="G386" t="str">
        <f t="shared" si="31"/>
        <v>Paranephrops planifrons</v>
      </c>
      <c r="H386" t="str">
        <f t="shared" si="32"/>
        <v>Freshwater_crayfish</v>
      </c>
      <c r="I386" t="str">
        <f t="shared" si="33"/>
        <v>Kōura</v>
      </c>
      <c r="J386" t="str">
        <f t="shared" si="34"/>
        <v>Native</v>
      </c>
      <c r="K386" t="str">
        <f t="shared" si="35"/>
        <v>Yes</v>
      </c>
      <c r="L386" t="s">
        <v>195</v>
      </c>
      <c r="M386">
        <v>24.62</v>
      </c>
      <c r="N386">
        <v>11</v>
      </c>
      <c r="O386">
        <v>1</v>
      </c>
      <c r="P386">
        <v>1</v>
      </c>
      <c r="T386" t="str">
        <f t="shared" si="36"/>
        <v/>
      </c>
    </row>
    <row r="387" spans="1:20" x14ac:dyDescent="0.55000000000000004">
      <c r="A387">
        <v>22</v>
      </c>
      <c r="B387" s="15" t="s">
        <v>37</v>
      </c>
      <c r="C387" s="20">
        <v>45695.638888888891</v>
      </c>
      <c r="D387" t="s">
        <v>193</v>
      </c>
      <c r="E387">
        <v>2</v>
      </c>
      <c r="F387" t="s">
        <v>131</v>
      </c>
      <c r="G387" t="str">
        <f t="shared" si="31"/>
        <v>Paranephrops planifrons</v>
      </c>
      <c r="H387" t="str">
        <f t="shared" si="32"/>
        <v>Freshwater_crayfish</v>
      </c>
      <c r="I387" t="str">
        <f t="shared" si="33"/>
        <v>Kōura</v>
      </c>
      <c r="J387" t="str">
        <f t="shared" si="34"/>
        <v>Native</v>
      </c>
      <c r="K387" t="str">
        <f t="shared" si="35"/>
        <v>Yes</v>
      </c>
      <c r="L387" t="s">
        <v>194</v>
      </c>
      <c r="M387">
        <v>23.67</v>
      </c>
      <c r="N387">
        <v>10</v>
      </c>
      <c r="O387">
        <v>1</v>
      </c>
      <c r="T387" t="str">
        <f t="shared" si="36"/>
        <v/>
      </c>
    </row>
    <row r="388" spans="1:20" x14ac:dyDescent="0.55000000000000004">
      <c r="A388">
        <v>22</v>
      </c>
      <c r="B388" s="15" t="s">
        <v>37</v>
      </c>
      <c r="C388" s="20">
        <v>45695.638888888891</v>
      </c>
      <c r="D388" t="s">
        <v>193</v>
      </c>
      <c r="E388">
        <v>2</v>
      </c>
      <c r="F388" t="s">
        <v>131</v>
      </c>
      <c r="G388" t="str">
        <f t="shared" ref="G388:G451" si="37">VLOOKUP($F388, $W$1:$AB$10, 2, FALSE)</f>
        <v>Paranephrops planifrons</v>
      </c>
      <c r="H388" t="str">
        <f t="shared" ref="H388:H451" si="38">VLOOKUP($F388, $W$1:$AB$10, 3, FALSE)</f>
        <v>Freshwater_crayfish</v>
      </c>
      <c r="I388" t="str">
        <f t="shared" ref="I388:I451" si="39">VLOOKUP($F388, $W$1:$AB$10, 4, FALSE)</f>
        <v>Kōura</v>
      </c>
      <c r="J388" t="str">
        <f t="shared" ref="J388:J451" si="40">VLOOKUP($F388, $W$1:$AC$10, 5, FALSE)</f>
        <v>Native</v>
      </c>
      <c r="K388" t="str">
        <f t="shared" ref="K388:K451" si="41">VLOOKUP($F388, $W$1:$AB$10, 6, FALSE)</f>
        <v>Yes</v>
      </c>
      <c r="L388" t="s">
        <v>194</v>
      </c>
      <c r="M388">
        <v>22.72</v>
      </c>
      <c r="N388">
        <v>10</v>
      </c>
      <c r="O388">
        <v>1</v>
      </c>
      <c r="T388" t="str">
        <f t="shared" si="36"/>
        <v/>
      </c>
    </row>
    <row r="389" spans="1:20" x14ac:dyDescent="0.55000000000000004">
      <c r="A389">
        <v>22</v>
      </c>
      <c r="B389" s="15" t="s">
        <v>37</v>
      </c>
      <c r="C389" s="20">
        <v>45695.638888888891</v>
      </c>
      <c r="D389" t="s">
        <v>193</v>
      </c>
      <c r="E389">
        <v>2</v>
      </c>
      <c r="F389" t="s">
        <v>131</v>
      </c>
      <c r="G389" t="str">
        <f t="shared" si="37"/>
        <v>Paranephrops planifrons</v>
      </c>
      <c r="H389" t="str">
        <f t="shared" si="38"/>
        <v>Freshwater_crayfish</v>
      </c>
      <c r="I389" t="str">
        <f t="shared" si="39"/>
        <v>Kōura</v>
      </c>
      <c r="J389" t="str">
        <f t="shared" si="40"/>
        <v>Native</v>
      </c>
      <c r="K389" t="str">
        <f t="shared" si="41"/>
        <v>Yes</v>
      </c>
      <c r="L389" t="s">
        <v>195</v>
      </c>
      <c r="M389">
        <v>15.61</v>
      </c>
      <c r="N389">
        <v>3</v>
      </c>
      <c r="O389">
        <v>1</v>
      </c>
      <c r="T389" t="str">
        <f t="shared" si="36"/>
        <v/>
      </c>
    </row>
    <row r="390" spans="1:20" x14ac:dyDescent="0.55000000000000004">
      <c r="A390">
        <v>22</v>
      </c>
      <c r="B390" s="15" t="s">
        <v>37</v>
      </c>
      <c r="C390" s="20">
        <v>45695.638888888891</v>
      </c>
      <c r="D390" t="s">
        <v>193</v>
      </c>
      <c r="E390">
        <v>2</v>
      </c>
      <c r="F390" t="s">
        <v>131</v>
      </c>
      <c r="G390" t="str">
        <f t="shared" si="37"/>
        <v>Paranephrops planifrons</v>
      </c>
      <c r="H390" t="str">
        <f t="shared" si="38"/>
        <v>Freshwater_crayfish</v>
      </c>
      <c r="I390" t="str">
        <f t="shared" si="39"/>
        <v>Kōura</v>
      </c>
      <c r="J390" t="str">
        <f t="shared" si="40"/>
        <v>Native</v>
      </c>
      <c r="K390" t="str">
        <f t="shared" si="41"/>
        <v>Yes</v>
      </c>
      <c r="L390" t="s">
        <v>195</v>
      </c>
      <c r="M390">
        <v>12.53</v>
      </c>
      <c r="N390">
        <v>1</v>
      </c>
      <c r="O390">
        <v>1</v>
      </c>
      <c r="T390" t="str">
        <f t="shared" si="36"/>
        <v/>
      </c>
    </row>
    <row r="391" spans="1:20" x14ac:dyDescent="0.55000000000000004">
      <c r="B391" s="15"/>
      <c r="C391" s="20"/>
      <c r="E391">
        <v>2</v>
      </c>
      <c r="G391" t="e">
        <f t="shared" si="37"/>
        <v>#N/A</v>
      </c>
      <c r="H391" t="e">
        <f t="shared" si="38"/>
        <v>#N/A</v>
      </c>
      <c r="I391" t="e">
        <f t="shared" si="39"/>
        <v>#N/A</v>
      </c>
      <c r="J391" t="e">
        <f t="shared" si="40"/>
        <v>#N/A</v>
      </c>
      <c r="K391" t="e">
        <f t="shared" si="41"/>
        <v>#N/A</v>
      </c>
      <c r="T391" t="str">
        <f t="shared" si="36"/>
        <v/>
      </c>
    </row>
    <row r="392" spans="1:20" x14ac:dyDescent="0.55000000000000004">
      <c r="B392" s="15"/>
      <c r="C392" s="20"/>
      <c r="E392">
        <v>2</v>
      </c>
      <c r="G392" t="e">
        <f t="shared" si="37"/>
        <v>#N/A</v>
      </c>
      <c r="H392" t="e">
        <f t="shared" si="38"/>
        <v>#N/A</v>
      </c>
      <c r="I392" t="e">
        <f t="shared" si="39"/>
        <v>#N/A</v>
      </c>
      <c r="J392" t="e">
        <f t="shared" si="40"/>
        <v>#N/A</v>
      </c>
      <c r="K392" t="e">
        <f t="shared" si="41"/>
        <v>#N/A</v>
      </c>
      <c r="T392" t="str">
        <f t="shared" si="36"/>
        <v/>
      </c>
    </row>
    <row r="393" spans="1:20" x14ac:dyDescent="0.55000000000000004">
      <c r="B393" s="15"/>
      <c r="C393" s="20"/>
      <c r="E393">
        <v>2</v>
      </c>
      <c r="G393" t="e">
        <f t="shared" si="37"/>
        <v>#N/A</v>
      </c>
      <c r="H393" t="e">
        <f t="shared" si="38"/>
        <v>#N/A</v>
      </c>
      <c r="I393" t="e">
        <f t="shared" si="39"/>
        <v>#N/A</v>
      </c>
      <c r="J393" t="e">
        <f t="shared" si="40"/>
        <v>#N/A</v>
      </c>
      <c r="K393" t="e">
        <f t="shared" si="41"/>
        <v>#N/A</v>
      </c>
      <c r="T393" t="str">
        <f t="shared" si="36"/>
        <v/>
      </c>
    </row>
    <row r="394" spans="1:20" x14ac:dyDescent="0.55000000000000004">
      <c r="B394" s="15"/>
      <c r="C394" s="20"/>
      <c r="E394">
        <v>2</v>
      </c>
      <c r="G394" t="e">
        <f t="shared" si="37"/>
        <v>#N/A</v>
      </c>
      <c r="H394" t="e">
        <f t="shared" si="38"/>
        <v>#N/A</v>
      </c>
      <c r="I394" t="e">
        <f t="shared" si="39"/>
        <v>#N/A</v>
      </c>
      <c r="J394" t="e">
        <f t="shared" si="40"/>
        <v>#N/A</v>
      </c>
      <c r="K394" t="e">
        <f t="shared" si="41"/>
        <v>#N/A</v>
      </c>
      <c r="T394" t="str">
        <f t="shared" si="36"/>
        <v/>
      </c>
    </row>
    <row r="395" spans="1:20" x14ac:dyDescent="0.55000000000000004">
      <c r="B395" s="15"/>
      <c r="C395" s="20"/>
      <c r="E395">
        <v>2</v>
      </c>
      <c r="G395" t="e">
        <f t="shared" si="37"/>
        <v>#N/A</v>
      </c>
      <c r="H395" t="e">
        <f t="shared" si="38"/>
        <v>#N/A</v>
      </c>
      <c r="I395" t="e">
        <f t="shared" si="39"/>
        <v>#N/A</v>
      </c>
      <c r="J395" t="e">
        <f t="shared" si="40"/>
        <v>#N/A</v>
      </c>
      <c r="K395" t="e">
        <f t="shared" si="41"/>
        <v>#N/A</v>
      </c>
      <c r="T395" t="str">
        <f t="shared" si="36"/>
        <v/>
      </c>
    </row>
    <row r="396" spans="1:20" x14ac:dyDescent="0.55000000000000004">
      <c r="B396" s="15"/>
      <c r="C396" s="20"/>
      <c r="E396">
        <v>2</v>
      </c>
      <c r="G396" t="e">
        <f t="shared" si="37"/>
        <v>#N/A</v>
      </c>
      <c r="H396" t="e">
        <f t="shared" si="38"/>
        <v>#N/A</v>
      </c>
      <c r="I396" t="e">
        <f t="shared" si="39"/>
        <v>#N/A</v>
      </c>
      <c r="J396" t="e">
        <f t="shared" si="40"/>
        <v>#N/A</v>
      </c>
      <c r="K396" t="e">
        <f t="shared" si="41"/>
        <v>#N/A</v>
      </c>
      <c r="T396" t="str">
        <f t="shared" si="36"/>
        <v/>
      </c>
    </row>
    <row r="397" spans="1:20" x14ac:dyDescent="0.55000000000000004">
      <c r="B397" s="15"/>
      <c r="C397" s="20"/>
      <c r="E397">
        <v>2</v>
      </c>
      <c r="G397" t="e">
        <f t="shared" si="37"/>
        <v>#N/A</v>
      </c>
      <c r="H397" t="e">
        <f t="shared" si="38"/>
        <v>#N/A</v>
      </c>
      <c r="I397" t="e">
        <f t="shared" si="39"/>
        <v>#N/A</v>
      </c>
      <c r="J397" t="e">
        <f t="shared" si="40"/>
        <v>#N/A</v>
      </c>
      <c r="K397" t="e">
        <f t="shared" si="41"/>
        <v>#N/A</v>
      </c>
      <c r="T397" t="str">
        <f t="shared" si="36"/>
        <v/>
      </c>
    </row>
    <row r="398" spans="1:20" x14ac:dyDescent="0.55000000000000004">
      <c r="B398" s="15"/>
      <c r="C398" s="20"/>
      <c r="E398">
        <v>2</v>
      </c>
      <c r="G398" t="e">
        <f t="shared" si="37"/>
        <v>#N/A</v>
      </c>
      <c r="H398" t="e">
        <f t="shared" si="38"/>
        <v>#N/A</v>
      </c>
      <c r="I398" t="e">
        <f t="shared" si="39"/>
        <v>#N/A</v>
      </c>
      <c r="J398" t="e">
        <f t="shared" si="40"/>
        <v>#N/A</v>
      </c>
      <c r="K398" t="e">
        <f t="shared" si="41"/>
        <v>#N/A</v>
      </c>
      <c r="T398" t="str">
        <f t="shared" si="36"/>
        <v/>
      </c>
    </row>
    <row r="399" spans="1:20" x14ac:dyDescent="0.55000000000000004">
      <c r="B399" s="15"/>
      <c r="C399" s="20"/>
      <c r="E399">
        <v>2</v>
      </c>
      <c r="G399" t="e">
        <f t="shared" si="37"/>
        <v>#N/A</v>
      </c>
      <c r="H399" t="e">
        <f t="shared" si="38"/>
        <v>#N/A</v>
      </c>
      <c r="I399" t="e">
        <f t="shared" si="39"/>
        <v>#N/A</v>
      </c>
      <c r="J399" t="e">
        <f t="shared" si="40"/>
        <v>#N/A</v>
      </c>
      <c r="K399" t="e">
        <f t="shared" si="41"/>
        <v>#N/A</v>
      </c>
      <c r="T399" t="str">
        <f t="shared" si="36"/>
        <v/>
      </c>
    </row>
    <row r="400" spans="1:20" x14ac:dyDescent="0.55000000000000004">
      <c r="B400" s="15"/>
      <c r="C400" s="20"/>
      <c r="E400">
        <v>2</v>
      </c>
      <c r="G400" t="e">
        <f t="shared" si="37"/>
        <v>#N/A</v>
      </c>
      <c r="H400" t="e">
        <f t="shared" si="38"/>
        <v>#N/A</v>
      </c>
      <c r="I400" t="e">
        <f t="shared" si="39"/>
        <v>#N/A</v>
      </c>
      <c r="J400" t="e">
        <f t="shared" si="40"/>
        <v>#N/A</v>
      </c>
      <c r="K400" t="e">
        <f t="shared" si="41"/>
        <v>#N/A</v>
      </c>
      <c r="T400" t="str">
        <f t="shared" si="36"/>
        <v/>
      </c>
    </row>
    <row r="401" spans="2:20" x14ac:dyDescent="0.55000000000000004">
      <c r="B401" s="15"/>
      <c r="C401" s="20"/>
      <c r="E401">
        <v>2</v>
      </c>
      <c r="G401" t="e">
        <f t="shared" si="37"/>
        <v>#N/A</v>
      </c>
      <c r="H401" t="e">
        <f t="shared" si="38"/>
        <v>#N/A</v>
      </c>
      <c r="I401" t="e">
        <f t="shared" si="39"/>
        <v>#N/A</v>
      </c>
      <c r="J401" t="e">
        <f t="shared" si="40"/>
        <v>#N/A</v>
      </c>
      <c r="K401" t="e">
        <f t="shared" si="41"/>
        <v>#N/A</v>
      </c>
      <c r="T401" t="str">
        <f t="shared" si="36"/>
        <v/>
      </c>
    </row>
    <row r="402" spans="2:20" x14ac:dyDescent="0.55000000000000004">
      <c r="B402" s="15"/>
      <c r="C402" s="20"/>
      <c r="E402">
        <v>2</v>
      </c>
      <c r="G402" t="e">
        <f t="shared" si="37"/>
        <v>#N/A</v>
      </c>
      <c r="H402" t="e">
        <f t="shared" si="38"/>
        <v>#N/A</v>
      </c>
      <c r="I402" t="e">
        <f t="shared" si="39"/>
        <v>#N/A</v>
      </c>
      <c r="J402" t="e">
        <f t="shared" si="40"/>
        <v>#N/A</v>
      </c>
      <c r="K402" t="e">
        <f t="shared" si="41"/>
        <v>#N/A</v>
      </c>
      <c r="T402" t="str">
        <f t="shared" si="36"/>
        <v/>
      </c>
    </row>
    <row r="403" spans="2:20" x14ac:dyDescent="0.55000000000000004">
      <c r="B403" s="15"/>
      <c r="C403" s="20"/>
      <c r="E403">
        <v>2</v>
      </c>
      <c r="G403" t="e">
        <f t="shared" si="37"/>
        <v>#N/A</v>
      </c>
      <c r="H403" t="e">
        <f t="shared" si="38"/>
        <v>#N/A</v>
      </c>
      <c r="I403" t="e">
        <f t="shared" si="39"/>
        <v>#N/A</v>
      </c>
      <c r="J403" t="e">
        <f t="shared" si="40"/>
        <v>#N/A</v>
      </c>
      <c r="K403" t="e">
        <f t="shared" si="41"/>
        <v>#N/A</v>
      </c>
      <c r="T403" t="str">
        <f t="shared" si="36"/>
        <v/>
      </c>
    </row>
    <row r="404" spans="2:20" x14ac:dyDescent="0.55000000000000004">
      <c r="B404" s="15"/>
      <c r="C404" s="20"/>
      <c r="E404">
        <v>2</v>
      </c>
      <c r="G404" t="e">
        <f t="shared" si="37"/>
        <v>#N/A</v>
      </c>
      <c r="H404" t="e">
        <f t="shared" si="38"/>
        <v>#N/A</v>
      </c>
      <c r="I404" t="e">
        <f t="shared" si="39"/>
        <v>#N/A</v>
      </c>
      <c r="J404" t="e">
        <f t="shared" si="40"/>
        <v>#N/A</v>
      </c>
      <c r="K404" t="e">
        <f t="shared" si="41"/>
        <v>#N/A</v>
      </c>
      <c r="T404" t="str">
        <f t="shared" si="36"/>
        <v/>
      </c>
    </row>
    <row r="405" spans="2:20" x14ac:dyDescent="0.55000000000000004">
      <c r="B405" s="15"/>
      <c r="C405" s="20"/>
      <c r="E405">
        <v>2</v>
      </c>
      <c r="G405" t="e">
        <f t="shared" si="37"/>
        <v>#N/A</v>
      </c>
      <c r="H405" t="e">
        <f t="shared" si="38"/>
        <v>#N/A</v>
      </c>
      <c r="I405" t="e">
        <f t="shared" si="39"/>
        <v>#N/A</v>
      </c>
      <c r="J405" t="e">
        <f t="shared" si="40"/>
        <v>#N/A</v>
      </c>
      <c r="K405" t="e">
        <f t="shared" si="41"/>
        <v>#N/A</v>
      </c>
      <c r="T405" t="str">
        <f t="shared" si="36"/>
        <v/>
      </c>
    </row>
    <row r="406" spans="2:20" x14ac:dyDescent="0.55000000000000004">
      <c r="B406" s="15"/>
      <c r="C406" s="20"/>
      <c r="E406">
        <v>2</v>
      </c>
      <c r="G406" t="e">
        <f t="shared" si="37"/>
        <v>#N/A</v>
      </c>
      <c r="H406" t="e">
        <f t="shared" si="38"/>
        <v>#N/A</v>
      </c>
      <c r="I406" t="e">
        <f t="shared" si="39"/>
        <v>#N/A</v>
      </c>
      <c r="J406" t="e">
        <f t="shared" si="40"/>
        <v>#N/A</v>
      </c>
      <c r="K406" t="e">
        <f t="shared" si="41"/>
        <v>#N/A</v>
      </c>
      <c r="T406" t="str">
        <f t="shared" si="36"/>
        <v/>
      </c>
    </row>
    <row r="407" spans="2:20" x14ac:dyDescent="0.55000000000000004">
      <c r="B407" s="15"/>
      <c r="C407" s="20"/>
      <c r="E407">
        <v>2</v>
      </c>
      <c r="G407" t="e">
        <f t="shared" si="37"/>
        <v>#N/A</v>
      </c>
      <c r="H407" t="e">
        <f t="shared" si="38"/>
        <v>#N/A</v>
      </c>
      <c r="I407" t="e">
        <f t="shared" si="39"/>
        <v>#N/A</v>
      </c>
      <c r="J407" t="e">
        <f t="shared" si="40"/>
        <v>#N/A</v>
      </c>
      <c r="K407" t="e">
        <f t="shared" si="41"/>
        <v>#N/A</v>
      </c>
      <c r="T407" t="str">
        <f t="shared" si="36"/>
        <v/>
      </c>
    </row>
    <row r="408" spans="2:20" x14ac:dyDescent="0.55000000000000004">
      <c r="B408" s="15"/>
      <c r="C408" s="20"/>
      <c r="E408">
        <v>2</v>
      </c>
      <c r="G408" t="e">
        <f t="shared" si="37"/>
        <v>#N/A</v>
      </c>
      <c r="H408" t="e">
        <f t="shared" si="38"/>
        <v>#N/A</v>
      </c>
      <c r="I408" t="e">
        <f t="shared" si="39"/>
        <v>#N/A</v>
      </c>
      <c r="J408" t="e">
        <f t="shared" si="40"/>
        <v>#N/A</v>
      </c>
      <c r="K408" t="e">
        <f t="shared" si="41"/>
        <v>#N/A</v>
      </c>
      <c r="T408" t="str">
        <f t="shared" si="36"/>
        <v/>
      </c>
    </row>
    <row r="409" spans="2:20" x14ac:dyDescent="0.55000000000000004">
      <c r="B409" s="15"/>
      <c r="C409" s="20"/>
      <c r="E409">
        <v>2</v>
      </c>
      <c r="G409" t="e">
        <f t="shared" si="37"/>
        <v>#N/A</v>
      </c>
      <c r="H409" t="e">
        <f t="shared" si="38"/>
        <v>#N/A</v>
      </c>
      <c r="I409" t="e">
        <f t="shared" si="39"/>
        <v>#N/A</v>
      </c>
      <c r="J409" t="e">
        <f t="shared" si="40"/>
        <v>#N/A</v>
      </c>
      <c r="K409" t="e">
        <f t="shared" si="41"/>
        <v>#N/A</v>
      </c>
      <c r="T409" t="str">
        <f t="shared" si="36"/>
        <v/>
      </c>
    </row>
    <row r="410" spans="2:20" x14ac:dyDescent="0.55000000000000004">
      <c r="B410" s="15"/>
      <c r="C410" s="20"/>
      <c r="E410">
        <v>2</v>
      </c>
      <c r="G410" t="e">
        <f t="shared" si="37"/>
        <v>#N/A</v>
      </c>
      <c r="H410" t="e">
        <f t="shared" si="38"/>
        <v>#N/A</v>
      </c>
      <c r="I410" t="e">
        <f t="shared" si="39"/>
        <v>#N/A</v>
      </c>
      <c r="J410" t="e">
        <f t="shared" si="40"/>
        <v>#N/A</v>
      </c>
      <c r="K410" t="e">
        <f t="shared" si="41"/>
        <v>#N/A</v>
      </c>
      <c r="T410" t="str">
        <f t="shared" si="36"/>
        <v/>
      </c>
    </row>
    <row r="411" spans="2:20" x14ac:dyDescent="0.55000000000000004">
      <c r="B411" s="15"/>
      <c r="C411" s="20"/>
      <c r="E411">
        <v>2</v>
      </c>
      <c r="G411" t="e">
        <f t="shared" si="37"/>
        <v>#N/A</v>
      </c>
      <c r="H411" t="e">
        <f t="shared" si="38"/>
        <v>#N/A</v>
      </c>
      <c r="I411" t="e">
        <f t="shared" si="39"/>
        <v>#N/A</v>
      </c>
      <c r="J411" t="e">
        <f t="shared" si="40"/>
        <v>#N/A</v>
      </c>
      <c r="K411" t="e">
        <f t="shared" si="41"/>
        <v>#N/A</v>
      </c>
      <c r="T411" t="str">
        <f t="shared" si="36"/>
        <v/>
      </c>
    </row>
    <row r="412" spans="2:20" x14ac:dyDescent="0.55000000000000004">
      <c r="B412" s="15"/>
      <c r="C412" s="20"/>
      <c r="E412">
        <v>2</v>
      </c>
      <c r="G412" t="e">
        <f t="shared" si="37"/>
        <v>#N/A</v>
      </c>
      <c r="H412" t="e">
        <f t="shared" si="38"/>
        <v>#N/A</v>
      </c>
      <c r="I412" t="e">
        <f t="shared" si="39"/>
        <v>#N/A</v>
      </c>
      <c r="J412" t="e">
        <f t="shared" si="40"/>
        <v>#N/A</v>
      </c>
      <c r="K412" t="e">
        <f t="shared" si="41"/>
        <v>#N/A</v>
      </c>
      <c r="T412" t="str">
        <f t="shared" si="36"/>
        <v/>
      </c>
    </row>
    <row r="413" spans="2:20" x14ac:dyDescent="0.55000000000000004">
      <c r="B413" s="15"/>
      <c r="C413" s="20"/>
      <c r="E413">
        <v>2</v>
      </c>
      <c r="G413" t="e">
        <f t="shared" si="37"/>
        <v>#N/A</v>
      </c>
      <c r="H413" t="e">
        <f t="shared" si="38"/>
        <v>#N/A</v>
      </c>
      <c r="I413" t="e">
        <f t="shared" si="39"/>
        <v>#N/A</v>
      </c>
      <c r="J413" t="e">
        <f t="shared" si="40"/>
        <v>#N/A</v>
      </c>
      <c r="K413" t="e">
        <f t="shared" si="41"/>
        <v>#N/A</v>
      </c>
      <c r="T413" t="str">
        <f t="shared" si="36"/>
        <v/>
      </c>
    </row>
    <row r="414" spans="2:20" x14ac:dyDescent="0.55000000000000004">
      <c r="B414" s="15"/>
      <c r="C414" s="20"/>
      <c r="E414">
        <v>2</v>
      </c>
      <c r="G414" t="e">
        <f t="shared" si="37"/>
        <v>#N/A</v>
      </c>
      <c r="H414" t="e">
        <f t="shared" si="38"/>
        <v>#N/A</v>
      </c>
      <c r="I414" t="e">
        <f t="shared" si="39"/>
        <v>#N/A</v>
      </c>
      <c r="J414" t="e">
        <f t="shared" si="40"/>
        <v>#N/A</v>
      </c>
      <c r="K414" t="e">
        <f t="shared" si="41"/>
        <v>#N/A</v>
      </c>
      <c r="T414" t="str">
        <f t="shared" si="36"/>
        <v/>
      </c>
    </row>
    <row r="415" spans="2:20" x14ac:dyDescent="0.55000000000000004">
      <c r="B415" s="15"/>
      <c r="C415" s="20"/>
      <c r="E415">
        <v>2</v>
      </c>
      <c r="G415" t="e">
        <f t="shared" si="37"/>
        <v>#N/A</v>
      </c>
      <c r="H415" t="e">
        <f t="shared" si="38"/>
        <v>#N/A</v>
      </c>
      <c r="I415" t="e">
        <f t="shared" si="39"/>
        <v>#N/A</v>
      </c>
      <c r="J415" t="e">
        <f t="shared" si="40"/>
        <v>#N/A</v>
      </c>
      <c r="K415" t="e">
        <f t="shared" si="41"/>
        <v>#N/A</v>
      </c>
      <c r="T415" t="str">
        <f t="shared" si="36"/>
        <v/>
      </c>
    </row>
    <row r="416" spans="2:20" x14ac:dyDescent="0.55000000000000004">
      <c r="B416" s="15"/>
      <c r="C416" s="20"/>
      <c r="E416">
        <v>2</v>
      </c>
      <c r="G416" t="e">
        <f t="shared" si="37"/>
        <v>#N/A</v>
      </c>
      <c r="H416" t="e">
        <f t="shared" si="38"/>
        <v>#N/A</v>
      </c>
      <c r="I416" t="e">
        <f t="shared" si="39"/>
        <v>#N/A</v>
      </c>
      <c r="J416" t="e">
        <f t="shared" si="40"/>
        <v>#N/A</v>
      </c>
      <c r="K416" t="e">
        <f t="shared" si="41"/>
        <v>#N/A</v>
      </c>
      <c r="T416" t="str">
        <f t="shared" si="36"/>
        <v/>
      </c>
    </row>
    <row r="417" spans="2:20" x14ac:dyDescent="0.55000000000000004">
      <c r="B417" s="15"/>
      <c r="C417" s="20"/>
      <c r="E417">
        <v>2</v>
      </c>
      <c r="G417" t="e">
        <f t="shared" si="37"/>
        <v>#N/A</v>
      </c>
      <c r="H417" t="e">
        <f t="shared" si="38"/>
        <v>#N/A</v>
      </c>
      <c r="I417" t="e">
        <f t="shared" si="39"/>
        <v>#N/A</v>
      </c>
      <c r="J417" t="e">
        <f t="shared" si="40"/>
        <v>#N/A</v>
      </c>
      <c r="K417" t="e">
        <f t="shared" si="41"/>
        <v>#N/A</v>
      </c>
      <c r="T417" t="str">
        <f t="shared" si="36"/>
        <v/>
      </c>
    </row>
    <row r="418" spans="2:20" x14ac:dyDescent="0.55000000000000004">
      <c r="B418" s="15"/>
      <c r="C418" s="20"/>
      <c r="E418">
        <v>2</v>
      </c>
      <c r="G418" t="e">
        <f t="shared" si="37"/>
        <v>#N/A</v>
      </c>
      <c r="H418" t="e">
        <f t="shared" si="38"/>
        <v>#N/A</v>
      </c>
      <c r="I418" t="e">
        <f t="shared" si="39"/>
        <v>#N/A</v>
      </c>
      <c r="J418" t="e">
        <f t="shared" si="40"/>
        <v>#N/A</v>
      </c>
      <c r="K418" t="e">
        <f t="shared" si="41"/>
        <v>#N/A</v>
      </c>
      <c r="T418" t="str">
        <f t="shared" si="36"/>
        <v/>
      </c>
    </row>
    <row r="419" spans="2:20" x14ac:dyDescent="0.55000000000000004">
      <c r="B419" s="15"/>
      <c r="C419" s="20"/>
      <c r="E419">
        <v>2</v>
      </c>
      <c r="G419" t="e">
        <f t="shared" si="37"/>
        <v>#N/A</v>
      </c>
      <c r="H419" t="e">
        <f t="shared" si="38"/>
        <v>#N/A</v>
      </c>
      <c r="I419" t="e">
        <f t="shared" si="39"/>
        <v>#N/A</v>
      </c>
      <c r="J419" t="e">
        <f t="shared" si="40"/>
        <v>#N/A</v>
      </c>
      <c r="K419" t="e">
        <f t="shared" si="41"/>
        <v>#N/A</v>
      </c>
      <c r="T419" t="str">
        <f t="shared" si="36"/>
        <v/>
      </c>
    </row>
    <row r="420" spans="2:20" x14ac:dyDescent="0.55000000000000004">
      <c r="B420" s="15"/>
      <c r="C420" s="20"/>
      <c r="E420">
        <v>2</v>
      </c>
      <c r="G420" t="e">
        <f t="shared" si="37"/>
        <v>#N/A</v>
      </c>
      <c r="H420" t="e">
        <f t="shared" si="38"/>
        <v>#N/A</v>
      </c>
      <c r="I420" t="e">
        <f t="shared" si="39"/>
        <v>#N/A</v>
      </c>
      <c r="J420" t="e">
        <f t="shared" si="40"/>
        <v>#N/A</v>
      </c>
      <c r="K420" t="e">
        <f t="shared" si="41"/>
        <v>#N/A</v>
      </c>
      <c r="T420" t="str">
        <f t="shared" si="36"/>
        <v/>
      </c>
    </row>
    <row r="421" spans="2:20" x14ac:dyDescent="0.55000000000000004">
      <c r="B421" s="15"/>
      <c r="C421" s="20"/>
      <c r="E421">
        <v>2</v>
      </c>
      <c r="G421" t="e">
        <f t="shared" si="37"/>
        <v>#N/A</v>
      </c>
      <c r="H421" t="e">
        <f t="shared" si="38"/>
        <v>#N/A</v>
      </c>
      <c r="I421" t="e">
        <f t="shared" si="39"/>
        <v>#N/A</v>
      </c>
      <c r="J421" t="e">
        <f t="shared" si="40"/>
        <v>#N/A</v>
      </c>
      <c r="K421" t="e">
        <f t="shared" si="41"/>
        <v>#N/A</v>
      </c>
      <c r="T421" t="str">
        <f t="shared" si="36"/>
        <v/>
      </c>
    </row>
    <row r="422" spans="2:20" x14ac:dyDescent="0.55000000000000004">
      <c r="B422" s="15"/>
      <c r="C422" s="20"/>
      <c r="E422">
        <v>2</v>
      </c>
      <c r="G422" t="e">
        <f t="shared" si="37"/>
        <v>#N/A</v>
      </c>
      <c r="H422" t="e">
        <f t="shared" si="38"/>
        <v>#N/A</v>
      </c>
      <c r="I422" t="e">
        <f t="shared" si="39"/>
        <v>#N/A</v>
      </c>
      <c r="J422" t="e">
        <f t="shared" si="40"/>
        <v>#N/A</v>
      </c>
      <c r="K422" t="e">
        <f t="shared" si="41"/>
        <v>#N/A</v>
      </c>
      <c r="T422" t="str">
        <f t="shared" si="36"/>
        <v/>
      </c>
    </row>
    <row r="423" spans="2:20" x14ac:dyDescent="0.55000000000000004">
      <c r="B423" s="15"/>
      <c r="C423" s="20"/>
      <c r="E423">
        <v>2</v>
      </c>
      <c r="G423" t="e">
        <f t="shared" si="37"/>
        <v>#N/A</v>
      </c>
      <c r="H423" t="e">
        <f t="shared" si="38"/>
        <v>#N/A</v>
      </c>
      <c r="I423" t="e">
        <f t="shared" si="39"/>
        <v>#N/A</v>
      </c>
      <c r="J423" t="e">
        <f t="shared" si="40"/>
        <v>#N/A</v>
      </c>
      <c r="K423" t="e">
        <f t="shared" si="41"/>
        <v>#N/A</v>
      </c>
      <c r="T423" t="str">
        <f t="shared" si="36"/>
        <v/>
      </c>
    </row>
    <row r="424" spans="2:20" x14ac:dyDescent="0.55000000000000004">
      <c r="B424" s="15"/>
      <c r="C424" s="20"/>
      <c r="E424">
        <v>2</v>
      </c>
      <c r="G424" t="e">
        <f t="shared" si="37"/>
        <v>#N/A</v>
      </c>
      <c r="H424" t="e">
        <f t="shared" si="38"/>
        <v>#N/A</v>
      </c>
      <c r="I424" t="e">
        <f t="shared" si="39"/>
        <v>#N/A</v>
      </c>
      <c r="J424" t="e">
        <f t="shared" si="40"/>
        <v>#N/A</v>
      </c>
      <c r="K424" t="e">
        <f t="shared" si="41"/>
        <v>#N/A</v>
      </c>
      <c r="T424" t="str">
        <f t="shared" si="36"/>
        <v/>
      </c>
    </row>
    <row r="425" spans="2:20" x14ac:dyDescent="0.55000000000000004">
      <c r="B425" s="15"/>
      <c r="C425" s="20"/>
      <c r="E425">
        <v>2</v>
      </c>
      <c r="G425" t="e">
        <f t="shared" si="37"/>
        <v>#N/A</v>
      </c>
      <c r="H425" t="e">
        <f t="shared" si="38"/>
        <v>#N/A</v>
      </c>
      <c r="I425" t="e">
        <f t="shared" si="39"/>
        <v>#N/A</v>
      </c>
      <c r="J425" t="e">
        <f t="shared" si="40"/>
        <v>#N/A</v>
      </c>
      <c r="K425" t="e">
        <f t="shared" si="41"/>
        <v>#N/A</v>
      </c>
      <c r="T425" t="str">
        <f t="shared" si="36"/>
        <v/>
      </c>
    </row>
    <row r="426" spans="2:20" x14ac:dyDescent="0.55000000000000004">
      <c r="B426" s="15"/>
      <c r="C426" s="20"/>
      <c r="E426">
        <v>2</v>
      </c>
      <c r="G426" t="e">
        <f t="shared" si="37"/>
        <v>#N/A</v>
      </c>
      <c r="H426" t="e">
        <f t="shared" si="38"/>
        <v>#N/A</v>
      </c>
      <c r="I426" t="e">
        <f t="shared" si="39"/>
        <v>#N/A</v>
      </c>
      <c r="J426" t="e">
        <f t="shared" si="40"/>
        <v>#N/A</v>
      </c>
      <c r="K426" t="e">
        <f t="shared" si="41"/>
        <v>#N/A</v>
      </c>
      <c r="T426" t="str">
        <f t="shared" si="36"/>
        <v/>
      </c>
    </row>
    <row r="427" spans="2:20" x14ac:dyDescent="0.55000000000000004">
      <c r="B427" s="15"/>
      <c r="C427" s="20"/>
      <c r="E427">
        <v>2</v>
      </c>
      <c r="G427" t="e">
        <f t="shared" si="37"/>
        <v>#N/A</v>
      </c>
      <c r="H427" t="e">
        <f t="shared" si="38"/>
        <v>#N/A</v>
      </c>
      <c r="I427" t="e">
        <f t="shared" si="39"/>
        <v>#N/A</v>
      </c>
      <c r="J427" t="e">
        <f t="shared" si="40"/>
        <v>#N/A</v>
      </c>
      <c r="K427" t="e">
        <f t="shared" si="41"/>
        <v>#N/A</v>
      </c>
      <c r="T427" t="str">
        <f t="shared" si="36"/>
        <v/>
      </c>
    </row>
    <row r="428" spans="2:20" x14ac:dyDescent="0.55000000000000004">
      <c r="B428" s="15"/>
      <c r="C428" s="20"/>
      <c r="E428">
        <v>2</v>
      </c>
      <c r="G428" t="e">
        <f t="shared" si="37"/>
        <v>#N/A</v>
      </c>
      <c r="H428" t="e">
        <f t="shared" si="38"/>
        <v>#N/A</v>
      </c>
      <c r="I428" t="e">
        <f t="shared" si="39"/>
        <v>#N/A</v>
      </c>
      <c r="J428" t="e">
        <f t="shared" si="40"/>
        <v>#N/A</v>
      </c>
      <c r="K428" t="e">
        <f t="shared" si="41"/>
        <v>#N/A</v>
      </c>
      <c r="T428" t="str">
        <f t="shared" si="36"/>
        <v/>
      </c>
    </row>
    <row r="429" spans="2:20" x14ac:dyDescent="0.55000000000000004">
      <c r="B429" s="15"/>
      <c r="C429" s="20"/>
      <c r="E429">
        <v>2</v>
      </c>
      <c r="G429" t="e">
        <f t="shared" si="37"/>
        <v>#N/A</v>
      </c>
      <c r="H429" t="e">
        <f t="shared" si="38"/>
        <v>#N/A</v>
      </c>
      <c r="I429" t="e">
        <f t="shared" si="39"/>
        <v>#N/A</v>
      </c>
      <c r="J429" t="e">
        <f t="shared" si="40"/>
        <v>#N/A</v>
      </c>
      <c r="K429" t="e">
        <f t="shared" si="41"/>
        <v>#N/A</v>
      </c>
      <c r="T429" t="str">
        <f t="shared" si="36"/>
        <v/>
      </c>
    </row>
    <row r="430" spans="2:20" x14ac:dyDescent="0.55000000000000004">
      <c r="B430" s="15"/>
      <c r="C430" s="20"/>
      <c r="E430">
        <v>2</v>
      </c>
      <c r="G430" t="e">
        <f t="shared" si="37"/>
        <v>#N/A</v>
      </c>
      <c r="H430" t="e">
        <f t="shared" si="38"/>
        <v>#N/A</v>
      </c>
      <c r="I430" t="e">
        <f t="shared" si="39"/>
        <v>#N/A</v>
      </c>
      <c r="J430" t="e">
        <f t="shared" si="40"/>
        <v>#N/A</v>
      </c>
      <c r="K430" t="e">
        <f t="shared" si="41"/>
        <v>#N/A</v>
      </c>
      <c r="T430" t="str">
        <f t="shared" si="36"/>
        <v/>
      </c>
    </row>
    <row r="431" spans="2:20" x14ac:dyDescent="0.55000000000000004">
      <c r="B431" s="15"/>
      <c r="C431" s="20"/>
      <c r="E431">
        <v>2</v>
      </c>
      <c r="G431" t="e">
        <f t="shared" si="37"/>
        <v>#N/A</v>
      </c>
      <c r="H431" t="e">
        <f t="shared" si="38"/>
        <v>#N/A</v>
      </c>
      <c r="I431" t="e">
        <f t="shared" si="39"/>
        <v>#N/A</v>
      </c>
      <c r="J431" t="e">
        <f t="shared" si="40"/>
        <v>#N/A</v>
      </c>
      <c r="K431" t="e">
        <f t="shared" si="41"/>
        <v>#N/A</v>
      </c>
      <c r="T431" t="str">
        <f t="shared" si="36"/>
        <v/>
      </c>
    </row>
    <row r="432" spans="2:20" x14ac:dyDescent="0.55000000000000004">
      <c r="B432" s="15"/>
      <c r="C432" s="20"/>
      <c r="E432">
        <v>2</v>
      </c>
      <c r="G432" t="e">
        <f t="shared" si="37"/>
        <v>#N/A</v>
      </c>
      <c r="H432" t="e">
        <f t="shared" si="38"/>
        <v>#N/A</v>
      </c>
      <c r="I432" t="e">
        <f t="shared" si="39"/>
        <v>#N/A</v>
      </c>
      <c r="J432" t="e">
        <f t="shared" si="40"/>
        <v>#N/A</v>
      </c>
      <c r="K432" t="e">
        <f t="shared" si="41"/>
        <v>#N/A</v>
      </c>
      <c r="T432" t="str">
        <f t="shared" si="36"/>
        <v/>
      </c>
    </row>
    <row r="433" spans="2:20" x14ac:dyDescent="0.55000000000000004">
      <c r="B433" s="15"/>
      <c r="C433" s="20"/>
      <c r="E433">
        <v>2</v>
      </c>
      <c r="G433" t="e">
        <f t="shared" si="37"/>
        <v>#N/A</v>
      </c>
      <c r="H433" t="e">
        <f t="shared" si="38"/>
        <v>#N/A</v>
      </c>
      <c r="I433" t="e">
        <f t="shared" si="39"/>
        <v>#N/A</v>
      </c>
      <c r="J433" t="e">
        <f t="shared" si="40"/>
        <v>#N/A</v>
      </c>
      <c r="K433" t="e">
        <f t="shared" si="41"/>
        <v>#N/A</v>
      </c>
      <c r="T433" t="str">
        <f t="shared" si="36"/>
        <v/>
      </c>
    </row>
    <row r="434" spans="2:20" x14ac:dyDescent="0.55000000000000004">
      <c r="B434" s="15"/>
      <c r="C434" s="20"/>
      <c r="E434">
        <v>2</v>
      </c>
      <c r="G434" t="e">
        <f t="shared" si="37"/>
        <v>#N/A</v>
      </c>
      <c r="H434" t="e">
        <f t="shared" si="38"/>
        <v>#N/A</v>
      </c>
      <c r="I434" t="e">
        <f t="shared" si="39"/>
        <v>#N/A</v>
      </c>
      <c r="J434" t="e">
        <f t="shared" si="40"/>
        <v>#N/A</v>
      </c>
      <c r="K434" t="e">
        <f t="shared" si="41"/>
        <v>#N/A</v>
      </c>
      <c r="T434" t="str">
        <f t="shared" si="36"/>
        <v/>
      </c>
    </row>
    <row r="435" spans="2:20" x14ac:dyDescent="0.55000000000000004">
      <c r="B435" s="15"/>
      <c r="C435" s="20"/>
      <c r="E435">
        <v>2</v>
      </c>
      <c r="G435" t="e">
        <f t="shared" si="37"/>
        <v>#N/A</v>
      </c>
      <c r="H435" t="e">
        <f t="shared" si="38"/>
        <v>#N/A</v>
      </c>
      <c r="I435" t="e">
        <f t="shared" si="39"/>
        <v>#N/A</v>
      </c>
      <c r="J435" t="e">
        <f t="shared" si="40"/>
        <v>#N/A</v>
      </c>
      <c r="K435" t="e">
        <f t="shared" si="41"/>
        <v>#N/A</v>
      </c>
      <c r="T435" t="str">
        <f t="shared" si="36"/>
        <v/>
      </c>
    </row>
    <row r="436" spans="2:20" x14ac:dyDescent="0.55000000000000004">
      <c r="B436" s="15"/>
      <c r="C436" s="20"/>
      <c r="E436">
        <v>2</v>
      </c>
      <c r="G436" t="e">
        <f t="shared" si="37"/>
        <v>#N/A</v>
      </c>
      <c r="H436" t="e">
        <f t="shared" si="38"/>
        <v>#N/A</v>
      </c>
      <c r="I436" t="e">
        <f t="shared" si="39"/>
        <v>#N/A</v>
      </c>
      <c r="J436" t="e">
        <f t="shared" si="40"/>
        <v>#N/A</v>
      </c>
      <c r="K436" t="e">
        <f t="shared" si="41"/>
        <v>#N/A</v>
      </c>
      <c r="T436" t="str">
        <f t="shared" si="36"/>
        <v/>
      </c>
    </row>
    <row r="437" spans="2:20" x14ac:dyDescent="0.55000000000000004">
      <c r="B437" s="15"/>
      <c r="C437" s="20"/>
      <c r="E437">
        <v>2</v>
      </c>
      <c r="G437" t="e">
        <f t="shared" si="37"/>
        <v>#N/A</v>
      </c>
      <c r="H437" t="e">
        <f t="shared" si="38"/>
        <v>#N/A</v>
      </c>
      <c r="I437" t="e">
        <f t="shared" si="39"/>
        <v>#N/A</v>
      </c>
      <c r="J437" t="e">
        <f t="shared" si="40"/>
        <v>#N/A</v>
      </c>
      <c r="K437" t="e">
        <f t="shared" si="41"/>
        <v>#N/A</v>
      </c>
      <c r="T437" t="str">
        <f t="shared" si="36"/>
        <v/>
      </c>
    </row>
    <row r="438" spans="2:20" x14ac:dyDescent="0.55000000000000004">
      <c r="B438" s="15"/>
      <c r="C438" s="20"/>
      <c r="E438">
        <v>2</v>
      </c>
      <c r="G438" t="e">
        <f t="shared" si="37"/>
        <v>#N/A</v>
      </c>
      <c r="H438" t="e">
        <f t="shared" si="38"/>
        <v>#N/A</v>
      </c>
      <c r="I438" t="e">
        <f t="shared" si="39"/>
        <v>#N/A</v>
      </c>
      <c r="J438" t="e">
        <f t="shared" si="40"/>
        <v>#N/A</v>
      </c>
      <c r="K438" t="e">
        <f t="shared" si="41"/>
        <v>#N/A</v>
      </c>
      <c r="T438" t="str">
        <f t="shared" si="36"/>
        <v/>
      </c>
    </row>
    <row r="439" spans="2:20" x14ac:dyDescent="0.55000000000000004">
      <c r="B439" s="15"/>
      <c r="C439" s="20"/>
      <c r="E439">
        <v>2</v>
      </c>
      <c r="G439" t="e">
        <f t="shared" si="37"/>
        <v>#N/A</v>
      </c>
      <c r="H439" t="e">
        <f t="shared" si="38"/>
        <v>#N/A</v>
      </c>
      <c r="I439" t="e">
        <f t="shared" si="39"/>
        <v>#N/A</v>
      </c>
      <c r="J439" t="e">
        <f t="shared" si="40"/>
        <v>#N/A</v>
      </c>
      <c r="K439" t="e">
        <f t="shared" si="41"/>
        <v>#N/A</v>
      </c>
      <c r="T439" t="str">
        <f t="shared" si="36"/>
        <v/>
      </c>
    </row>
    <row r="440" spans="2:20" x14ac:dyDescent="0.55000000000000004">
      <c r="E440">
        <v>2</v>
      </c>
      <c r="G440" t="e">
        <f t="shared" si="37"/>
        <v>#N/A</v>
      </c>
      <c r="H440" t="e">
        <f t="shared" si="38"/>
        <v>#N/A</v>
      </c>
      <c r="I440" t="e">
        <f t="shared" si="39"/>
        <v>#N/A</v>
      </c>
      <c r="J440" t="e">
        <f t="shared" si="40"/>
        <v>#N/A</v>
      </c>
      <c r="K440" t="e">
        <f t="shared" si="41"/>
        <v>#N/A</v>
      </c>
      <c r="T440" t="str">
        <f t="shared" ref="T440:T503" si="42">IF(S440&lt;&gt;"", S440*236.588, "")</f>
        <v/>
      </c>
    </row>
    <row r="441" spans="2:20" x14ac:dyDescent="0.55000000000000004">
      <c r="E441">
        <v>2</v>
      </c>
      <c r="G441" t="e">
        <f t="shared" si="37"/>
        <v>#N/A</v>
      </c>
      <c r="H441" t="e">
        <f t="shared" si="38"/>
        <v>#N/A</v>
      </c>
      <c r="I441" t="e">
        <f t="shared" si="39"/>
        <v>#N/A</v>
      </c>
      <c r="J441" t="e">
        <f t="shared" si="40"/>
        <v>#N/A</v>
      </c>
      <c r="K441" t="e">
        <f t="shared" si="41"/>
        <v>#N/A</v>
      </c>
      <c r="T441" t="str">
        <f t="shared" si="42"/>
        <v/>
      </c>
    </row>
    <row r="442" spans="2:20" x14ac:dyDescent="0.55000000000000004">
      <c r="E442">
        <v>2</v>
      </c>
      <c r="G442" t="e">
        <f t="shared" si="37"/>
        <v>#N/A</v>
      </c>
      <c r="H442" t="e">
        <f t="shared" si="38"/>
        <v>#N/A</v>
      </c>
      <c r="I442" t="e">
        <f t="shared" si="39"/>
        <v>#N/A</v>
      </c>
      <c r="J442" t="e">
        <f t="shared" si="40"/>
        <v>#N/A</v>
      </c>
      <c r="K442" t="e">
        <f t="shared" si="41"/>
        <v>#N/A</v>
      </c>
      <c r="T442" t="str">
        <f t="shared" si="42"/>
        <v/>
      </c>
    </row>
    <row r="443" spans="2:20" x14ac:dyDescent="0.55000000000000004">
      <c r="E443">
        <v>2</v>
      </c>
      <c r="G443" t="e">
        <f t="shared" si="37"/>
        <v>#N/A</v>
      </c>
      <c r="H443" t="e">
        <f t="shared" si="38"/>
        <v>#N/A</v>
      </c>
      <c r="I443" t="e">
        <f t="shared" si="39"/>
        <v>#N/A</v>
      </c>
      <c r="J443" t="e">
        <f t="shared" si="40"/>
        <v>#N/A</v>
      </c>
      <c r="K443" t="e">
        <f t="shared" si="41"/>
        <v>#N/A</v>
      </c>
      <c r="T443" t="str">
        <f t="shared" si="42"/>
        <v/>
      </c>
    </row>
    <row r="444" spans="2:20" x14ac:dyDescent="0.55000000000000004">
      <c r="E444">
        <v>2</v>
      </c>
      <c r="G444" t="e">
        <f t="shared" si="37"/>
        <v>#N/A</v>
      </c>
      <c r="H444" t="e">
        <f t="shared" si="38"/>
        <v>#N/A</v>
      </c>
      <c r="I444" t="e">
        <f t="shared" si="39"/>
        <v>#N/A</v>
      </c>
      <c r="J444" t="e">
        <f t="shared" si="40"/>
        <v>#N/A</v>
      </c>
      <c r="K444" t="e">
        <f t="shared" si="41"/>
        <v>#N/A</v>
      </c>
      <c r="T444" t="str">
        <f t="shared" si="42"/>
        <v/>
      </c>
    </row>
    <row r="445" spans="2:20" x14ac:dyDescent="0.55000000000000004">
      <c r="E445">
        <v>2</v>
      </c>
      <c r="G445" t="e">
        <f t="shared" si="37"/>
        <v>#N/A</v>
      </c>
      <c r="H445" t="e">
        <f t="shared" si="38"/>
        <v>#N/A</v>
      </c>
      <c r="I445" t="e">
        <f t="shared" si="39"/>
        <v>#N/A</v>
      </c>
      <c r="J445" t="e">
        <f t="shared" si="40"/>
        <v>#N/A</v>
      </c>
      <c r="K445" t="e">
        <f t="shared" si="41"/>
        <v>#N/A</v>
      </c>
      <c r="T445" t="str">
        <f t="shared" si="42"/>
        <v/>
      </c>
    </row>
    <row r="446" spans="2:20" x14ac:dyDescent="0.55000000000000004">
      <c r="E446">
        <v>2</v>
      </c>
      <c r="G446" t="e">
        <f t="shared" si="37"/>
        <v>#N/A</v>
      </c>
      <c r="H446" t="e">
        <f t="shared" si="38"/>
        <v>#N/A</v>
      </c>
      <c r="I446" t="e">
        <f t="shared" si="39"/>
        <v>#N/A</v>
      </c>
      <c r="J446" t="e">
        <f t="shared" si="40"/>
        <v>#N/A</v>
      </c>
      <c r="K446" t="e">
        <f t="shared" si="41"/>
        <v>#N/A</v>
      </c>
      <c r="T446" t="str">
        <f t="shared" si="42"/>
        <v/>
      </c>
    </row>
    <row r="447" spans="2:20" x14ac:dyDescent="0.55000000000000004">
      <c r="E447">
        <v>2</v>
      </c>
      <c r="G447" t="e">
        <f t="shared" si="37"/>
        <v>#N/A</v>
      </c>
      <c r="H447" t="e">
        <f t="shared" si="38"/>
        <v>#N/A</v>
      </c>
      <c r="I447" t="e">
        <f t="shared" si="39"/>
        <v>#N/A</v>
      </c>
      <c r="J447" t="e">
        <f t="shared" si="40"/>
        <v>#N/A</v>
      </c>
      <c r="K447" t="e">
        <f t="shared" si="41"/>
        <v>#N/A</v>
      </c>
      <c r="T447" t="str">
        <f t="shared" si="42"/>
        <v/>
      </c>
    </row>
    <row r="448" spans="2:20" x14ac:dyDescent="0.55000000000000004">
      <c r="E448">
        <v>2</v>
      </c>
      <c r="G448" t="e">
        <f t="shared" si="37"/>
        <v>#N/A</v>
      </c>
      <c r="H448" t="e">
        <f t="shared" si="38"/>
        <v>#N/A</v>
      </c>
      <c r="I448" t="e">
        <f t="shared" si="39"/>
        <v>#N/A</v>
      </c>
      <c r="J448" t="e">
        <f t="shared" si="40"/>
        <v>#N/A</v>
      </c>
      <c r="K448" t="e">
        <f t="shared" si="41"/>
        <v>#N/A</v>
      </c>
      <c r="T448" t="str">
        <f t="shared" si="42"/>
        <v/>
      </c>
    </row>
    <row r="449" spans="5:20" x14ac:dyDescent="0.55000000000000004">
      <c r="E449">
        <v>2</v>
      </c>
      <c r="G449" t="e">
        <f t="shared" si="37"/>
        <v>#N/A</v>
      </c>
      <c r="H449" t="e">
        <f t="shared" si="38"/>
        <v>#N/A</v>
      </c>
      <c r="I449" t="e">
        <f t="shared" si="39"/>
        <v>#N/A</v>
      </c>
      <c r="J449" t="e">
        <f t="shared" si="40"/>
        <v>#N/A</v>
      </c>
      <c r="K449" t="e">
        <f t="shared" si="41"/>
        <v>#N/A</v>
      </c>
      <c r="T449" t="str">
        <f t="shared" si="42"/>
        <v/>
      </c>
    </row>
    <row r="450" spans="5:20" x14ac:dyDescent="0.55000000000000004">
      <c r="E450">
        <v>2</v>
      </c>
      <c r="G450" t="e">
        <f t="shared" si="37"/>
        <v>#N/A</v>
      </c>
      <c r="H450" t="e">
        <f t="shared" si="38"/>
        <v>#N/A</v>
      </c>
      <c r="I450" t="e">
        <f t="shared" si="39"/>
        <v>#N/A</v>
      </c>
      <c r="J450" t="e">
        <f t="shared" si="40"/>
        <v>#N/A</v>
      </c>
      <c r="K450" t="e">
        <f t="shared" si="41"/>
        <v>#N/A</v>
      </c>
      <c r="T450" t="str">
        <f t="shared" si="42"/>
        <v/>
      </c>
    </row>
    <row r="451" spans="5:20" x14ac:dyDescent="0.55000000000000004">
      <c r="E451">
        <v>2</v>
      </c>
      <c r="G451" t="e">
        <f t="shared" si="37"/>
        <v>#N/A</v>
      </c>
      <c r="H451" t="e">
        <f t="shared" si="38"/>
        <v>#N/A</v>
      </c>
      <c r="I451" t="e">
        <f t="shared" si="39"/>
        <v>#N/A</v>
      </c>
      <c r="J451" t="e">
        <f t="shared" si="40"/>
        <v>#N/A</v>
      </c>
      <c r="K451" t="e">
        <f t="shared" si="41"/>
        <v>#N/A</v>
      </c>
      <c r="T451" t="str">
        <f t="shared" si="42"/>
        <v/>
      </c>
    </row>
    <row r="452" spans="5:20" x14ac:dyDescent="0.55000000000000004">
      <c r="E452">
        <v>2</v>
      </c>
      <c r="G452" t="e">
        <f t="shared" ref="G452:G515" si="43">VLOOKUP($F452, $W$1:$AB$10, 2, FALSE)</f>
        <v>#N/A</v>
      </c>
      <c r="H452" t="e">
        <f t="shared" ref="H452:H515" si="44">VLOOKUP($F452, $W$1:$AB$10, 3, FALSE)</f>
        <v>#N/A</v>
      </c>
      <c r="I452" t="e">
        <f t="shared" ref="I452:I515" si="45">VLOOKUP($F452, $W$1:$AB$10, 4, FALSE)</f>
        <v>#N/A</v>
      </c>
      <c r="J452" t="e">
        <f t="shared" ref="J452:J515" si="46">VLOOKUP($F452, $W$1:$AC$10, 5, FALSE)</f>
        <v>#N/A</v>
      </c>
      <c r="K452" t="e">
        <f t="shared" ref="K452:K515" si="47">VLOOKUP($F452, $W$1:$AB$10, 6, FALSE)</f>
        <v>#N/A</v>
      </c>
      <c r="T452" t="str">
        <f t="shared" si="42"/>
        <v/>
      </c>
    </row>
    <row r="453" spans="5:20" x14ac:dyDescent="0.55000000000000004">
      <c r="E453">
        <v>2</v>
      </c>
      <c r="G453" t="e">
        <f t="shared" si="43"/>
        <v>#N/A</v>
      </c>
      <c r="H453" t="e">
        <f t="shared" si="44"/>
        <v>#N/A</v>
      </c>
      <c r="I453" t="e">
        <f t="shared" si="45"/>
        <v>#N/A</v>
      </c>
      <c r="J453" t="e">
        <f t="shared" si="46"/>
        <v>#N/A</v>
      </c>
      <c r="K453" t="e">
        <f t="shared" si="47"/>
        <v>#N/A</v>
      </c>
      <c r="T453" t="str">
        <f t="shared" si="42"/>
        <v/>
      </c>
    </row>
    <row r="454" spans="5:20" x14ac:dyDescent="0.55000000000000004">
      <c r="E454">
        <v>2</v>
      </c>
      <c r="G454" t="e">
        <f t="shared" si="43"/>
        <v>#N/A</v>
      </c>
      <c r="H454" t="e">
        <f t="shared" si="44"/>
        <v>#N/A</v>
      </c>
      <c r="I454" t="e">
        <f t="shared" si="45"/>
        <v>#N/A</v>
      </c>
      <c r="J454" t="e">
        <f t="shared" si="46"/>
        <v>#N/A</v>
      </c>
      <c r="K454" t="e">
        <f t="shared" si="47"/>
        <v>#N/A</v>
      </c>
      <c r="T454" t="str">
        <f t="shared" si="42"/>
        <v/>
      </c>
    </row>
    <row r="455" spans="5:20" x14ac:dyDescent="0.55000000000000004">
      <c r="E455">
        <v>2</v>
      </c>
      <c r="G455" t="e">
        <f t="shared" si="43"/>
        <v>#N/A</v>
      </c>
      <c r="H455" t="e">
        <f t="shared" si="44"/>
        <v>#N/A</v>
      </c>
      <c r="I455" t="e">
        <f t="shared" si="45"/>
        <v>#N/A</v>
      </c>
      <c r="J455" t="e">
        <f t="shared" si="46"/>
        <v>#N/A</v>
      </c>
      <c r="K455" t="e">
        <f t="shared" si="47"/>
        <v>#N/A</v>
      </c>
      <c r="T455" t="str">
        <f t="shared" si="42"/>
        <v/>
      </c>
    </row>
    <row r="456" spans="5:20" x14ac:dyDescent="0.55000000000000004">
      <c r="E456">
        <v>2</v>
      </c>
      <c r="G456" t="e">
        <f t="shared" si="43"/>
        <v>#N/A</v>
      </c>
      <c r="H456" t="e">
        <f t="shared" si="44"/>
        <v>#N/A</v>
      </c>
      <c r="I456" t="e">
        <f t="shared" si="45"/>
        <v>#N/A</v>
      </c>
      <c r="J456" t="e">
        <f t="shared" si="46"/>
        <v>#N/A</v>
      </c>
      <c r="K456" t="e">
        <f t="shared" si="47"/>
        <v>#N/A</v>
      </c>
      <c r="T456" t="str">
        <f t="shared" si="42"/>
        <v/>
      </c>
    </row>
    <row r="457" spans="5:20" x14ac:dyDescent="0.55000000000000004">
      <c r="E457">
        <v>2</v>
      </c>
      <c r="G457" t="e">
        <f t="shared" si="43"/>
        <v>#N/A</v>
      </c>
      <c r="H457" t="e">
        <f t="shared" si="44"/>
        <v>#N/A</v>
      </c>
      <c r="I457" t="e">
        <f t="shared" si="45"/>
        <v>#N/A</v>
      </c>
      <c r="J457" t="e">
        <f t="shared" si="46"/>
        <v>#N/A</v>
      </c>
      <c r="K457" t="e">
        <f t="shared" si="47"/>
        <v>#N/A</v>
      </c>
      <c r="T457" t="str">
        <f t="shared" si="42"/>
        <v/>
      </c>
    </row>
    <row r="458" spans="5:20" x14ac:dyDescent="0.55000000000000004">
      <c r="E458">
        <v>2</v>
      </c>
      <c r="G458" t="e">
        <f t="shared" si="43"/>
        <v>#N/A</v>
      </c>
      <c r="H458" t="e">
        <f t="shared" si="44"/>
        <v>#N/A</v>
      </c>
      <c r="I458" t="e">
        <f t="shared" si="45"/>
        <v>#N/A</v>
      </c>
      <c r="J458" t="e">
        <f t="shared" si="46"/>
        <v>#N/A</v>
      </c>
      <c r="K458" t="e">
        <f t="shared" si="47"/>
        <v>#N/A</v>
      </c>
      <c r="T458" t="str">
        <f t="shared" si="42"/>
        <v/>
      </c>
    </row>
    <row r="459" spans="5:20" x14ac:dyDescent="0.55000000000000004">
      <c r="E459">
        <v>2</v>
      </c>
      <c r="G459" t="e">
        <f t="shared" si="43"/>
        <v>#N/A</v>
      </c>
      <c r="H459" t="e">
        <f t="shared" si="44"/>
        <v>#N/A</v>
      </c>
      <c r="I459" t="e">
        <f t="shared" si="45"/>
        <v>#N/A</v>
      </c>
      <c r="J459" t="e">
        <f t="shared" si="46"/>
        <v>#N/A</v>
      </c>
      <c r="K459" t="e">
        <f t="shared" si="47"/>
        <v>#N/A</v>
      </c>
      <c r="T459" t="str">
        <f t="shared" si="42"/>
        <v/>
      </c>
    </row>
    <row r="460" spans="5:20" x14ac:dyDescent="0.55000000000000004">
      <c r="E460">
        <v>2</v>
      </c>
      <c r="G460" t="e">
        <f t="shared" si="43"/>
        <v>#N/A</v>
      </c>
      <c r="H460" t="e">
        <f t="shared" si="44"/>
        <v>#N/A</v>
      </c>
      <c r="I460" t="e">
        <f t="shared" si="45"/>
        <v>#N/A</v>
      </c>
      <c r="J460" t="e">
        <f t="shared" si="46"/>
        <v>#N/A</v>
      </c>
      <c r="K460" t="e">
        <f t="shared" si="47"/>
        <v>#N/A</v>
      </c>
      <c r="T460" t="str">
        <f t="shared" si="42"/>
        <v/>
      </c>
    </row>
    <row r="461" spans="5:20" x14ac:dyDescent="0.55000000000000004">
      <c r="E461">
        <v>2</v>
      </c>
      <c r="G461" t="e">
        <f t="shared" si="43"/>
        <v>#N/A</v>
      </c>
      <c r="H461" t="e">
        <f t="shared" si="44"/>
        <v>#N/A</v>
      </c>
      <c r="I461" t="e">
        <f t="shared" si="45"/>
        <v>#N/A</v>
      </c>
      <c r="J461" t="e">
        <f t="shared" si="46"/>
        <v>#N/A</v>
      </c>
      <c r="K461" t="e">
        <f t="shared" si="47"/>
        <v>#N/A</v>
      </c>
      <c r="T461" t="str">
        <f t="shared" si="42"/>
        <v/>
      </c>
    </row>
    <row r="462" spans="5:20" x14ac:dyDescent="0.55000000000000004">
      <c r="E462">
        <v>2</v>
      </c>
      <c r="G462" t="e">
        <f t="shared" si="43"/>
        <v>#N/A</v>
      </c>
      <c r="H462" t="e">
        <f t="shared" si="44"/>
        <v>#N/A</v>
      </c>
      <c r="I462" t="e">
        <f t="shared" si="45"/>
        <v>#N/A</v>
      </c>
      <c r="J462" t="e">
        <f t="shared" si="46"/>
        <v>#N/A</v>
      </c>
      <c r="K462" t="e">
        <f t="shared" si="47"/>
        <v>#N/A</v>
      </c>
      <c r="T462" t="str">
        <f t="shared" si="42"/>
        <v/>
      </c>
    </row>
    <row r="463" spans="5:20" x14ac:dyDescent="0.55000000000000004">
      <c r="E463">
        <v>2</v>
      </c>
      <c r="G463" t="e">
        <f t="shared" si="43"/>
        <v>#N/A</v>
      </c>
      <c r="H463" t="e">
        <f t="shared" si="44"/>
        <v>#N/A</v>
      </c>
      <c r="I463" t="e">
        <f t="shared" si="45"/>
        <v>#N/A</v>
      </c>
      <c r="J463" t="e">
        <f t="shared" si="46"/>
        <v>#N/A</v>
      </c>
      <c r="K463" t="e">
        <f t="shared" si="47"/>
        <v>#N/A</v>
      </c>
      <c r="T463" t="str">
        <f t="shared" si="42"/>
        <v/>
      </c>
    </row>
    <row r="464" spans="5:20" x14ac:dyDescent="0.55000000000000004">
      <c r="E464">
        <v>2</v>
      </c>
      <c r="G464" t="e">
        <f t="shared" si="43"/>
        <v>#N/A</v>
      </c>
      <c r="H464" t="e">
        <f t="shared" si="44"/>
        <v>#N/A</v>
      </c>
      <c r="I464" t="e">
        <f t="shared" si="45"/>
        <v>#N/A</v>
      </c>
      <c r="J464" t="e">
        <f t="shared" si="46"/>
        <v>#N/A</v>
      </c>
      <c r="K464" t="e">
        <f t="shared" si="47"/>
        <v>#N/A</v>
      </c>
      <c r="T464" t="str">
        <f t="shared" si="42"/>
        <v/>
      </c>
    </row>
    <row r="465" spans="5:20" x14ac:dyDescent="0.55000000000000004">
      <c r="E465">
        <v>2</v>
      </c>
      <c r="G465" t="e">
        <f t="shared" si="43"/>
        <v>#N/A</v>
      </c>
      <c r="H465" t="e">
        <f t="shared" si="44"/>
        <v>#N/A</v>
      </c>
      <c r="I465" t="e">
        <f t="shared" si="45"/>
        <v>#N/A</v>
      </c>
      <c r="J465" t="e">
        <f t="shared" si="46"/>
        <v>#N/A</v>
      </c>
      <c r="K465" t="e">
        <f t="shared" si="47"/>
        <v>#N/A</v>
      </c>
      <c r="T465" t="str">
        <f t="shared" si="42"/>
        <v/>
      </c>
    </row>
    <row r="466" spans="5:20" x14ac:dyDescent="0.55000000000000004">
      <c r="E466">
        <v>2</v>
      </c>
      <c r="G466" t="e">
        <f t="shared" si="43"/>
        <v>#N/A</v>
      </c>
      <c r="H466" t="e">
        <f t="shared" si="44"/>
        <v>#N/A</v>
      </c>
      <c r="I466" t="e">
        <f t="shared" si="45"/>
        <v>#N/A</v>
      </c>
      <c r="J466" t="e">
        <f t="shared" si="46"/>
        <v>#N/A</v>
      </c>
      <c r="K466" t="e">
        <f t="shared" si="47"/>
        <v>#N/A</v>
      </c>
      <c r="T466" t="str">
        <f t="shared" si="42"/>
        <v/>
      </c>
    </row>
    <row r="467" spans="5:20" x14ac:dyDescent="0.55000000000000004">
      <c r="E467">
        <v>2</v>
      </c>
      <c r="G467" t="e">
        <f t="shared" si="43"/>
        <v>#N/A</v>
      </c>
      <c r="H467" t="e">
        <f t="shared" si="44"/>
        <v>#N/A</v>
      </c>
      <c r="I467" t="e">
        <f t="shared" si="45"/>
        <v>#N/A</v>
      </c>
      <c r="J467" t="e">
        <f t="shared" si="46"/>
        <v>#N/A</v>
      </c>
      <c r="K467" t="e">
        <f t="shared" si="47"/>
        <v>#N/A</v>
      </c>
      <c r="T467" t="str">
        <f t="shared" si="42"/>
        <v/>
      </c>
    </row>
    <row r="468" spans="5:20" x14ac:dyDescent="0.55000000000000004">
      <c r="E468">
        <v>2</v>
      </c>
      <c r="G468" t="e">
        <f t="shared" si="43"/>
        <v>#N/A</v>
      </c>
      <c r="H468" t="e">
        <f t="shared" si="44"/>
        <v>#N/A</v>
      </c>
      <c r="I468" t="e">
        <f t="shared" si="45"/>
        <v>#N/A</v>
      </c>
      <c r="J468" t="e">
        <f t="shared" si="46"/>
        <v>#N/A</v>
      </c>
      <c r="K468" t="e">
        <f t="shared" si="47"/>
        <v>#N/A</v>
      </c>
      <c r="T468" t="str">
        <f t="shared" si="42"/>
        <v/>
      </c>
    </row>
    <row r="469" spans="5:20" x14ac:dyDescent="0.55000000000000004">
      <c r="E469">
        <v>2</v>
      </c>
      <c r="G469" t="e">
        <f t="shared" si="43"/>
        <v>#N/A</v>
      </c>
      <c r="H469" t="e">
        <f t="shared" si="44"/>
        <v>#N/A</v>
      </c>
      <c r="I469" t="e">
        <f t="shared" si="45"/>
        <v>#N/A</v>
      </c>
      <c r="J469" t="e">
        <f t="shared" si="46"/>
        <v>#N/A</v>
      </c>
      <c r="K469" t="e">
        <f t="shared" si="47"/>
        <v>#N/A</v>
      </c>
      <c r="T469" t="str">
        <f t="shared" si="42"/>
        <v/>
      </c>
    </row>
    <row r="470" spans="5:20" x14ac:dyDescent="0.55000000000000004">
      <c r="E470">
        <v>2</v>
      </c>
      <c r="G470" t="e">
        <f t="shared" si="43"/>
        <v>#N/A</v>
      </c>
      <c r="H470" t="e">
        <f t="shared" si="44"/>
        <v>#N/A</v>
      </c>
      <c r="I470" t="e">
        <f t="shared" si="45"/>
        <v>#N/A</v>
      </c>
      <c r="J470" t="e">
        <f t="shared" si="46"/>
        <v>#N/A</v>
      </c>
      <c r="K470" t="e">
        <f t="shared" si="47"/>
        <v>#N/A</v>
      </c>
      <c r="T470" t="str">
        <f t="shared" si="42"/>
        <v/>
      </c>
    </row>
    <row r="471" spans="5:20" x14ac:dyDescent="0.55000000000000004">
      <c r="E471">
        <v>2</v>
      </c>
      <c r="G471" t="e">
        <f t="shared" si="43"/>
        <v>#N/A</v>
      </c>
      <c r="H471" t="e">
        <f t="shared" si="44"/>
        <v>#N/A</v>
      </c>
      <c r="I471" t="e">
        <f t="shared" si="45"/>
        <v>#N/A</v>
      </c>
      <c r="J471" t="e">
        <f t="shared" si="46"/>
        <v>#N/A</v>
      </c>
      <c r="K471" t="e">
        <f t="shared" si="47"/>
        <v>#N/A</v>
      </c>
      <c r="T471" t="str">
        <f t="shared" si="42"/>
        <v/>
      </c>
    </row>
    <row r="472" spans="5:20" x14ac:dyDescent="0.55000000000000004">
      <c r="E472">
        <v>2</v>
      </c>
      <c r="G472" t="e">
        <f t="shared" si="43"/>
        <v>#N/A</v>
      </c>
      <c r="H472" t="e">
        <f t="shared" si="44"/>
        <v>#N/A</v>
      </c>
      <c r="I472" t="e">
        <f t="shared" si="45"/>
        <v>#N/A</v>
      </c>
      <c r="J472" t="e">
        <f t="shared" si="46"/>
        <v>#N/A</v>
      </c>
      <c r="K472" t="e">
        <f t="shared" si="47"/>
        <v>#N/A</v>
      </c>
      <c r="T472" t="str">
        <f t="shared" si="42"/>
        <v/>
      </c>
    </row>
    <row r="473" spans="5:20" x14ac:dyDescent="0.55000000000000004">
      <c r="E473">
        <v>2</v>
      </c>
      <c r="G473" t="e">
        <f t="shared" si="43"/>
        <v>#N/A</v>
      </c>
      <c r="H473" t="e">
        <f t="shared" si="44"/>
        <v>#N/A</v>
      </c>
      <c r="I473" t="e">
        <f t="shared" si="45"/>
        <v>#N/A</v>
      </c>
      <c r="J473" t="e">
        <f t="shared" si="46"/>
        <v>#N/A</v>
      </c>
      <c r="K473" t="e">
        <f t="shared" si="47"/>
        <v>#N/A</v>
      </c>
      <c r="T473" t="str">
        <f t="shared" si="42"/>
        <v/>
      </c>
    </row>
    <row r="474" spans="5:20" x14ac:dyDescent="0.55000000000000004">
      <c r="E474">
        <v>2</v>
      </c>
      <c r="G474" t="e">
        <f t="shared" si="43"/>
        <v>#N/A</v>
      </c>
      <c r="H474" t="e">
        <f t="shared" si="44"/>
        <v>#N/A</v>
      </c>
      <c r="I474" t="e">
        <f t="shared" si="45"/>
        <v>#N/A</v>
      </c>
      <c r="J474" t="e">
        <f t="shared" si="46"/>
        <v>#N/A</v>
      </c>
      <c r="K474" t="e">
        <f t="shared" si="47"/>
        <v>#N/A</v>
      </c>
      <c r="T474" t="str">
        <f t="shared" si="42"/>
        <v/>
      </c>
    </row>
    <row r="475" spans="5:20" x14ac:dyDescent="0.55000000000000004">
      <c r="E475">
        <v>2</v>
      </c>
      <c r="G475" t="e">
        <f t="shared" si="43"/>
        <v>#N/A</v>
      </c>
      <c r="H475" t="e">
        <f t="shared" si="44"/>
        <v>#N/A</v>
      </c>
      <c r="I475" t="e">
        <f t="shared" si="45"/>
        <v>#N/A</v>
      </c>
      <c r="J475" t="e">
        <f t="shared" si="46"/>
        <v>#N/A</v>
      </c>
      <c r="K475" t="e">
        <f t="shared" si="47"/>
        <v>#N/A</v>
      </c>
      <c r="T475" t="str">
        <f t="shared" si="42"/>
        <v/>
      </c>
    </row>
    <row r="476" spans="5:20" x14ac:dyDescent="0.55000000000000004">
      <c r="E476">
        <v>2</v>
      </c>
      <c r="G476" t="e">
        <f t="shared" si="43"/>
        <v>#N/A</v>
      </c>
      <c r="H476" t="e">
        <f t="shared" si="44"/>
        <v>#N/A</v>
      </c>
      <c r="I476" t="e">
        <f t="shared" si="45"/>
        <v>#N/A</v>
      </c>
      <c r="J476" t="e">
        <f t="shared" si="46"/>
        <v>#N/A</v>
      </c>
      <c r="K476" t="e">
        <f t="shared" si="47"/>
        <v>#N/A</v>
      </c>
      <c r="T476" t="str">
        <f t="shared" si="42"/>
        <v/>
      </c>
    </row>
    <row r="477" spans="5:20" x14ac:dyDescent="0.55000000000000004">
      <c r="E477">
        <v>2</v>
      </c>
      <c r="G477" t="e">
        <f t="shared" si="43"/>
        <v>#N/A</v>
      </c>
      <c r="H477" t="e">
        <f t="shared" si="44"/>
        <v>#N/A</v>
      </c>
      <c r="I477" t="e">
        <f t="shared" si="45"/>
        <v>#N/A</v>
      </c>
      <c r="J477" t="e">
        <f t="shared" si="46"/>
        <v>#N/A</v>
      </c>
      <c r="K477" t="e">
        <f t="shared" si="47"/>
        <v>#N/A</v>
      </c>
      <c r="T477" t="str">
        <f t="shared" si="42"/>
        <v/>
      </c>
    </row>
    <row r="478" spans="5:20" x14ac:dyDescent="0.55000000000000004">
      <c r="E478">
        <v>2</v>
      </c>
      <c r="G478" t="e">
        <f t="shared" si="43"/>
        <v>#N/A</v>
      </c>
      <c r="H478" t="e">
        <f t="shared" si="44"/>
        <v>#N/A</v>
      </c>
      <c r="I478" t="e">
        <f t="shared" si="45"/>
        <v>#N/A</v>
      </c>
      <c r="J478" t="e">
        <f t="shared" si="46"/>
        <v>#N/A</v>
      </c>
      <c r="K478" t="e">
        <f t="shared" si="47"/>
        <v>#N/A</v>
      </c>
      <c r="T478" t="str">
        <f t="shared" si="42"/>
        <v/>
      </c>
    </row>
    <row r="479" spans="5:20" x14ac:dyDescent="0.55000000000000004">
      <c r="E479">
        <v>2</v>
      </c>
      <c r="G479" t="e">
        <f t="shared" si="43"/>
        <v>#N/A</v>
      </c>
      <c r="H479" t="e">
        <f t="shared" si="44"/>
        <v>#N/A</v>
      </c>
      <c r="I479" t="e">
        <f t="shared" si="45"/>
        <v>#N/A</v>
      </c>
      <c r="J479" t="e">
        <f t="shared" si="46"/>
        <v>#N/A</v>
      </c>
      <c r="K479" t="e">
        <f t="shared" si="47"/>
        <v>#N/A</v>
      </c>
      <c r="T479" t="str">
        <f t="shared" si="42"/>
        <v/>
      </c>
    </row>
    <row r="480" spans="5:20" x14ac:dyDescent="0.55000000000000004">
      <c r="E480">
        <v>2</v>
      </c>
      <c r="G480" t="e">
        <f t="shared" si="43"/>
        <v>#N/A</v>
      </c>
      <c r="H480" t="e">
        <f t="shared" si="44"/>
        <v>#N/A</v>
      </c>
      <c r="I480" t="e">
        <f t="shared" si="45"/>
        <v>#N/A</v>
      </c>
      <c r="J480" t="e">
        <f t="shared" si="46"/>
        <v>#N/A</v>
      </c>
      <c r="K480" t="e">
        <f t="shared" si="47"/>
        <v>#N/A</v>
      </c>
      <c r="T480" t="str">
        <f t="shared" si="42"/>
        <v/>
      </c>
    </row>
    <row r="481" spans="5:20" x14ac:dyDescent="0.55000000000000004">
      <c r="E481">
        <v>2</v>
      </c>
      <c r="G481" t="e">
        <f t="shared" si="43"/>
        <v>#N/A</v>
      </c>
      <c r="H481" t="e">
        <f t="shared" si="44"/>
        <v>#N/A</v>
      </c>
      <c r="I481" t="e">
        <f t="shared" si="45"/>
        <v>#N/A</v>
      </c>
      <c r="J481" t="e">
        <f t="shared" si="46"/>
        <v>#N/A</v>
      </c>
      <c r="K481" t="e">
        <f t="shared" si="47"/>
        <v>#N/A</v>
      </c>
      <c r="T481" t="str">
        <f t="shared" si="42"/>
        <v/>
      </c>
    </row>
    <row r="482" spans="5:20" x14ac:dyDescent="0.55000000000000004">
      <c r="E482">
        <v>2</v>
      </c>
      <c r="G482" t="e">
        <f t="shared" si="43"/>
        <v>#N/A</v>
      </c>
      <c r="H482" t="e">
        <f t="shared" si="44"/>
        <v>#N/A</v>
      </c>
      <c r="I482" t="e">
        <f t="shared" si="45"/>
        <v>#N/A</v>
      </c>
      <c r="J482" t="e">
        <f t="shared" si="46"/>
        <v>#N/A</v>
      </c>
      <c r="K482" t="e">
        <f t="shared" si="47"/>
        <v>#N/A</v>
      </c>
      <c r="T482" t="str">
        <f t="shared" si="42"/>
        <v/>
      </c>
    </row>
    <row r="483" spans="5:20" x14ac:dyDescent="0.55000000000000004">
      <c r="E483">
        <v>2</v>
      </c>
      <c r="G483" t="e">
        <f t="shared" si="43"/>
        <v>#N/A</v>
      </c>
      <c r="H483" t="e">
        <f t="shared" si="44"/>
        <v>#N/A</v>
      </c>
      <c r="I483" t="e">
        <f t="shared" si="45"/>
        <v>#N/A</v>
      </c>
      <c r="J483" t="e">
        <f t="shared" si="46"/>
        <v>#N/A</v>
      </c>
      <c r="K483" t="e">
        <f t="shared" si="47"/>
        <v>#N/A</v>
      </c>
      <c r="T483" t="str">
        <f t="shared" si="42"/>
        <v/>
      </c>
    </row>
    <row r="484" spans="5:20" x14ac:dyDescent="0.55000000000000004">
      <c r="E484">
        <v>2</v>
      </c>
      <c r="G484" t="e">
        <f t="shared" si="43"/>
        <v>#N/A</v>
      </c>
      <c r="H484" t="e">
        <f t="shared" si="44"/>
        <v>#N/A</v>
      </c>
      <c r="I484" t="e">
        <f t="shared" si="45"/>
        <v>#N/A</v>
      </c>
      <c r="J484" t="e">
        <f t="shared" si="46"/>
        <v>#N/A</v>
      </c>
      <c r="K484" t="e">
        <f t="shared" si="47"/>
        <v>#N/A</v>
      </c>
      <c r="T484" t="str">
        <f t="shared" si="42"/>
        <v/>
      </c>
    </row>
    <row r="485" spans="5:20" x14ac:dyDescent="0.55000000000000004">
      <c r="E485">
        <v>2</v>
      </c>
      <c r="G485" t="e">
        <f t="shared" si="43"/>
        <v>#N/A</v>
      </c>
      <c r="H485" t="e">
        <f t="shared" si="44"/>
        <v>#N/A</v>
      </c>
      <c r="I485" t="e">
        <f t="shared" si="45"/>
        <v>#N/A</v>
      </c>
      <c r="J485" t="e">
        <f t="shared" si="46"/>
        <v>#N/A</v>
      </c>
      <c r="K485" t="e">
        <f t="shared" si="47"/>
        <v>#N/A</v>
      </c>
      <c r="T485" t="str">
        <f t="shared" si="42"/>
        <v/>
      </c>
    </row>
    <row r="486" spans="5:20" x14ac:dyDescent="0.55000000000000004">
      <c r="E486">
        <v>2</v>
      </c>
      <c r="G486" t="e">
        <f t="shared" si="43"/>
        <v>#N/A</v>
      </c>
      <c r="H486" t="e">
        <f t="shared" si="44"/>
        <v>#N/A</v>
      </c>
      <c r="I486" t="e">
        <f t="shared" si="45"/>
        <v>#N/A</v>
      </c>
      <c r="J486" t="e">
        <f t="shared" si="46"/>
        <v>#N/A</v>
      </c>
      <c r="K486" t="e">
        <f t="shared" si="47"/>
        <v>#N/A</v>
      </c>
      <c r="T486" t="str">
        <f t="shared" si="42"/>
        <v/>
      </c>
    </row>
    <row r="487" spans="5:20" x14ac:dyDescent="0.55000000000000004">
      <c r="E487">
        <v>2</v>
      </c>
      <c r="G487" t="e">
        <f t="shared" si="43"/>
        <v>#N/A</v>
      </c>
      <c r="H487" t="e">
        <f t="shared" si="44"/>
        <v>#N/A</v>
      </c>
      <c r="I487" t="e">
        <f t="shared" si="45"/>
        <v>#N/A</v>
      </c>
      <c r="J487" t="e">
        <f t="shared" si="46"/>
        <v>#N/A</v>
      </c>
      <c r="K487" t="e">
        <f t="shared" si="47"/>
        <v>#N/A</v>
      </c>
      <c r="T487" t="str">
        <f t="shared" si="42"/>
        <v/>
      </c>
    </row>
    <row r="488" spans="5:20" x14ac:dyDescent="0.55000000000000004">
      <c r="E488">
        <v>2</v>
      </c>
      <c r="G488" t="e">
        <f t="shared" si="43"/>
        <v>#N/A</v>
      </c>
      <c r="H488" t="e">
        <f t="shared" si="44"/>
        <v>#N/A</v>
      </c>
      <c r="I488" t="e">
        <f t="shared" si="45"/>
        <v>#N/A</v>
      </c>
      <c r="J488" t="e">
        <f t="shared" si="46"/>
        <v>#N/A</v>
      </c>
      <c r="K488" t="e">
        <f t="shared" si="47"/>
        <v>#N/A</v>
      </c>
      <c r="T488" t="str">
        <f t="shared" si="42"/>
        <v/>
      </c>
    </row>
    <row r="489" spans="5:20" x14ac:dyDescent="0.55000000000000004">
      <c r="E489">
        <v>2</v>
      </c>
      <c r="G489" t="e">
        <f t="shared" si="43"/>
        <v>#N/A</v>
      </c>
      <c r="H489" t="e">
        <f t="shared" si="44"/>
        <v>#N/A</v>
      </c>
      <c r="I489" t="e">
        <f t="shared" si="45"/>
        <v>#N/A</v>
      </c>
      <c r="J489" t="e">
        <f t="shared" si="46"/>
        <v>#N/A</v>
      </c>
      <c r="K489" t="e">
        <f t="shared" si="47"/>
        <v>#N/A</v>
      </c>
      <c r="T489" t="str">
        <f t="shared" si="42"/>
        <v/>
      </c>
    </row>
    <row r="490" spans="5:20" x14ac:dyDescent="0.55000000000000004">
      <c r="E490">
        <v>2</v>
      </c>
      <c r="G490" t="e">
        <f t="shared" si="43"/>
        <v>#N/A</v>
      </c>
      <c r="H490" t="e">
        <f t="shared" si="44"/>
        <v>#N/A</v>
      </c>
      <c r="I490" t="e">
        <f t="shared" si="45"/>
        <v>#N/A</v>
      </c>
      <c r="J490" t="e">
        <f t="shared" si="46"/>
        <v>#N/A</v>
      </c>
      <c r="K490" t="e">
        <f t="shared" si="47"/>
        <v>#N/A</v>
      </c>
      <c r="T490" t="str">
        <f t="shared" si="42"/>
        <v/>
      </c>
    </row>
    <row r="491" spans="5:20" x14ac:dyDescent="0.55000000000000004">
      <c r="E491">
        <v>2</v>
      </c>
      <c r="G491" t="e">
        <f t="shared" si="43"/>
        <v>#N/A</v>
      </c>
      <c r="H491" t="e">
        <f t="shared" si="44"/>
        <v>#N/A</v>
      </c>
      <c r="I491" t="e">
        <f t="shared" si="45"/>
        <v>#N/A</v>
      </c>
      <c r="J491" t="e">
        <f t="shared" si="46"/>
        <v>#N/A</v>
      </c>
      <c r="K491" t="e">
        <f t="shared" si="47"/>
        <v>#N/A</v>
      </c>
      <c r="T491" t="str">
        <f t="shared" si="42"/>
        <v/>
      </c>
    </row>
    <row r="492" spans="5:20" x14ac:dyDescent="0.55000000000000004">
      <c r="E492">
        <v>2</v>
      </c>
      <c r="G492" t="e">
        <f t="shared" si="43"/>
        <v>#N/A</v>
      </c>
      <c r="H492" t="e">
        <f t="shared" si="44"/>
        <v>#N/A</v>
      </c>
      <c r="I492" t="e">
        <f t="shared" si="45"/>
        <v>#N/A</v>
      </c>
      <c r="J492" t="e">
        <f t="shared" si="46"/>
        <v>#N/A</v>
      </c>
      <c r="K492" t="e">
        <f t="shared" si="47"/>
        <v>#N/A</v>
      </c>
      <c r="T492" t="str">
        <f t="shared" si="42"/>
        <v/>
      </c>
    </row>
    <row r="493" spans="5:20" x14ac:dyDescent="0.55000000000000004">
      <c r="E493">
        <v>2</v>
      </c>
      <c r="G493" t="e">
        <f t="shared" si="43"/>
        <v>#N/A</v>
      </c>
      <c r="H493" t="e">
        <f t="shared" si="44"/>
        <v>#N/A</v>
      </c>
      <c r="I493" t="e">
        <f t="shared" si="45"/>
        <v>#N/A</v>
      </c>
      <c r="J493" t="e">
        <f t="shared" si="46"/>
        <v>#N/A</v>
      </c>
      <c r="K493" t="e">
        <f t="shared" si="47"/>
        <v>#N/A</v>
      </c>
      <c r="T493" t="str">
        <f t="shared" si="42"/>
        <v/>
      </c>
    </row>
    <row r="494" spans="5:20" x14ac:dyDescent="0.55000000000000004">
      <c r="E494">
        <v>2</v>
      </c>
      <c r="G494" t="e">
        <f t="shared" si="43"/>
        <v>#N/A</v>
      </c>
      <c r="H494" t="e">
        <f t="shared" si="44"/>
        <v>#N/A</v>
      </c>
      <c r="I494" t="e">
        <f t="shared" si="45"/>
        <v>#N/A</v>
      </c>
      <c r="J494" t="e">
        <f t="shared" si="46"/>
        <v>#N/A</v>
      </c>
      <c r="K494" t="e">
        <f t="shared" si="47"/>
        <v>#N/A</v>
      </c>
      <c r="T494" t="str">
        <f t="shared" si="42"/>
        <v/>
      </c>
    </row>
    <row r="495" spans="5:20" x14ac:dyDescent="0.55000000000000004">
      <c r="E495">
        <v>2</v>
      </c>
      <c r="G495" t="e">
        <f t="shared" si="43"/>
        <v>#N/A</v>
      </c>
      <c r="H495" t="e">
        <f t="shared" si="44"/>
        <v>#N/A</v>
      </c>
      <c r="I495" t="e">
        <f t="shared" si="45"/>
        <v>#N/A</v>
      </c>
      <c r="J495" t="e">
        <f t="shared" si="46"/>
        <v>#N/A</v>
      </c>
      <c r="K495" t="e">
        <f t="shared" si="47"/>
        <v>#N/A</v>
      </c>
      <c r="T495" t="str">
        <f t="shared" si="42"/>
        <v/>
      </c>
    </row>
    <row r="496" spans="5:20" x14ac:dyDescent="0.55000000000000004">
      <c r="E496">
        <v>2</v>
      </c>
      <c r="G496" t="e">
        <f t="shared" si="43"/>
        <v>#N/A</v>
      </c>
      <c r="H496" t="e">
        <f t="shared" si="44"/>
        <v>#N/A</v>
      </c>
      <c r="I496" t="e">
        <f t="shared" si="45"/>
        <v>#N/A</v>
      </c>
      <c r="J496" t="e">
        <f t="shared" si="46"/>
        <v>#N/A</v>
      </c>
      <c r="K496" t="e">
        <f t="shared" si="47"/>
        <v>#N/A</v>
      </c>
      <c r="T496" t="str">
        <f t="shared" si="42"/>
        <v/>
      </c>
    </row>
    <row r="497" spans="5:20" x14ac:dyDescent="0.55000000000000004">
      <c r="E497">
        <v>2</v>
      </c>
      <c r="G497" t="e">
        <f t="shared" si="43"/>
        <v>#N/A</v>
      </c>
      <c r="H497" t="e">
        <f t="shared" si="44"/>
        <v>#N/A</v>
      </c>
      <c r="I497" t="e">
        <f t="shared" si="45"/>
        <v>#N/A</v>
      </c>
      <c r="J497" t="e">
        <f t="shared" si="46"/>
        <v>#N/A</v>
      </c>
      <c r="K497" t="e">
        <f t="shared" si="47"/>
        <v>#N/A</v>
      </c>
      <c r="T497" t="str">
        <f t="shared" si="42"/>
        <v/>
      </c>
    </row>
    <row r="498" spans="5:20" x14ac:dyDescent="0.55000000000000004">
      <c r="E498">
        <v>2</v>
      </c>
      <c r="G498" t="e">
        <f t="shared" si="43"/>
        <v>#N/A</v>
      </c>
      <c r="H498" t="e">
        <f t="shared" si="44"/>
        <v>#N/A</v>
      </c>
      <c r="I498" t="e">
        <f t="shared" si="45"/>
        <v>#N/A</v>
      </c>
      <c r="J498" t="e">
        <f t="shared" si="46"/>
        <v>#N/A</v>
      </c>
      <c r="K498" t="e">
        <f t="shared" si="47"/>
        <v>#N/A</v>
      </c>
      <c r="T498" t="str">
        <f t="shared" si="42"/>
        <v/>
      </c>
    </row>
    <row r="499" spans="5:20" x14ac:dyDescent="0.55000000000000004">
      <c r="E499">
        <v>2</v>
      </c>
      <c r="G499" t="e">
        <f t="shared" si="43"/>
        <v>#N/A</v>
      </c>
      <c r="H499" t="e">
        <f t="shared" si="44"/>
        <v>#N/A</v>
      </c>
      <c r="I499" t="e">
        <f t="shared" si="45"/>
        <v>#N/A</v>
      </c>
      <c r="J499" t="e">
        <f t="shared" si="46"/>
        <v>#N/A</v>
      </c>
      <c r="K499" t="e">
        <f t="shared" si="47"/>
        <v>#N/A</v>
      </c>
      <c r="T499" t="str">
        <f t="shared" si="42"/>
        <v/>
      </c>
    </row>
    <row r="500" spans="5:20" x14ac:dyDescent="0.55000000000000004">
      <c r="E500">
        <v>2</v>
      </c>
      <c r="G500" t="e">
        <f t="shared" si="43"/>
        <v>#N/A</v>
      </c>
      <c r="H500" t="e">
        <f t="shared" si="44"/>
        <v>#N/A</v>
      </c>
      <c r="I500" t="e">
        <f t="shared" si="45"/>
        <v>#N/A</v>
      </c>
      <c r="J500" t="e">
        <f t="shared" si="46"/>
        <v>#N/A</v>
      </c>
      <c r="K500" t="e">
        <f t="shared" si="47"/>
        <v>#N/A</v>
      </c>
      <c r="T500" t="str">
        <f t="shared" si="42"/>
        <v/>
      </c>
    </row>
    <row r="501" spans="5:20" x14ac:dyDescent="0.55000000000000004">
      <c r="E501">
        <v>2</v>
      </c>
      <c r="G501" t="e">
        <f t="shared" si="43"/>
        <v>#N/A</v>
      </c>
      <c r="H501" t="e">
        <f t="shared" si="44"/>
        <v>#N/A</v>
      </c>
      <c r="I501" t="e">
        <f t="shared" si="45"/>
        <v>#N/A</v>
      </c>
      <c r="J501" t="e">
        <f t="shared" si="46"/>
        <v>#N/A</v>
      </c>
      <c r="K501" t="e">
        <f t="shared" si="47"/>
        <v>#N/A</v>
      </c>
      <c r="T501" t="str">
        <f t="shared" si="42"/>
        <v/>
      </c>
    </row>
    <row r="502" spans="5:20" x14ac:dyDescent="0.55000000000000004">
      <c r="E502">
        <v>2</v>
      </c>
      <c r="G502" t="e">
        <f t="shared" si="43"/>
        <v>#N/A</v>
      </c>
      <c r="H502" t="e">
        <f t="shared" si="44"/>
        <v>#N/A</v>
      </c>
      <c r="I502" t="e">
        <f t="shared" si="45"/>
        <v>#N/A</v>
      </c>
      <c r="J502" t="e">
        <f t="shared" si="46"/>
        <v>#N/A</v>
      </c>
      <c r="K502" t="e">
        <f t="shared" si="47"/>
        <v>#N/A</v>
      </c>
      <c r="T502" t="str">
        <f t="shared" si="42"/>
        <v/>
      </c>
    </row>
    <row r="503" spans="5:20" x14ac:dyDescent="0.55000000000000004">
      <c r="E503">
        <v>2</v>
      </c>
      <c r="G503" t="e">
        <f t="shared" si="43"/>
        <v>#N/A</v>
      </c>
      <c r="H503" t="e">
        <f t="shared" si="44"/>
        <v>#N/A</v>
      </c>
      <c r="I503" t="e">
        <f t="shared" si="45"/>
        <v>#N/A</v>
      </c>
      <c r="J503" t="e">
        <f t="shared" si="46"/>
        <v>#N/A</v>
      </c>
      <c r="K503" t="e">
        <f t="shared" si="47"/>
        <v>#N/A</v>
      </c>
      <c r="T503" t="str">
        <f t="shared" si="42"/>
        <v/>
      </c>
    </row>
    <row r="504" spans="5:20" x14ac:dyDescent="0.55000000000000004">
      <c r="E504">
        <v>2</v>
      </c>
      <c r="G504" t="e">
        <f t="shared" si="43"/>
        <v>#N/A</v>
      </c>
      <c r="H504" t="e">
        <f t="shared" si="44"/>
        <v>#N/A</v>
      </c>
      <c r="I504" t="e">
        <f t="shared" si="45"/>
        <v>#N/A</v>
      </c>
      <c r="J504" t="e">
        <f t="shared" si="46"/>
        <v>#N/A</v>
      </c>
      <c r="K504" t="e">
        <f t="shared" si="47"/>
        <v>#N/A</v>
      </c>
      <c r="T504" t="str">
        <f t="shared" ref="T504:T567" si="48">IF(S504&lt;&gt;"", S504*236.588, "")</f>
        <v/>
      </c>
    </row>
    <row r="505" spans="5:20" x14ac:dyDescent="0.55000000000000004">
      <c r="E505">
        <v>2</v>
      </c>
      <c r="G505" t="e">
        <f t="shared" si="43"/>
        <v>#N/A</v>
      </c>
      <c r="H505" t="e">
        <f t="shared" si="44"/>
        <v>#N/A</v>
      </c>
      <c r="I505" t="e">
        <f t="shared" si="45"/>
        <v>#N/A</v>
      </c>
      <c r="J505" t="e">
        <f t="shared" si="46"/>
        <v>#N/A</v>
      </c>
      <c r="K505" t="e">
        <f t="shared" si="47"/>
        <v>#N/A</v>
      </c>
      <c r="T505" t="str">
        <f t="shared" si="48"/>
        <v/>
      </c>
    </row>
    <row r="506" spans="5:20" x14ac:dyDescent="0.55000000000000004">
      <c r="E506">
        <v>2</v>
      </c>
      <c r="G506" t="e">
        <f t="shared" si="43"/>
        <v>#N/A</v>
      </c>
      <c r="H506" t="e">
        <f t="shared" si="44"/>
        <v>#N/A</v>
      </c>
      <c r="I506" t="e">
        <f t="shared" si="45"/>
        <v>#N/A</v>
      </c>
      <c r="J506" t="e">
        <f t="shared" si="46"/>
        <v>#N/A</v>
      </c>
      <c r="K506" t="e">
        <f t="shared" si="47"/>
        <v>#N/A</v>
      </c>
      <c r="T506" t="str">
        <f t="shared" si="48"/>
        <v/>
      </c>
    </row>
    <row r="507" spans="5:20" x14ac:dyDescent="0.55000000000000004">
      <c r="E507">
        <v>2</v>
      </c>
      <c r="G507" t="e">
        <f t="shared" si="43"/>
        <v>#N/A</v>
      </c>
      <c r="H507" t="e">
        <f t="shared" si="44"/>
        <v>#N/A</v>
      </c>
      <c r="I507" t="e">
        <f t="shared" si="45"/>
        <v>#N/A</v>
      </c>
      <c r="J507" t="e">
        <f t="shared" si="46"/>
        <v>#N/A</v>
      </c>
      <c r="K507" t="e">
        <f t="shared" si="47"/>
        <v>#N/A</v>
      </c>
      <c r="T507" t="str">
        <f t="shared" si="48"/>
        <v/>
      </c>
    </row>
    <row r="508" spans="5:20" x14ac:dyDescent="0.55000000000000004">
      <c r="E508">
        <v>2</v>
      </c>
      <c r="G508" t="e">
        <f t="shared" si="43"/>
        <v>#N/A</v>
      </c>
      <c r="H508" t="e">
        <f t="shared" si="44"/>
        <v>#N/A</v>
      </c>
      <c r="I508" t="e">
        <f t="shared" si="45"/>
        <v>#N/A</v>
      </c>
      <c r="J508" t="e">
        <f t="shared" si="46"/>
        <v>#N/A</v>
      </c>
      <c r="K508" t="e">
        <f t="shared" si="47"/>
        <v>#N/A</v>
      </c>
      <c r="T508" t="str">
        <f t="shared" si="48"/>
        <v/>
      </c>
    </row>
    <row r="509" spans="5:20" x14ac:dyDescent="0.55000000000000004">
      <c r="E509">
        <v>2</v>
      </c>
      <c r="G509" t="e">
        <f t="shared" si="43"/>
        <v>#N/A</v>
      </c>
      <c r="H509" t="e">
        <f t="shared" si="44"/>
        <v>#N/A</v>
      </c>
      <c r="I509" t="e">
        <f t="shared" si="45"/>
        <v>#N/A</v>
      </c>
      <c r="J509" t="e">
        <f t="shared" si="46"/>
        <v>#N/A</v>
      </c>
      <c r="K509" t="e">
        <f t="shared" si="47"/>
        <v>#N/A</v>
      </c>
      <c r="T509" t="str">
        <f t="shared" si="48"/>
        <v/>
      </c>
    </row>
    <row r="510" spans="5:20" x14ac:dyDescent="0.55000000000000004">
      <c r="E510">
        <v>2</v>
      </c>
      <c r="G510" t="e">
        <f t="shared" si="43"/>
        <v>#N/A</v>
      </c>
      <c r="H510" t="e">
        <f t="shared" si="44"/>
        <v>#N/A</v>
      </c>
      <c r="I510" t="e">
        <f t="shared" si="45"/>
        <v>#N/A</v>
      </c>
      <c r="J510" t="e">
        <f t="shared" si="46"/>
        <v>#N/A</v>
      </c>
      <c r="K510" t="e">
        <f t="shared" si="47"/>
        <v>#N/A</v>
      </c>
      <c r="T510" t="str">
        <f t="shared" si="48"/>
        <v/>
      </c>
    </row>
    <row r="511" spans="5:20" x14ac:dyDescent="0.55000000000000004">
      <c r="E511">
        <v>2</v>
      </c>
      <c r="G511" t="e">
        <f t="shared" si="43"/>
        <v>#N/A</v>
      </c>
      <c r="H511" t="e">
        <f t="shared" si="44"/>
        <v>#N/A</v>
      </c>
      <c r="I511" t="e">
        <f t="shared" si="45"/>
        <v>#N/A</v>
      </c>
      <c r="J511" t="e">
        <f t="shared" si="46"/>
        <v>#N/A</v>
      </c>
      <c r="K511" t="e">
        <f t="shared" si="47"/>
        <v>#N/A</v>
      </c>
      <c r="T511" t="str">
        <f t="shared" si="48"/>
        <v/>
      </c>
    </row>
    <row r="512" spans="5:20" x14ac:dyDescent="0.55000000000000004">
      <c r="E512">
        <v>2</v>
      </c>
      <c r="G512" t="e">
        <f t="shared" si="43"/>
        <v>#N/A</v>
      </c>
      <c r="H512" t="e">
        <f t="shared" si="44"/>
        <v>#N/A</v>
      </c>
      <c r="I512" t="e">
        <f t="shared" si="45"/>
        <v>#N/A</v>
      </c>
      <c r="J512" t="e">
        <f t="shared" si="46"/>
        <v>#N/A</v>
      </c>
      <c r="K512" t="e">
        <f t="shared" si="47"/>
        <v>#N/A</v>
      </c>
      <c r="T512" t="str">
        <f t="shared" si="48"/>
        <v/>
      </c>
    </row>
    <row r="513" spans="5:20" x14ac:dyDescent="0.55000000000000004">
      <c r="E513">
        <v>2</v>
      </c>
      <c r="G513" t="e">
        <f t="shared" si="43"/>
        <v>#N/A</v>
      </c>
      <c r="H513" t="e">
        <f t="shared" si="44"/>
        <v>#N/A</v>
      </c>
      <c r="I513" t="e">
        <f t="shared" si="45"/>
        <v>#N/A</v>
      </c>
      <c r="J513" t="e">
        <f t="shared" si="46"/>
        <v>#N/A</v>
      </c>
      <c r="K513" t="e">
        <f t="shared" si="47"/>
        <v>#N/A</v>
      </c>
      <c r="T513" t="str">
        <f t="shared" si="48"/>
        <v/>
      </c>
    </row>
    <row r="514" spans="5:20" x14ac:dyDescent="0.55000000000000004">
      <c r="E514">
        <v>2</v>
      </c>
      <c r="G514" t="e">
        <f t="shared" si="43"/>
        <v>#N/A</v>
      </c>
      <c r="H514" t="e">
        <f t="shared" si="44"/>
        <v>#N/A</v>
      </c>
      <c r="I514" t="e">
        <f t="shared" si="45"/>
        <v>#N/A</v>
      </c>
      <c r="J514" t="e">
        <f t="shared" si="46"/>
        <v>#N/A</v>
      </c>
      <c r="K514" t="e">
        <f t="shared" si="47"/>
        <v>#N/A</v>
      </c>
      <c r="T514" t="str">
        <f t="shared" si="48"/>
        <v/>
      </c>
    </row>
    <row r="515" spans="5:20" x14ac:dyDescent="0.55000000000000004">
      <c r="E515">
        <v>2</v>
      </c>
      <c r="G515" t="e">
        <f t="shared" si="43"/>
        <v>#N/A</v>
      </c>
      <c r="H515" t="e">
        <f t="shared" si="44"/>
        <v>#N/A</v>
      </c>
      <c r="I515" t="e">
        <f t="shared" si="45"/>
        <v>#N/A</v>
      </c>
      <c r="J515" t="e">
        <f t="shared" si="46"/>
        <v>#N/A</v>
      </c>
      <c r="K515" t="e">
        <f t="shared" si="47"/>
        <v>#N/A</v>
      </c>
      <c r="T515" t="str">
        <f t="shared" si="48"/>
        <v/>
      </c>
    </row>
    <row r="516" spans="5:20" x14ac:dyDescent="0.55000000000000004">
      <c r="E516">
        <v>2</v>
      </c>
      <c r="G516" t="e">
        <f t="shared" ref="G516:G579" si="49">VLOOKUP($F516, $W$1:$AB$10, 2, FALSE)</f>
        <v>#N/A</v>
      </c>
      <c r="H516" t="e">
        <f t="shared" ref="H516:H579" si="50">VLOOKUP($F516, $W$1:$AB$10, 3, FALSE)</f>
        <v>#N/A</v>
      </c>
      <c r="I516" t="e">
        <f t="shared" ref="I516:I579" si="51">VLOOKUP($F516, $W$1:$AB$10, 4, FALSE)</f>
        <v>#N/A</v>
      </c>
      <c r="J516" t="e">
        <f t="shared" ref="J516:J579" si="52">VLOOKUP($F516, $W$1:$AC$10, 5, FALSE)</f>
        <v>#N/A</v>
      </c>
      <c r="K516" t="e">
        <f t="shared" ref="K516:K579" si="53">VLOOKUP($F516, $W$1:$AB$10, 6, FALSE)</f>
        <v>#N/A</v>
      </c>
      <c r="T516" t="str">
        <f t="shared" si="48"/>
        <v/>
      </c>
    </row>
    <row r="517" spans="5:20" x14ac:dyDescent="0.55000000000000004">
      <c r="E517">
        <v>2</v>
      </c>
      <c r="G517" t="e">
        <f t="shared" si="49"/>
        <v>#N/A</v>
      </c>
      <c r="H517" t="e">
        <f t="shared" si="50"/>
        <v>#N/A</v>
      </c>
      <c r="I517" t="e">
        <f t="shared" si="51"/>
        <v>#N/A</v>
      </c>
      <c r="J517" t="e">
        <f t="shared" si="52"/>
        <v>#N/A</v>
      </c>
      <c r="K517" t="e">
        <f t="shared" si="53"/>
        <v>#N/A</v>
      </c>
      <c r="T517" t="str">
        <f t="shared" si="48"/>
        <v/>
      </c>
    </row>
    <row r="518" spans="5:20" x14ac:dyDescent="0.55000000000000004">
      <c r="E518">
        <v>2</v>
      </c>
      <c r="G518" t="e">
        <f t="shared" si="49"/>
        <v>#N/A</v>
      </c>
      <c r="H518" t="e">
        <f t="shared" si="50"/>
        <v>#N/A</v>
      </c>
      <c r="I518" t="e">
        <f t="shared" si="51"/>
        <v>#N/A</v>
      </c>
      <c r="J518" t="e">
        <f t="shared" si="52"/>
        <v>#N/A</v>
      </c>
      <c r="K518" t="e">
        <f t="shared" si="53"/>
        <v>#N/A</v>
      </c>
      <c r="T518" t="str">
        <f t="shared" si="48"/>
        <v/>
      </c>
    </row>
    <row r="519" spans="5:20" x14ac:dyDescent="0.55000000000000004">
      <c r="E519">
        <v>2</v>
      </c>
      <c r="G519" t="e">
        <f t="shared" si="49"/>
        <v>#N/A</v>
      </c>
      <c r="H519" t="e">
        <f t="shared" si="50"/>
        <v>#N/A</v>
      </c>
      <c r="I519" t="e">
        <f t="shared" si="51"/>
        <v>#N/A</v>
      </c>
      <c r="J519" t="e">
        <f t="shared" si="52"/>
        <v>#N/A</v>
      </c>
      <c r="K519" t="e">
        <f t="shared" si="53"/>
        <v>#N/A</v>
      </c>
      <c r="T519" t="str">
        <f t="shared" si="48"/>
        <v/>
      </c>
    </row>
    <row r="520" spans="5:20" x14ac:dyDescent="0.55000000000000004">
      <c r="E520">
        <v>2</v>
      </c>
      <c r="G520" t="e">
        <f t="shared" si="49"/>
        <v>#N/A</v>
      </c>
      <c r="H520" t="e">
        <f t="shared" si="50"/>
        <v>#N/A</v>
      </c>
      <c r="I520" t="e">
        <f t="shared" si="51"/>
        <v>#N/A</v>
      </c>
      <c r="J520" t="e">
        <f t="shared" si="52"/>
        <v>#N/A</v>
      </c>
      <c r="K520" t="e">
        <f t="shared" si="53"/>
        <v>#N/A</v>
      </c>
      <c r="T520" t="str">
        <f t="shared" si="48"/>
        <v/>
      </c>
    </row>
    <row r="521" spans="5:20" x14ac:dyDescent="0.55000000000000004">
      <c r="E521">
        <v>2</v>
      </c>
      <c r="G521" t="e">
        <f t="shared" si="49"/>
        <v>#N/A</v>
      </c>
      <c r="H521" t="e">
        <f t="shared" si="50"/>
        <v>#N/A</v>
      </c>
      <c r="I521" t="e">
        <f t="shared" si="51"/>
        <v>#N/A</v>
      </c>
      <c r="J521" t="e">
        <f t="shared" si="52"/>
        <v>#N/A</v>
      </c>
      <c r="K521" t="e">
        <f t="shared" si="53"/>
        <v>#N/A</v>
      </c>
      <c r="T521" t="str">
        <f t="shared" si="48"/>
        <v/>
      </c>
    </row>
    <row r="522" spans="5:20" x14ac:dyDescent="0.55000000000000004">
      <c r="E522">
        <v>2</v>
      </c>
      <c r="G522" t="e">
        <f t="shared" si="49"/>
        <v>#N/A</v>
      </c>
      <c r="H522" t="e">
        <f t="shared" si="50"/>
        <v>#N/A</v>
      </c>
      <c r="I522" t="e">
        <f t="shared" si="51"/>
        <v>#N/A</v>
      </c>
      <c r="J522" t="e">
        <f t="shared" si="52"/>
        <v>#N/A</v>
      </c>
      <c r="K522" t="e">
        <f t="shared" si="53"/>
        <v>#N/A</v>
      </c>
      <c r="T522" t="str">
        <f t="shared" si="48"/>
        <v/>
      </c>
    </row>
    <row r="523" spans="5:20" x14ac:dyDescent="0.55000000000000004">
      <c r="E523">
        <v>2</v>
      </c>
      <c r="G523" t="e">
        <f t="shared" si="49"/>
        <v>#N/A</v>
      </c>
      <c r="H523" t="e">
        <f t="shared" si="50"/>
        <v>#N/A</v>
      </c>
      <c r="I523" t="e">
        <f t="shared" si="51"/>
        <v>#N/A</v>
      </c>
      <c r="J523" t="e">
        <f t="shared" si="52"/>
        <v>#N/A</v>
      </c>
      <c r="K523" t="e">
        <f t="shared" si="53"/>
        <v>#N/A</v>
      </c>
      <c r="T523" t="str">
        <f t="shared" si="48"/>
        <v/>
      </c>
    </row>
    <row r="524" spans="5:20" x14ac:dyDescent="0.55000000000000004">
      <c r="E524">
        <v>2</v>
      </c>
      <c r="G524" t="e">
        <f t="shared" si="49"/>
        <v>#N/A</v>
      </c>
      <c r="H524" t="e">
        <f t="shared" si="50"/>
        <v>#N/A</v>
      </c>
      <c r="I524" t="e">
        <f t="shared" si="51"/>
        <v>#N/A</v>
      </c>
      <c r="J524" t="e">
        <f t="shared" si="52"/>
        <v>#N/A</v>
      </c>
      <c r="K524" t="e">
        <f t="shared" si="53"/>
        <v>#N/A</v>
      </c>
      <c r="T524" t="str">
        <f t="shared" si="48"/>
        <v/>
      </c>
    </row>
    <row r="525" spans="5:20" x14ac:dyDescent="0.55000000000000004">
      <c r="E525">
        <v>2</v>
      </c>
      <c r="G525" t="e">
        <f t="shared" si="49"/>
        <v>#N/A</v>
      </c>
      <c r="H525" t="e">
        <f t="shared" si="50"/>
        <v>#N/A</v>
      </c>
      <c r="I525" t="e">
        <f t="shared" si="51"/>
        <v>#N/A</v>
      </c>
      <c r="J525" t="e">
        <f t="shared" si="52"/>
        <v>#N/A</v>
      </c>
      <c r="K525" t="e">
        <f t="shared" si="53"/>
        <v>#N/A</v>
      </c>
      <c r="T525" t="str">
        <f t="shared" si="48"/>
        <v/>
      </c>
    </row>
    <row r="526" spans="5:20" x14ac:dyDescent="0.55000000000000004">
      <c r="E526">
        <v>2</v>
      </c>
      <c r="G526" t="e">
        <f t="shared" si="49"/>
        <v>#N/A</v>
      </c>
      <c r="H526" t="e">
        <f t="shared" si="50"/>
        <v>#N/A</v>
      </c>
      <c r="I526" t="e">
        <f t="shared" si="51"/>
        <v>#N/A</v>
      </c>
      <c r="J526" t="e">
        <f t="shared" si="52"/>
        <v>#N/A</v>
      </c>
      <c r="K526" t="e">
        <f t="shared" si="53"/>
        <v>#N/A</v>
      </c>
      <c r="T526" t="str">
        <f t="shared" si="48"/>
        <v/>
      </c>
    </row>
    <row r="527" spans="5:20" x14ac:dyDescent="0.55000000000000004">
      <c r="E527">
        <v>2</v>
      </c>
      <c r="G527" t="e">
        <f t="shared" si="49"/>
        <v>#N/A</v>
      </c>
      <c r="H527" t="e">
        <f t="shared" si="50"/>
        <v>#N/A</v>
      </c>
      <c r="I527" t="e">
        <f t="shared" si="51"/>
        <v>#N/A</v>
      </c>
      <c r="J527" t="e">
        <f t="shared" si="52"/>
        <v>#N/A</v>
      </c>
      <c r="K527" t="e">
        <f t="shared" si="53"/>
        <v>#N/A</v>
      </c>
      <c r="T527" t="str">
        <f t="shared" si="48"/>
        <v/>
      </c>
    </row>
    <row r="528" spans="5:20" x14ac:dyDescent="0.55000000000000004">
      <c r="E528">
        <v>2</v>
      </c>
      <c r="G528" t="e">
        <f t="shared" si="49"/>
        <v>#N/A</v>
      </c>
      <c r="H528" t="e">
        <f t="shared" si="50"/>
        <v>#N/A</v>
      </c>
      <c r="I528" t="e">
        <f t="shared" si="51"/>
        <v>#N/A</v>
      </c>
      <c r="J528" t="e">
        <f t="shared" si="52"/>
        <v>#N/A</v>
      </c>
      <c r="K528" t="e">
        <f t="shared" si="53"/>
        <v>#N/A</v>
      </c>
      <c r="T528" t="str">
        <f t="shared" si="48"/>
        <v/>
      </c>
    </row>
    <row r="529" spans="5:20" x14ac:dyDescent="0.55000000000000004">
      <c r="E529">
        <v>2</v>
      </c>
      <c r="G529" t="e">
        <f t="shared" si="49"/>
        <v>#N/A</v>
      </c>
      <c r="H529" t="e">
        <f t="shared" si="50"/>
        <v>#N/A</v>
      </c>
      <c r="I529" t="e">
        <f t="shared" si="51"/>
        <v>#N/A</v>
      </c>
      <c r="J529" t="e">
        <f t="shared" si="52"/>
        <v>#N/A</v>
      </c>
      <c r="K529" t="e">
        <f t="shared" si="53"/>
        <v>#N/A</v>
      </c>
      <c r="T529" t="str">
        <f t="shared" si="48"/>
        <v/>
      </c>
    </row>
    <row r="530" spans="5:20" x14ac:dyDescent="0.55000000000000004">
      <c r="E530">
        <v>2</v>
      </c>
      <c r="G530" t="e">
        <f t="shared" si="49"/>
        <v>#N/A</v>
      </c>
      <c r="H530" t="e">
        <f t="shared" si="50"/>
        <v>#N/A</v>
      </c>
      <c r="I530" t="e">
        <f t="shared" si="51"/>
        <v>#N/A</v>
      </c>
      <c r="J530" t="e">
        <f t="shared" si="52"/>
        <v>#N/A</v>
      </c>
      <c r="K530" t="e">
        <f t="shared" si="53"/>
        <v>#N/A</v>
      </c>
      <c r="T530" t="str">
        <f t="shared" si="48"/>
        <v/>
      </c>
    </row>
    <row r="531" spans="5:20" x14ac:dyDescent="0.55000000000000004">
      <c r="E531">
        <v>2</v>
      </c>
      <c r="G531" t="e">
        <f t="shared" si="49"/>
        <v>#N/A</v>
      </c>
      <c r="H531" t="e">
        <f t="shared" si="50"/>
        <v>#N/A</v>
      </c>
      <c r="I531" t="e">
        <f t="shared" si="51"/>
        <v>#N/A</v>
      </c>
      <c r="J531" t="e">
        <f t="shared" si="52"/>
        <v>#N/A</v>
      </c>
      <c r="K531" t="e">
        <f t="shared" si="53"/>
        <v>#N/A</v>
      </c>
      <c r="T531" t="str">
        <f t="shared" si="48"/>
        <v/>
      </c>
    </row>
    <row r="532" spans="5:20" x14ac:dyDescent="0.55000000000000004">
      <c r="E532">
        <v>2</v>
      </c>
      <c r="G532" t="e">
        <f t="shared" si="49"/>
        <v>#N/A</v>
      </c>
      <c r="H532" t="e">
        <f t="shared" si="50"/>
        <v>#N/A</v>
      </c>
      <c r="I532" t="e">
        <f t="shared" si="51"/>
        <v>#N/A</v>
      </c>
      <c r="J532" t="e">
        <f t="shared" si="52"/>
        <v>#N/A</v>
      </c>
      <c r="K532" t="e">
        <f t="shared" si="53"/>
        <v>#N/A</v>
      </c>
      <c r="T532" t="str">
        <f t="shared" si="48"/>
        <v/>
      </c>
    </row>
    <row r="533" spans="5:20" x14ac:dyDescent="0.55000000000000004">
      <c r="E533">
        <v>2</v>
      </c>
      <c r="G533" t="e">
        <f t="shared" si="49"/>
        <v>#N/A</v>
      </c>
      <c r="H533" t="e">
        <f t="shared" si="50"/>
        <v>#N/A</v>
      </c>
      <c r="I533" t="e">
        <f t="shared" si="51"/>
        <v>#N/A</v>
      </c>
      <c r="J533" t="e">
        <f t="shared" si="52"/>
        <v>#N/A</v>
      </c>
      <c r="K533" t="e">
        <f t="shared" si="53"/>
        <v>#N/A</v>
      </c>
      <c r="T533" t="str">
        <f t="shared" si="48"/>
        <v/>
      </c>
    </row>
    <row r="534" spans="5:20" x14ac:dyDescent="0.55000000000000004">
      <c r="E534">
        <v>2</v>
      </c>
      <c r="G534" t="e">
        <f t="shared" si="49"/>
        <v>#N/A</v>
      </c>
      <c r="H534" t="e">
        <f t="shared" si="50"/>
        <v>#N/A</v>
      </c>
      <c r="I534" t="e">
        <f t="shared" si="51"/>
        <v>#N/A</v>
      </c>
      <c r="J534" t="e">
        <f t="shared" si="52"/>
        <v>#N/A</v>
      </c>
      <c r="K534" t="e">
        <f t="shared" si="53"/>
        <v>#N/A</v>
      </c>
      <c r="T534" t="str">
        <f t="shared" si="48"/>
        <v/>
      </c>
    </row>
    <row r="535" spans="5:20" x14ac:dyDescent="0.55000000000000004">
      <c r="E535">
        <v>2</v>
      </c>
      <c r="G535" t="e">
        <f t="shared" si="49"/>
        <v>#N/A</v>
      </c>
      <c r="H535" t="e">
        <f t="shared" si="50"/>
        <v>#N/A</v>
      </c>
      <c r="I535" t="e">
        <f t="shared" si="51"/>
        <v>#N/A</v>
      </c>
      <c r="J535" t="e">
        <f t="shared" si="52"/>
        <v>#N/A</v>
      </c>
      <c r="K535" t="e">
        <f t="shared" si="53"/>
        <v>#N/A</v>
      </c>
      <c r="T535" t="str">
        <f t="shared" si="48"/>
        <v/>
      </c>
    </row>
    <row r="536" spans="5:20" x14ac:dyDescent="0.55000000000000004">
      <c r="E536">
        <v>2</v>
      </c>
      <c r="G536" t="e">
        <f t="shared" si="49"/>
        <v>#N/A</v>
      </c>
      <c r="H536" t="e">
        <f t="shared" si="50"/>
        <v>#N/A</v>
      </c>
      <c r="I536" t="e">
        <f t="shared" si="51"/>
        <v>#N/A</v>
      </c>
      <c r="J536" t="e">
        <f t="shared" si="52"/>
        <v>#N/A</v>
      </c>
      <c r="K536" t="e">
        <f t="shared" si="53"/>
        <v>#N/A</v>
      </c>
      <c r="T536" t="str">
        <f t="shared" si="48"/>
        <v/>
      </c>
    </row>
    <row r="537" spans="5:20" x14ac:dyDescent="0.55000000000000004">
      <c r="E537">
        <v>2</v>
      </c>
      <c r="G537" t="e">
        <f t="shared" si="49"/>
        <v>#N/A</v>
      </c>
      <c r="H537" t="e">
        <f t="shared" si="50"/>
        <v>#N/A</v>
      </c>
      <c r="I537" t="e">
        <f t="shared" si="51"/>
        <v>#N/A</v>
      </c>
      <c r="J537" t="e">
        <f t="shared" si="52"/>
        <v>#N/A</v>
      </c>
      <c r="K537" t="e">
        <f t="shared" si="53"/>
        <v>#N/A</v>
      </c>
      <c r="T537" t="str">
        <f t="shared" si="48"/>
        <v/>
      </c>
    </row>
    <row r="538" spans="5:20" x14ac:dyDescent="0.55000000000000004">
      <c r="E538">
        <v>2</v>
      </c>
      <c r="G538" t="e">
        <f t="shared" si="49"/>
        <v>#N/A</v>
      </c>
      <c r="H538" t="e">
        <f t="shared" si="50"/>
        <v>#N/A</v>
      </c>
      <c r="I538" t="e">
        <f t="shared" si="51"/>
        <v>#N/A</v>
      </c>
      <c r="J538" t="e">
        <f t="shared" si="52"/>
        <v>#N/A</v>
      </c>
      <c r="K538" t="e">
        <f t="shared" si="53"/>
        <v>#N/A</v>
      </c>
      <c r="T538" t="str">
        <f t="shared" si="48"/>
        <v/>
      </c>
    </row>
    <row r="539" spans="5:20" x14ac:dyDescent="0.55000000000000004">
      <c r="E539">
        <v>2</v>
      </c>
      <c r="G539" t="e">
        <f t="shared" si="49"/>
        <v>#N/A</v>
      </c>
      <c r="H539" t="e">
        <f t="shared" si="50"/>
        <v>#N/A</v>
      </c>
      <c r="I539" t="e">
        <f t="shared" si="51"/>
        <v>#N/A</v>
      </c>
      <c r="J539" t="e">
        <f t="shared" si="52"/>
        <v>#N/A</v>
      </c>
      <c r="K539" t="e">
        <f t="shared" si="53"/>
        <v>#N/A</v>
      </c>
      <c r="T539" t="str">
        <f t="shared" si="48"/>
        <v/>
      </c>
    </row>
    <row r="540" spans="5:20" x14ac:dyDescent="0.55000000000000004">
      <c r="E540">
        <v>2</v>
      </c>
      <c r="G540" t="e">
        <f t="shared" si="49"/>
        <v>#N/A</v>
      </c>
      <c r="H540" t="e">
        <f t="shared" si="50"/>
        <v>#N/A</v>
      </c>
      <c r="I540" t="e">
        <f t="shared" si="51"/>
        <v>#N/A</v>
      </c>
      <c r="J540" t="e">
        <f t="shared" si="52"/>
        <v>#N/A</v>
      </c>
      <c r="K540" t="e">
        <f t="shared" si="53"/>
        <v>#N/A</v>
      </c>
      <c r="T540" t="str">
        <f t="shared" si="48"/>
        <v/>
      </c>
    </row>
    <row r="541" spans="5:20" x14ac:dyDescent="0.55000000000000004">
      <c r="E541">
        <v>2</v>
      </c>
      <c r="G541" t="e">
        <f t="shared" si="49"/>
        <v>#N/A</v>
      </c>
      <c r="H541" t="e">
        <f t="shared" si="50"/>
        <v>#N/A</v>
      </c>
      <c r="I541" t="e">
        <f t="shared" si="51"/>
        <v>#N/A</v>
      </c>
      <c r="J541" t="e">
        <f t="shared" si="52"/>
        <v>#N/A</v>
      </c>
      <c r="K541" t="e">
        <f t="shared" si="53"/>
        <v>#N/A</v>
      </c>
      <c r="T541" t="str">
        <f t="shared" si="48"/>
        <v/>
      </c>
    </row>
    <row r="542" spans="5:20" x14ac:dyDescent="0.55000000000000004">
      <c r="E542">
        <v>2</v>
      </c>
      <c r="G542" t="e">
        <f t="shared" si="49"/>
        <v>#N/A</v>
      </c>
      <c r="H542" t="e">
        <f t="shared" si="50"/>
        <v>#N/A</v>
      </c>
      <c r="I542" t="e">
        <f t="shared" si="51"/>
        <v>#N/A</v>
      </c>
      <c r="J542" t="e">
        <f t="shared" si="52"/>
        <v>#N/A</v>
      </c>
      <c r="K542" t="e">
        <f t="shared" si="53"/>
        <v>#N/A</v>
      </c>
      <c r="T542" t="str">
        <f t="shared" si="48"/>
        <v/>
      </c>
    </row>
    <row r="543" spans="5:20" x14ac:dyDescent="0.55000000000000004">
      <c r="E543">
        <v>2</v>
      </c>
      <c r="G543" t="e">
        <f t="shared" si="49"/>
        <v>#N/A</v>
      </c>
      <c r="H543" t="e">
        <f t="shared" si="50"/>
        <v>#N/A</v>
      </c>
      <c r="I543" t="e">
        <f t="shared" si="51"/>
        <v>#N/A</v>
      </c>
      <c r="J543" t="e">
        <f t="shared" si="52"/>
        <v>#N/A</v>
      </c>
      <c r="K543" t="e">
        <f t="shared" si="53"/>
        <v>#N/A</v>
      </c>
      <c r="T543" t="str">
        <f t="shared" si="48"/>
        <v/>
      </c>
    </row>
    <row r="544" spans="5:20" x14ac:dyDescent="0.55000000000000004">
      <c r="E544">
        <v>2</v>
      </c>
      <c r="G544" t="e">
        <f t="shared" si="49"/>
        <v>#N/A</v>
      </c>
      <c r="H544" t="e">
        <f t="shared" si="50"/>
        <v>#N/A</v>
      </c>
      <c r="I544" t="e">
        <f t="shared" si="51"/>
        <v>#N/A</v>
      </c>
      <c r="J544" t="e">
        <f t="shared" si="52"/>
        <v>#N/A</v>
      </c>
      <c r="K544" t="e">
        <f t="shared" si="53"/>
        <v>#N/A</v>
      </c>
      <c r="T544" t="str">
        <f t="shared" si="48"/>
        <v/>
      </c>
    </row>
    <row r="545" spans="5:20" x14ac:dyDescent="0.55000000000000004">
      <c r="E545">
        <v>2</v>
      </c>
      <c r="G545" t="e">
        <f t="shared" si="49"/>
        <v>#N/A</v>
      </c>
      <c r="H545" t="e">
        <f t="shared" si="50"/>
        <v>#N/A</v>
      </c>
      <c r="I545" t="e">
        <f t="shared" si="51"/>
        <v>#N/A</v>
      </c>
      <c r="J545" t="e">
        <f t="shared" si="52"/>
        <v>#N/A</v>
      </c>
      <c r="K545" t="e">
        <f t="shared" si="53"/>
        <v>#N/A</v>
      </c>
      <c r="T545" t="str">
        <f t="shared" si="48"/>
        <v/>
      </c>
    </row>
    <row r="546" spans="5:20" x14ac:dyDescent="0.55000000000000004">
      <c r="E546">
        <v>2</v>
      </c>
      <c r="G546" t="e">
        <f t="shared" si="49"/>
        <v>#N/A</v>
      </c>
      <c r="H546" t="e">
        <f t="shared" si="50"/>
        <v>#N/A</v>
      </c>
      <c r="I546" t="e">
        <f t="shared" si="51"/>
        <v>#N/A</v>
      </c>
      <c r="J546" t="e">
        <f t="shared" si="52"/>
        <v>#N/A</v>
      </c>
      <c r="K546" t="e">
        <f t="shared" si="53"/>
        <v>#N/A</v>
      </c>
      <c r="T546" t="str">
        <f t="shared" si="48"/>
        <v/>
      </c>
    </row>
    <row r="547" spans="5:20" x14ac:dyDescent="0.55000000000000004">
      <c r="E547">
        <v>2</v>
      </c>
      <c r="G547" t="e">
        <f t="shared" si="49"/>
        <v>#N/A</v>
      </c>
      <c r="H547" t="e">
        <f t="shared" si="50"/>
        <v>#N/A</v>
      </c>
      <c r="I547" t="e">
        <f t="shared" si="51"/>
        <v>#N/A</v>
      </c>
      <c r="J547" t="e">
        <f t="shared" si="52"/>
        <v>#N/A</v>
      </c>
      <c r="K547" t="e">
        <f t="shared" si="53"/>
        <v>#N/A</v>
      </c>
      <c r="T547" t="str">
        <f t="shared" si="48"/>
        <v/>
      </c>
    </row>
    <row r="548" spans="5:20" x14ac:dyDescent="0.55000000000000004">
      <c r="E548">
        <v>2</v>
      </c>
      <c r="G548" t="e">
        <f t="shared" si="49"/>
        <v>#N/A</v>
      </c>
      <c r="H548" t="e">
        <f t="shared" si="50"/>
        <v>#N/A</v>
      </c>
      <c r="I548" t="e">
        <f t="shared" si="51"/>
        <v>#N/A</v>
      </c>
      <c r="J548" t="e">
        <f t="shared" si="52"/>
        <v>#N/A</v>
      </c>
      <c r="K548" t="e">
        <f t="shared" si="53"/>
        <v>#N/A</v>
      </c>
      <c r="T548" t="str">
        <f t="shared" si="48"/>
        <v/>
      </c>
    </row>
    <row r="549" spans="5:20" x14ac:dyDescent="0.55000000000000004">
      <c r="E549">
        <v>2</v>
      </c>
      <c r="G549" t="e">
        <f t="shared" si="49"/>
        <v>#N/A</v>
      </c>
      <c r="H549" t="e">
        <f t="shared" si="50"/>
        <v>#N/A</v>
      </c>
      <c r="I549" t="e">
        <f t="shared" si="51"/>
        <v>#N/A</v>
      </c>
      <c r="J549" t="e">
        <f t="shared" si="52"/>
        <v>#N/A</v>
      </c>
      <c r="K549" t="e">
        <f t="shared" si="53"/>
        <v>#N/A</v>
      </c>
      <c r="T549" t="str">
        <f t="shared" si="48"/>
        <v/>
      </c>
    </row>
    <row r="550" spans="5:20" x14ac:dyDescent="0.55000000000000004">
      <c r="E550">
        <v>2</v>
      </c>
      <c r="G550" t="e">
        <f t="shared" si="49"/>
        <v>#N/A</v>
      </c>
      <c r="H550" t="e">
        <f t="shared" si="50"/>
        <v>#N/A</v>
      </c>
      <c r="I550" t="e">
        <f t="shared" si="51"/>
        <v>#N/A</v>
      </c>
      <c r="J550" t="e">
        <f t="shared" si="52"/>
        <v>#N/A</v>
      </c>
      <c r="K550" t="e">
        <f t="shared" si="53"/>
        <v>#N/A</v>
      </c>
      <c r="T550" t="str">
        <f t="shared" si="48"/>
        <v/>
      </c>
    </row>
    <row r="551" spans="5:20" x14ac:dyDescent="0.55000000000000004">
      <c r="E551">
        <v>2</v>
      </c>
      <c r="G551" t="e">
        <f t="shared" si="49"/>
        <v>#N/A</v>
      </c>
      <c r="H551" t="e">
        <f t="shared" si="50"/>
        <v>#N/A</v>
      </c>
      <c r="I551" t="e">
        <f t="shared" si="51"/>
        <v>#N/A</v>
      </c>
      <c r="J551" t="e">
        <f t="shared" si="52"/>
        <v>#N/A</v>
      </c>
      <c r="K551" t="e">
        <f t="shared" si="53"/>
        <v>#N/A</v>
      </c>
      <c r="T551" t="str">
        <f t="shared" si="48"/>
        <v/>
      </c>
    </row>
    <row r="552" spans="5:20" x14ac:dyDescent="0.55000000000000004">
      <c r="E552">
        <v>2</v>
      </c>
      <c r="G552" t="e">
        <f t="shared" si="49"/>
        <v>#N/A</v>
      </c>
      <c r="H552" t="e">
        <f t="shared" si="50"/>
        <v>#N/A</v>
      </c>
      <c r="I552" t="e">
        <f t="shared" si="51"/>
        <v>#N/A</v>
      </c>
      <c r="J552" t="e">
        <f t="shared" si="52"/>
        <v>#N/A</v>
      </c>
      <c r="K552" t="e">
        <f t="shared" si="53"/>
        <v>#N/A</v>
      </c>
      <c r="T552" t="str">
        <f t="shared" si="48"/>
        <v/>
      </c>
    </row>
    <row r="553" spans="5:20" x14ac:dyDescent="0.55000000000000004">
      <c r="E553">
        <v>2</v>
      </c>
      <c r="G553" t="e">
        <f t="shared" si="49"/>
        <v>#N/A</v>
      </c>
      <c r="H553" t="e">
        <f t="shared" si="50"/>
        <v>#N/A</v>
      </c>
      <c r="I553" t="e">
        <f t="shared" si="51"/>
        <v>#N/A</v>
      </c>
      <c r="J553" t="e">
        <f t="shared" si="52"/>
        <v>#N/A</v>
      </c>
      <c r="K553" t="e">
        <f t="shared" si="53"/>
        <v>#N/A</v>
      </c>
      <c r="T553" t="str">
        <f t="shared" si="48"/>
        <v/>
      </c>
    </row>
    <row r="554" spans="5:20" x14ac:dyDescent="0.55000000000000004">
      <c r="E554">
        <v>2</v>
      </c>
      <c r="G554" t="e">
        <f t="shared" si="49"/>
        <v>#N/A</v>
      </c>
      <c r="H554" t="e">
        <f t="shared" si="50"/>
        <v>#N/A</v>
      </c>
      <c r="I554" t="e">
        <f t="shared" si="51"/>
        <v>#N/A</v>
      </c>
      <c r="J554" t="e">
        <f t="shared" si="52"/>
        <v>#N/A</v>
      </c>
      <c r="K554" t="e">
        <f t="shared" si="53"/>
        <v>#N/A</v>
      </c>
      <c r="T554" t="str">
        <f t="shared" si="48"/>
        <v/>
      </c>
    </row>
    <row r="555" spans="5:20" x14ac:dyDescent="0.55000000000000004">
      <c r="E555">
        <v>2</v>
      </c>
      <c r="G555" t="e">
        <f t="shared" si="49"/>
        <v>#N/A</v>
      </c>
      <c r="H555" t="e">
        <f t="shared" si="50"/>
        <v>#N/A</v>
      </c>
      <c r="I555" t="e">
        <f t="shared" si="51"/>
        <v>#N/A</v>
      </c>
      <c r="J555" t="e">
        <f t="shared" si="52"/>
        <v>#N/A</v>
      </c>
      <c r="K555" t="e">
        <f t="shared" si="53"/>
        <v>#N/A</v>
      </c>
      <c r="T555" t="str">
        <f t="shared" si="48"/>
        <v/>
      </c>
    </row>
    <row r="556" spans="5:20" x14ac:dyDescent="0.55000000000000004">
      <c r="E556">
        <v>2</v>
      </c>
      <c r="G556" t="e">
        <f t="shared" si="49"/>
        <v>#N/A</v>
      </c>
      <c r="H556" t="e">
        <f t="shared" si="50"/>
        <v>#N/A</v>
      </c>
      <c r="I556" t="e">
        <f t="shared" si="51"/>
        <v>#N/A</v>
      </c>
      <c r="J556" t="e">
        <f t="shared" si="52"/>
        <v>#N/A</v>
      </c>
      <c r="K556" t="e">
        <f t="shared" si="53"/>
        <v>#N/A</v>
      </c>
      <c r="T556" t="str">
        <f t="shared" si="48"/>
        <v/>
      </c>
    </row>
    <row r="557" spans="5:20" x14ac:dyDescent="0.55000000000000004">
      <c r="E557">
        <v>2</v>
      </c>
      <c r="G557" t="e">
        <f t="shared" si="49"/>
        <v>#N/A</v>
      </c>
      <c r="H557" t="e">
        <f t="shared" si="50"/>
        <v>#N/A</v>
      </c>
      <c r="I557" t="e">
        <f t="shared" si="51"/>
        <v>#N/A</v>
      </c>
      <c r="J557" t="e">
        <f t="shared" si="52"/>
        <v>#N/A</v>
      </c>
      <c r="K557" t="e">
        <f t="shared" si="53"/>
        <v>#N/A</v>
      </c>
      <c r="T557" t="str">
        <f t="shared" si="48"/>
        <v/>
      </c>
    </row>
    <row r="558" spans="5:20" x14ac:dyDescent="0.55000000000000004">
      <c r="E558">
        <v>2</v>
      </c>
      <c r="G558" t="e">
        <f t="shared" si="49"/>
        <v>#N/A</v>
      </c>
      <c r="H558" t="e">
        <f t="shared" si="50"/>
        <v>#N/A</v>
      </c>
      <c r="I558" t="e">
        <f t="shared" si="51"/>
        <v>#N/A</v>
      </c>
      <c r="J558" t="e">
        <f t="shared" si="52"/>
        <v>#N/A</v>
      </c>
      <c r="K558" t="e">
        <f t="shared" si="53"/>
        <v>#N/A</v>
      </c>
      <c r="T558" t="str">
        <f t="shared" si="48"/>
        <v/>
      </c>
    </row>
    <row r="559" spans="5:20" x14ac:dyDescent="0.55000000000000004">
      <c r="E559">
        <v>2</v>
      </c>
      <c r="G559" t="e">
        <f t="shared" si="49"/>
        <v>#N/A</v>
      </c>
      <c r="H559" t="e">
        <f t="shared" si="50"/>
        <v>#N/A</v>
      </c>
      <c r="I559" t="e">
        <f t="shared" si="51"/>
        <v>#N/A</v>
      </c>
      <c r="J559" t="e">
        <f t="shared" si="52"/>
        <v>#N/A</v>
      </c>
      <c r="K559" t="e">
        <f t="shared" si="53"/>
        <v>#N/A</v>
      </c>
      <c r="T559" t="str">
        <f t="shared" si="48"/>
        <v/>
      </c>
    </row>
    <row r="560" spans="5:20" x14ac:dyDescent="0.55000000000000004">
      <c r="E560">
        <v>2</v>
      </c>
      <c r="G560" t="e">
        <f t="shared" si="49"/>
        <v>#N/A</v>
      </c>
      <c r="H560" t="e">
        <f t="shared" si="50"/>
        <v>#N/A</v>
      </c>
      <c r="I560" t="e">
        <f t="shared" si="51"/>
        <v>#N/A</v>
      </c>
      <c r="J560" t="e">
        <f t="shared" si="52"/>
        <v>#N/A</v>
      </c>
      <c r="K560" t="e">
        <f t="shared" si="53"/>
        <v>#N/A</v>
      </c>
      <c r="T560" t="str">
        <f t="shared" si="48"/>
        <v/>
      </c>
    </row>
    <row r="561" spans="5:20" x14ac:dyDescent="0.55000000000000004">
      <c r="E561">
        <v>2</v>
      </c>
      <c r="G561" t="e">
        <f t="shared" si="49"/>
        <v>#N/A</v>
      </c>
      <c r="H561" t="e">
        <f t="shared" si="50"/>
        <v>#N/A</v>
      </c>
      <c r="I561" t="e">
        <f t="shared" si="51"/>
        <v>#N/A</v>
      </c>
      <c r="J561" t="e">
        <f t="shared" si="52"/>
        <v>#N/A</v>
      </c>
      <c r="K561" t="e">
        <f t="shared" si="53"/>
        <v>#N/A</v>
      </c>
      <c r="T561" t="str">
        <f t="shared" si="48"/>
        <v/>
      </c>
    </row>
    <row r="562" spans="5:20" x14ac:dyDescent="0.55000000000000004">
      <c r="E562">
        <v>2</v>
      </c>
      <c r="G562" t="e">
        <f t="shared" si="49"/>
        <v>#N/A</v>
      </c>
      <c r="H562" t="e">
        <f t="shared" si="50"/>
        <v>#N/A</v>
      </c>
      <c r="I562" t="e">
        <f t="shared" si="51"/>
        <v>#N/A</v>
      </c>
      <c r="J562" t="e">
        <f t="shared" si="52"/>
        <v>#N/A</v>
      </c>
      <c r="K562" t="e">
        <f t="shared" si="53"/>
        <v>#N/A</v>
      </c>
      <c r="T562" t="str">
        <f t="shared" si="48"/>
        <v/>
      </c>
    </row>
    <row r="563" spans="5:20" x14ac:dyDescent="0.55000000000000004">
      <c r="E563">
        <v>2</v>
      </c>
      <c r="G563" t="e">
        <f t="shared" si="49"/>
        <v>#N/A</v>
      </c>
      <c r="H563" t="e">
        <f t="shared" si="50"/>
        <v>#N/A</v>
      </c>
      <c r="I563" t="e">
        <f t="shared" si="51"/>
        <v>#N/A</v>
      </c>
      <c r="J563" t="e">
        <f t="shared" si="52"/>
        <v>#N/A</v>
      </c>
      <c r="K563" t="e">
        <f t="shared" si="53"/>
        <v>#N/A</v>
      </c>
      <c r="T563" t="str">
        <f t="shared" si="48"/>
        <v/>
      </c>
    </row>
    <row r="564" spans="5:20" x14ac:dyDescent="0.55000000000000004">
      <c r="E564">
        <v>2</v>
      </c>
      <c r="G564" t="e">
        <f t="shared" si="49"/>
        <v>#N/A</v>
      </c>
      <c r="H564" t="e">
        <f t="shared" si="50"/>
        <v>#N/A</v>
      </c>
      <c r="I564" t="e">
        <f t="shared" si="51"/>
        <v>#N/A</v>
      </c>
      <c r="J564" t="e">
        <f t="shared" si="52"/>
        <v>#N/A</v>
      </c>
      <c r="K564" t="e">
        <f t="shared" si="53"/>
        <v>#N/A</v>
      </c>
      <c r="T564" t="str">
        <f t="shared" si="48"/>
        <v/>
      </c>
    </row>
    <row r="565" spans="5:20" x14ac:dyDescent="0.55000000000000004">
      <c r="E565">
        <v>2</v>
      </c>
      <c r="G565" t="e">
        <f t="shared" si="49"/>
        <v>#N/A</v>
      </c>
      <c r="H565" t="e">
        <f t="shared" si="50"/>
        <v>#N/A</v>
      </c>
      <c r="I565" t="e">
        <f t="shared" si="51"/>
        <v>#N/A</v>
      </c>
      <c r="J565" t="e">
        <f t="shared" si="52"/>
        <v>#N/A</v>
      </c>
      <c r="K565" t="e">
        <f t="shared" si="53"/>
        <v>#N/A</v>
      </c>
      <c r="T565" t="str">
        <f t="shared" si="48"/>
        <v/>
      </c>
    </row>
    <row r="566" spans="5:20" x14ac:dyDescent="0.55000000000000004">
      <c r="E566">
        <v>2</v>
      </c>
      <c r="G566" t="e">
        <f t="shared" si="49"/>
        <v>#N/A</v>
      </c>
      <c r="H566" t="e">
        <f t="shared" si="50"/>
        <v>#N/A</v>
      </c>
      <c r="I566" t="e">
        <f t="shared" si="51"/>
        <v>#N/A</v>
      </c>
      <c r="J566" t="e">
        <f t="shared" si="52"/>
        <v>#N/A</v>
      </c>
      <c r="K566" t="e">
        <f t="shared" si="53"/>
        <v>#N/A</v>
      </c>
      <c r="T566" t="str">
        <f t="shared" si="48"/>
        <v/>
      </c>
    </row>
    <row r="567" spans="5:20" x14ac:dyDescent="0.55000000000000004">
      <c r="E567">
        <v>2</v>
      </c>
      <c r="G567" t="e">
        <f t="shared" si="49"/>
        <v>#N/A</v>
      </c>
      <c r="H567" t="e">
        <f t="shared" si="50"/>
        <v>#N/A</v>
      </c>
      <c r="I567" t="e">
        <f t="shared" si="51"/>
        <v>#N/A</v>
      </c>
      <c r="J567" t="e">
        <f t="shared" si="52"/>
        <v>#N/A</v>
      </c>
      <c r="K567" t="e">
        <f t="shared" si="53"/>
        <v>#N/A</v>
      </c>
      <c r="T567" t="str">
        <f t="shared" si="48"/>
        <v/>
      </c>
    </row>
    <row r="568" spans="5:20" x14ac:dyDescent="0.55000000000000004">
      <c r="E568">
        <v>2</v>
      </c>
      <c r="G568" t="e">
        <f t="shared" si="49"/>
        <v>#N/A</v>
      </c>
      <c r="H568" t="e">
        <f t="shared" si="50"/>
        <v>#N/A</v>
      </c>
      <c r="I568" t="e">
        <f t="shared" si="51"/>
        <v>#N/A</v>
      </c>
      <c r="J568" t="e">
        <f t="shared" si="52"/>
        <v>#N/A</v>
      </c>
      <c r="K568" t="e">
        <f t="shared" si="53"/>
        <v>#N/A</v>
      </c>
      <c r="T568" t="str">
        <f t="shared" ref="T568:T631" si="54">IF(S568&lt;&gt;"", S568*236.588, "")</f>
        <v/>
      </c>
    </row>
    <row r="569" spans="5:20" x14ac:dyDescent="0.55000000000000004">
      <c r="E569">
        <v>2</v>
      </c>
      <c r="G569" t="e">
        <f t="shared" si="49"/>
        <v>#N/A</v>
      </c>
      <c r="H569" t="e">
        <f t="shared" si="50"/>
        <v>#N/A</v>
      </c>
      <c r="I569" t="e">
        <f t="shared" si="51"/>
        <v>#N/A</v>
      </c>
      <c r="J569" t="e">
        <f t="shared" si="52"/>
        <v>#N/A</v>
      </c>
      <c r="K569" t="e">
        <f t="shared" si="53"/>
        <v>#N/A</v>
      </c>
      <c r="T569" t="str">
        <f t="shared" si="54"/>
        <v/>
      </c>
    </row>
    <row r="570" spans="5:20" x14ac:dyDescent="0.55000000000000004">
      <c r="E570">
        <v>2</v>
      </c>
      <c r="G570" t="e">
        <f t="shared" si="49"/>
        <v>#N/A</v>
      </c>
      <c r="H570" t="e">
        <f t="shared" si="50"/>
        <v>#N/A</v>
      </c>
      <c r="I570" t="e">
        <f t="shared" si="51"/>
        <v>#N/A</v>
      </c>
      <c r="J570" t="e">
        <f t="shared" si="52"/>
        <v>#N/A</v>
      </c>
      <c r="K570" t="e">
        <f t="shared" si="53"/>
        <v>#N/A</v>
      </c>
      <c r="T570" t="str">
        <f t="shared" si="54"/>
        <v/>
      </c>
    </row>
    <row r="571" spans="5:20" x14ac:dyDescent="0.55000000000000004">
      <c r="E571">
        <v>2</v>
      </c>
      <c r="G571" t="e">
        <f t="shared" si="49"/>
        <v>#N/A</v>
      </c>
      <c r="H571" t="e">
        <f t="shared" si="50"/>
        <v>#N/A</v>
      </c>
      <c r="I571" t="e">
        <f t="shared" si="51"/>
        <v>#N/A</v>
      </c>
      <c r="J571" t="e">
        <f t="shared" si="52"/>
        <v>#N/A</v>
      </c>
      <c r="K571" t="e">
        <f t="shared" si="53"/>
        <v>#N/A</v>
      </c>
      <c r="T571" t="str">
        <f t="shared" si="54"/>
        <v/>
      </c>
    </row>
    <row r="572" spans="5:20" x14ac:dyDescent="0.55000000000000004">
      <c r="E572">
        <v>2</v>
      </c>
      <c r="G572" t="e">
        <f t="shared" si="49"/>
        <v>#N/A</v>
      </c>
      <c r="H572" t="e">
        <f t="shared" si="50"/>
        <v>#N/A</v>
      </c>
      <c r="I572" t="e">
        <f t="shared" si="51"/>
        <v>#N/A</v>
      </c>
      <c r="J572" t="e">
        <f t="shared" si="52"/>
        <v>#N/A</v>
      </c>
      <c r="K572" t="e">
        <f t="shared" si="53"/>
        <v>#N/A</v>
      </c>
      <c r="T572" t="str">
        <f t="shared" si="54"/>
        <v/>
      </c>
    </row>
    <row r="573" spans="5:20" x14ac:dyDescent="0.55000000000000004">
      <c r="E573">
        <v>2</v>
      </c>
      <c r="G573" t="e">
        <f t="shared" si="49"/>
        <v>#N/A</v>
      </c>
      <c r="H573" t="e">
        <f t="shared" si="50"/>
        <v>#N/A</v>
      </c>
      <c r="I573" t="e">
        <f t="shared" si="51"/>
        <v>#N/A</v>
      </c>
      <c r="J573" t="e">
        <f t="shared" si="52"/>
        <v>#N/A</v>
      </c>
      <c r="K573" t="e">
        <f t="shared" si="53"/>
        <v>#N/A</v>
      </c>
      <c r="T573" t="str">
        <f t="shared" si="54"/>
        <v/>
      </c>
    </row>
    <row r="574" spans="5:20" x14ac:dyDescent="0.55000000000000004">
      <c r="E574">
        <v>2</v>
      </c>
      <c r="G574" t="e">
        <f t="shared" si="49"/>
        <v>#N/A</v>
      </c>
      <c r="H574" t="e">
        <f t="shared" si="50"/>
        <v>#N/A</v>
      </c>
      <c r="I574" t="e">
        <f t="shared" si="51"/>
        <v>#N/A</v>
      </c>
      <c r="J574" t="e">
        <f t="shared" si="52"/>
        <v>#N/A</v>
      </c>
      <c r="K574" t="e">
        <f t="shared" si="53"/>
        <v>#N/A</v>
      </c>
      <c r="T574" t="str">
        <f t="shared" si="54"/>
        <v/>
      </c>
    </row>
    <row r="575" spans="5:20" x14ac:dyDescent="0.55000000000000004">
      <c r="E575">
        <v>2</v>
      </c>
      <c r="G575" t="e">
        <f t="shared" si="49"/>
        <v>#N/A</v>
      </c>
      <c r="H575" t="e">
        <f t="shared" si="50"/>
        <v>#N/A</v>
      </c>
      <c r="I575" t="e">
        <f t="shared" si="51"/>
        <v>#N/A</v>
      </c>
      <c r="J575" t="e">
        <f t="shared" si="52"/>
        <v>#N/A</v>
      </c>
      <c r="K575" t="e">
        <f t="shared" si="53"/>
        <v>#N/A</v>
      </c>
      <c r="T575" t="str">
        <f t="shared" si="54"/>
        <v/>
      </c>
    </row>
    <row r="576" spans="5:20" x14ac:dyDescent="0.55000000000000004">
      <c r="E576">
        <v>2</v>
      </c>
      <c r="G576" t="e">
        <f t="shared" si="49"/>
        <v>#N/A</v>
      </c>
      <c r="H576" t="e">
        <f t="shared" si="50"/>
        <v>#N/A</v>
      </c>
      <c r="I576" t="e">
        <f t="shared" si="51"/>
        <v>#N/A</v>
      </c>
      <c r="J576" t="e">
        <f t="shared" si="52"/>
        <v>#N/A</v>
      </c>
      <c r="K576" t="e">
        <f t="shared" si="53"/>
        <v>#N/A</v>
      </c>
      <c r="T576" t="str">
        <f t="shared" si="54"/>
        <v/>
      </c>
    </row>
    <row r="577" spans="5:20" x14ac:dyDescent="0.55000000000000004">
      <c r="E577">
        <v>2</v>
      </c>
      <c r="G577" t="e">
        <f t="shared" si="49"/>
        <v>#N/A</v>
      </c>
      <c r="H577" t="e">
        <f t="shared" si="50"/>
        <v>#N/A</v>
      </c>
      <c r="I577" t="e">
        <f t="shared" si="51"/>
        <v>#N/A</v>
      </c>
      <c r="J577" t="e">
        <f t="shared" si="52"/>
        <v>#N/A</v>
      </c>
      <c r="K577" t="e">
        <f t="shared" si="53"/>
        <v>#N/A</v>
      </c>
      <c r="T577" t="str">
        <f t="shared" si="54"/>
        <v/>
      </c>
    </row>
    <row r="578" spans="5:20" x14ac:dyDescent="0.55000000000000004">
      <c r="E578">
        <v>2</v>
      </c>
      <c r="G578" t="e">
        <f t="shared" si="49"/>
        <v>#N/A</v>
      </c>
      <c r="H578" t="e">
        <f t="shared" si="50"/>
        <v>#N/A</v>
      </c>
      <c r="I578" t="e">
        <f t="shared" si="51"/>
        <v>#N/A</v>
      </c>
      <c r="J578" t="e">
        <f t="shared" si="52"/>
        <v>#N/A</v>
      </c>
      <c r="K578" t="e">
        <f t="shared" si="53"/>
        <v>#N/A</v>
      </c>
      <c r="T578" t="str">
        <f t="shared" si="54"/>
        <v/>
      </c>
    </row>
    <row r="579" spans="5:20" x14ac:dyDescent="0.55000000000000004">
      <c r="E579">
        <v>2</v>
      </c>
      <c r="G579" t="e">
        <f t="shared" si="49"/>
        <v>#N/A</v>
      </c>
      <c r="H579" t="e">
        <f t="shared" si="50"/>
        <v>#N/A</v>
      </c>
      <c r="I579" t="e">
        <f t="shared" si="51"/>
        <v>#N/A</v>
      </c>
      <c r="J579" t="e">
        <f t="shared" si="52"/>
        <v>#N/A</v>
      </c>
      <c r="K579" t="e">
        <f t="shared" si="53"/>
        <v>#N/A</v>
      </c>
      <c r="T579" t="str">
        <f t="shared" si="54"/>
        <v/>
      </c>
    </row>
    <row r="580" spans="5:20" x14ac:dyDescent="0.55000000000000004">
      <c r="E580">
        <v>2</v>
      </c>
      <c r="G580" t="e">
        <f t="shared" ref="G580:G643" si="55">VLOOKUP($F580, $W$1:$AB$10, 2, FALSE)</f>
        <v>#N/A</v>
      </c>
      <c r="H580" t="e">
        <f t="shared" ref="H580:H643" si="56">VLOOKUP($F580, $W$1:$AB$10, 3, FALSE)</f>
        <v>#N/A</v>
      </c>
      <c r="I580" t="e">
        <f t="shared" ref="I580:I643" si="57">VLOOKUP($F580, $W$1:$AB$10, 4, FALSE)</f>
        <v>#N/A</v>
      </c>
      <c r="J580" t="e">
        <f t="shared" ref="J580:J643" si="58">VLOOKUP($F580, $W$1:$AC$10, 5, FALSE)</f>
        <v>#N/A</v>
      </c>
      <c r="K580" t="e">
        <f t="shared" ref="K580:K643" si="59">VLOOKUP($F580, $W$1:$AB$10, 6, FALSE)</f>
        <v>#N/A</v>
      </c>
      <c r="T580" t="str">
        <f t="shared" si="54"/>
        <v/>
      </c>
    </row>
    <row r="581" spans="5:20" x14ac:dyDescent="0.55000000000000004">
      <c r="E581">
        <v>2</v>
      </c>
      <c r="G581" t="e">
        <f t="shared" si="55"/>
        <v>#N/A</v>
      </c>
      <c r="H581" t="e">
        <f t="shared" si="56"/>
        <v>#N/A</v>
      </c>
      <c r="I581" t="e">
        <f t="shared" si="57"/>
        <v>#N/A</v>
      </c>
      <c r="J581" t="e">
        <f t="shared" si="58"/>
        <v>#N/A</v>
      </c>
      <c r="K581" t="e">
        <f t="shared" si="59"/>
        <v>#N/A</v>
      </c>
      <c r="T581" t="str">
        <f t="shared" si="54"/>
        <v/>
      </c>
    </row>
    <row r="582" spans="5:20" x14ac:dyDescent="0.55000000000000004">
      <c r="E582">
        <v>2</v>
      </c>
      <c r="G582" t="e">
        <f t="shared" si="55"/>
        <v>#N/A</v>
      </c>
      <c r="H582" t="e">
        <f t="shared" si="56"/>
        <v>#N/A</v>
      </c>
      <c r="I582" t="e">
        <f t="shared" si="57"/>
        <v>#N/A</v>
      </c>
      <c r="J582" t="e">
        <f t="shared" si="58"/>
        <v>#N/A</v>
      </c>
      <c r="K582" t="e">
        <f t="shared" si="59"/>
        <v>#N/A</v>
      </c>
      <c r="T582" t="str">
        <f t="shared" si="54"/>
        <v/>
      </c>
    </row>
    <row r="583" spans="5:20" x14ac:dyDescent="0.55000000000000004">
      <c r="E583">
        <v>2</v>
      </c>
      <c r="G583" t="e">
        <f t="shared" si="55"/>
        <v>#N/A</v>
      </c>
      <c r="H583" t="e">
        <f t="shared" si="56"/>
        <v>#N/A</v>
      </c>
      <c r="I583" t="e">
        <f t="shared" si="57"/>
        <v>#N/A</v>
      </c>
      <c r="J583" t="e">
        <f t="shared" si="58"/>
        <v>#N/A</v>
      </c>
      <c r="K583" t="e">
        <f t="shared" si="59"/>
        <v>#N/A</v>
      </c>
      <c r="T583" t="str">
        <f t="shared" si="54"/>
        <v/>
      </c>
    </row>
    <row r="584" spans="5:20" x14ac:dyDescent="0.55000000000000004">
      <c r="E584">
        <v>2</v>
      </c>
      <c r="G584" t="e">
        <f t="shared" si="55"/>
        <v>#N/A</v>
      </c>
      <c r="H584" t="e">
        <f t="shared" si="56"/>
        <v>#N/A</v>
      </c>
      <c r="I584" t="e">
        <f t="shared" si="57"/>
        <v>#N/A</v>
      </c>
      <c r="J584" t="e">
        <f t="shared" si="58"/>
        <v>#N/A</v>
      </c>
      <c r="K584" t="e">
        <f t="shared" si="59"/>
        <v>#N/A</v>
      </c>
      <c r="T584" t="str">
        <f t="shared" si="54"/>
        <v/>
      </c>
    </row>
    <row r="585" spans="5:20" x14ac:dyDescent="0.55000000000000004">
      <c r="E585">
        <v>2</v>
      </c>
      <c r="G585" t="e">
        <f t="shared" si="55"/>
        <v>#N/A</v>
      </c>
      <c r="H585" t="e">
        <f t="shared" si="56"/>
        <v>#N/A</v>
      </c>
      <c r="I585" t="e">
        <f t="shared" si="57"/>
        <v>#N/A</v>
      </c>
      <c r="J585" t="e">
        <f t="shared" si="58"/>
        <v>#N/A</v>
      </c>
      <c r="K585" t="e">
        <f t="shared" si="59"/>
        <v>#N/A</v>
      </c>
      <c r="T585" t="str">
        <f t="shared" si="54"/>
        <v/>
      </c>
    </row>
    <row r="586" spans="5:20" x14ac:dyDescent="0.55000000000000004">
      <c r="E586">
        <v>2</v>
      </c>
      <c r="G586" t="e">
        <f t="shared" si="55"/>
        <v>#N/A</v>
      </c>
      <c r="H586" t="e">
        <f t="shared" si="56"/>
        <v>#N/A</v>
      </c>
      <c r="I586" t="e">
        <f t="shared" si="57"/>
        <v>#N/A</v>
      </c>
      <c r="J586" t="e">
        <f t="shared" si="58"/>
        <v>#N/A</v>
      </c>
      <c r="K586" t="e">
        <f t="shared" si="59"/>
        <v>#N/A</v>
      </c>
      <c r="T586" t="str">
        <f t="shared" si="54"/>
        <v/>
      </c>
    </row>
    <row r="587" spans="5:20" x14ac:dyDescent="0.55000000000000004">
      <c r="E587">
        <v>2</v>
      </c>
      <c r="G587" t="e">
        <f t="shared" si="55"/>
        <v>#N/A</v>
      </c>
      <c r="H587" t="e">
        <f t="shared" si="56"/>
        <v>#N/A</v>
      </c>
      <c r="I587" t="e">
        <f t="shared" si="57"/>
        <v>#N/A</v>
      </c>
      <c r="J587" t="e">
        <f t="shared" si="58"/>
        <v>#N/A</v>
      </c>
      <c r="K587" t="e">
        <f t="shared" si="59"/>
        <v>#N/A</v>
      </c>
      <c r="T587" t="str">
        <f t="shared" si="54"/>
        <v/>
      </c>
    </row>
    <row r="588" spans="5:20" x14ac:dyDescent="0.55000000000000004">
      <c r="E588">
        <v>2</v>
      </c>
      <c r="G588" t="e">
        <f t="shared" si="55"/>
        <v>#N/A</v>
      </c>
      <c r="H588" t="e">
        <f t="shared" si="56"/>
        <v>#N/A</v>
      </c>
      <c r="I588" t="e">
        <f t="shared" si="57"/>
        <v>#N/A</v>
      </c>
      <c r="J588" t="e">
        <f t="shared" si="58"/>
        <v>#N/A</v>
      </c>
      <c r="K588" t="e">
        <f t="shared" si="59"/>
        <v>#N/A</v>
      </c>
      <c r="T588" t="str">
        <f t="shared" si="54"/>
        <v/>
      </c>
    </row>
    <row r="589" spans="5:20" x14ac:dyDescent="0.55000000000000004">
      <c r="E589">
        <v>2</v>
      </c>
      <c r="G589" t="e">
        <f t="shared" si="55"/>
        <v>#N/A</v>
      </c>
      <c r="H589" t="e">
        <f t="shared" si="56"/>
        <v>#N/A</v>
      </c>
      <c r="I589" t="e">
        <f t="shared" si="57"/>
        <v>#N/A</v>
      </c>
      <c r="J589" t="e">
        <f t="shared" si="58"/>
        <v>#N/A</v>
      </c>
      <c r="K589" t="e">
        <f t="shared" si="59"/>
        <v>#N/A</v>
      </c>
      <c r="T589" t="str">
        <f t="shared" si="54"/>
        <v/>
      </c>
    </row>
    <row r="590" spans="5:20" x14ac:dyDescent="0.55000000000000004">
      <c r="E590">
        <v>2</v>
      </c>
      <c r="G590" t="e">
        <f t="shared" si="55"/>
        <v>#N/A</v>
      </c>
      <c r="H590" t="e">
        <f t="shared" si="56"/>
        <v>#N/A</v>
      </c>
      <c r="I590" t="e">
        <f t="shared" si="57"/>
        <v>#N/A</v>
      </c>
      <c r="J590" t="e">
        <f t="shared" si="58"/>
        <v>#N/A</v>
      </c>
      <c r="K590" t="e">
        <f t="shared" si="59"/>
        <v>#N/A</v>
      </c>
      <c r="T590" t="str">
        <f t="shared" si="54"/>
        <v/>
      </c>
    </row>
    <row r="591" spans="5:20" x14ac:dyDescent="0.55000000000000004">
      <c r="E591">
        <v>2</v>
      </c>
      <c r="G591" t="e">
        <f t="shared" si="55"/>
        <v>#N/A</v>
      </c>
      <c r="H591" t="e">
        <f t="shared" si="56"/>
        <v>#N/A</v>
      </c>
      <c r="I591" t="e">
        <f t="shared" si="57"/>
        <v>#N/A</v>
      </c>
      <c r="J591" t="e">
        <f t="shared" si="58"/>
        <v>#N/A</v>
      </c>
      <c r="K591" t="e">
        <f t="shared" si="59"/>
        <v>#N/A</v>
      </c>
      <c r="T591" t="str">
        <f t="shared" si="54"/>
        <v/>
      </c>
    </row>
    <row r="592" spans="5:20" x14ac:dyDescent="0.55000000000000004">
      <c r="E592">
        <v>2</v>
      </c>
      <c r="G592" t="e">
        <f t="shared" si="55"/>
        <v>#N/A</v>
      </c>
      <c r="H592" t="e">
        <f t="shared" si="56"/>
        <v>#N/A</v>
      </c>
      <c r="I592" t="e">
        <f t="shared" si="57"/>
        <v>#N/A</v>
      </c>
      <c r="J592" t="e">
        <f t="shared" si="58"/>
        <v>#N/A</v>
      </c>
      <c r="K592" t="e">
        <f t="shared" si="59"/>
        <v>#N/A</v>
      </c>
      <c r="T592" t="str">
        <f t="shared" si="54"/>
        <v/>
      </c>
    </row>
    <row r="593" spans="5:20" x14ac:dyDescent="0.55000000000000004">
      <c r="E593">
        <v>2</v>
      </c>
      <c r="G593" t="e">
        <f t="shared" si="55"/>
        <v>#N/A</v>
      </c>
      <c r="H593" t="e">
        <f t="shared" si="56"/>
        <v>#N/A</v>
      </c>
      <c r="I593" t="e">
        <f t="shared" si="57"/>
        <v>#N/A</v>
      </c>
      <c r="J593" t="e">
        <f t="shared" si="58"/>
        <v>#N/A</v>
      </c>
      <c r="K593" t="e">
        <f t="shared" si="59"/>
        <v>#N/A</v>
      </c>
      <c r="T593" t="str">
        <f t="shared" si="54"/>
        <v/>
      </c>
    </row>
    <row r="594" spans="5:20" x14ac:dyDescent="0.55000000000000004">
      <c r="E594">
        <v>2</v>
      </c>
      <c r="G594" t="e">
        <f t="shared" si="55"/>
        <v>#N/A</v>
      </c>
      <c r="H594" t="e">
        <f t="shared" si="56"/>
        <v>#N/A</v>
      </c>
      <c r="I594" t="e">
        <f t="shared" si="57"/>
        <v>#N/A</v>
      </c>
      <c r="J594" t="e">
        <f t="shared" si="58"/>
        <v>#N/A</v>
      </c>
      <c r="K594" t="e">
        <f t="shared" si="59"/>
        <v>#N/A</v>
      </c>
      <c r="T594" t="str">
        <f t="shared" si="54"/>
        <v/>
      </c>
    </row>
    <row r="595" spans="5:20" x14ac:dyDescent="0.55000000000000004">
      <c r="E595">
        <v>2</v>
      </c>
      <c r="G595" t="e">
        <f t="shared" si="55"/>
        <v>#N/A</v>
      </c>
      <c r="H595" t="e">
        <f t="shared" si="56"/>
        <v>#N/A</v>
      </c>
      <c r="I595" t="e">
        <f t="shared" si="57"/>
        <v>#N/A</v>
      </c>
      <c r="J595" t="e">
        <f t="shared" si="58"/>
        <v>#N/A</v>
      </c>
      <c r="K595" t="e">
        <f t="shared" si="59"/>
        <v>#N/A</v>
      </c>
      <c r="T595" t="str">
        <f t="shared" si="54"/>
        <v/>
      </c>
    </row>
    <row r="596" spans="5:20" x14ac:dyDescent="0.55000000000000004">
      <c r="E596">
        <v>2</v>
      </c>
      <c r="G596" t="e">
        <f t="shared" si="55"/>
        <v>#N/A</v>
      </c>
      <c r="H596" t="e">
        <f t="shared" si="56"/>
        <v>#N/A</v>
      </c>
      <c r="I596" t="e">
        <f t="shared" si="57"/>
        <v>#N/A</v>
      </c>
      <c r="J596" t="e">
        <f t="shared" si="58"/>
        <v>#N/A</v>
      </c>
      <c r="K596" t="e">
        <f t="shared" si="59"/>
        <v>#N/A</v>
      </c>
      <c r="T596" t="str">
        <f t="shared" si="54"/>
        <v/>
      </c>
    </row>
    <row r="597" spans="5:20" x14ac:dyDescent="0.55000000000000004">
      <c r="E597">
        <v>2</v>
      </c>
      <c r="G597" t="e">
        <f t="shared" si="55"/>
        <v>#N/A</v>
      </c>
      <c r="H597" t="e">
        <f t="shared" si="56"/>
        <v>#N/A</v>
      </c>
      <c r="I597" t="e">
        <f t="shared" si="57"/>
        <v>#N/A</v>
      </c>
      <c r="J597" t="e">
        <f t="shared" si="58"/>
        <v>#N/A</v>
      </c>
      <c r="K597" t="e">
        <f t="shared" si="59"/>
        <v>#N/A</v>
      </c>
      <c r="T597" t="str">
        <f t="shared" si="54"/>
        <v/>
      </c>
    </row>
    <row r="598" spans="5:20" x14ac:dyDescent="0.55000000000000004">
      <c r="E598">
        <v>2</v>
      </c>
      <c r="G598" t="e">
        <f t="shared" si="55"/>
        <v>#N/A</v>
      </c>
      <c r="H598" t="e">
        <f t="shared" si="56"/>
        <v>#N/A</v>
      </c>
      <c r="I598" t="e">
        <f t="shared" si="57"/>
        <v>#N/A</v>
      </c>
      <c r="J598" t="e">
        <f t="shared" si="58"/>
        <v>#N/A</v>
      </c>
      <c r="K598" t="e">
        <f t="shared" si="59"/>
        <v>#N/A</v>
      </c>
      <c r="T598" t="str">
        <f t="shared" si="54"/>
        <v/>
      </c>
    </row>
    <row r="599" spans="5:20" x14ac:dyDescent="0.55000000000000004">
      <c r="E599">
        <v>2</v>
      </c>
      <c r="G599" t="e">
        <f t="shared" si="55"/>
        <v>#N/A</v>
      </c>
      <c r="H599" t="e">
        <f t="shared" si="56"/>
        <v>#N/A</v>
      </c>
      <c r="I599" t="e">
        <f t="shared" si="57"/>
        <v>#N/A</v>
      </c>
      <c r="J599" t="e">
        <f t="shared" si="58"/>
        <v>#N/A</v>
      </c>
      <c r="K599" t="e">
        <f t="shared" si="59"/>
        <v>#N/A</v>
      </c>
      <c r="T599" t="str">
        <f t="shared" si="54"/>
        <v/>
      </c>
    </row>
    <row r="600" spans="5:20" x14ac:dyDescent="0.55000000000000004">
      <c r="E600">
        <v>2</v>
      </c>
      <c r="G600" t="e">
        <f t="shared" si="55"/>
        <v>#N/A</v>
      </c>
      <c r="H600" t="e">
        <f t="shared" si="56"/>
        <v>#N/A</v>
      </c>
      <c r="I600" t="e">
        <f t="shared" si="57"/>
        <v>#N/A</v>
      </c>
      <c r="J600" t="e">
        <f t="shared" si="58"/>
        <v>#N/A</v>
      </c>
      <c r="K600" t="e">
        <f t="shared" si="59"/>
        <v>#N/A</v>
      </c>
      <c r="T600" t="str">
        <f t="shared" si="54"/>
        <v/>
      </c>
    </row>
    <row r="601" spans="5:20" x14ac:dyDescent="0.55000000000000004">
      <c r="E601">
        <v>2</v>
      </c>
      <c r="G601" t="e">
        <f t="shared" si="55"/>
        <v>#N/A</v>
      </c>
      <c r="H601" t="e">
        <f t="shared" si="56"/>
        <v>#N/A</v>
      </c>
      <c r="I601" t="e">
        <f t="shared" si="57"/>
        <v>#N/A</v>
      </c>
      <c r="J601" t="e">
        <f t="shared" si="58"/>
        <v>#N/A</v>
      </c>
      <c r="K601" t="e">
        <f t="shared" si="59"/>
        <v>#N/A</v>
      </c>
      <c r="T601" t="str">
        <f t="shared" si="54"/>
        <v/>
      </c>
    </row>
    <row r="602" spans="5:20" x14ac:dyDescent="0.55000000000000004">
      <c r="E602">
        <v>2</v>
      </c>
      <c r="G602" t="e">
        <f t="shared" si="55"/>
        <v>#N/A</v>
      </c>
      <c r="H602" t="e">
        <f t="shared" si="56"/>
        <v>#N/A</v>
      </c>
      <c r="I602" t="e">
        <f t="shared" si="57"/>
        <v>#N/A</v>
      </c>
      <c r="J602" t="e">
        <f t="shared" si="58"/>
        <v>#N/A</v>
      </c>
      <c r="K602" t="e">
        <f t="shared" si="59"/>
        <v>#N/A</v>
      </c>
      <c r="T602" t="str">
        <f t="shared" si="54"/>
        <v/>
      </c>
    </row>
    <row r="603" spans="5:20" x14ac:dyDescent="0.55000000000000004">
      <c r="E603">
        <v>2</v>
      </c>
      <c r="G603" t="e">
        <f t="shared" si="55"/>
        <v>#N/A</v>
      </c>
      <c r="H603" t="e">
        <f t="shared" si="56"/>
        <v>#N/A</v>
      </c>
      <c r="I603" t="e">
        <f t="shared" si="57"/>
        <v>#N/A</v>
      </c>
      <c r="J603" t="e">
        <f t="shared" si="58"/>
        <v>#N/A</v>
      </c>
      <c r="K603" t="e">
        <f t="shared" si="59"/>
        <v>#N/A</v>
      </c>
      <c r="T603" t="str">
        <f t="shared" si="54"/>
        <v/>
      </c>
    </row>
    <row r="604" spans="5:20" x14ac:dyDescent="0.55000000000000004">
      <c r="E604">
        <v>2</v>
      </c>
      <c r="G604" t="e">
        <f t="shared" si="55"/>
        <v>#N/A</v>
      </c>
      <c r="H604" t="e">
        <f t="shared" si="56"/>
        <v>#N/A</v>
      </c>
      <c r="I604" t="e">
        <f t="shared" si="57"/>
        <v>#N/A</v>
      </c>
      <c r="J604" t="e">
        <f t="shared" si="58"/>
        <v>#N/A</v>
      </c>
      <c r="K604" t="e">
        <f t="shared" si="59"/>
        <v>#N/A</v>
      </c>
      <c r="T604" t="str">
        <f t="shared" si="54"/>
        <v/>
      </c>
    </row>
    <row r="605" spans="5:20" x14ac:dyDescent="0.55000000000000004">
      <c r="E605">
        <v>2</v>
      </c>
      <c r="G605" t="e">
        <f t="shared" si="55"/>
        <v>#N/A</v>
      </c>
      <c r="H605" t="e">
        <f t="shared" si="56"/>
        <v>#N/A</v>
      </c>
      <c r="I605" t="e">
        <f t="shared" si="57"/>
        <v>#N/A</v>
      </c>
      <c r="J605" t="e">
        <f t="shared" si="58"/>
        <v>#N/A</v>
      </c>
      <c r="K605" t="e">
        <f t="shared" si="59"/>
        <v>#N/A</v>
      </c>
      <c r="T605" t="str">
        <f t="shared" si="54"/>
        <v/>
      </c>
    </row>
    <row r="606" spans="5:20" x14ac:dyDescent="0.55000000000000004">
      <c r="E606">
        <v>2</v>
      </c>
      <c r="G606" t="e">
        <f t="shared" si="55"/>
        <v>#N/A</v>
      </c>
      <c r="H606" t="e">
        <f t="shared" si="56"/>
        <v>#N/A</v>
      </c>
      <c r="I606" t="e">
        <f t="shared" si="57"/>
        <v>#N/A</v>
      </c>
      <c r="J606" t="e">
        <f t="shared" si="58"/>
        <v>#N/A</v>
      </c>
      <c r="K606" t="e">
        <f t="shared" si="59"/>
        <v>#N/A</v>
      </c>
      <c r="T606" t="str">
        <f t="shared" si="54"/>
        <v/>
      </c>
    </row>
    <row r="607" spans="5:20" x14ac:dyDescent="0.55000000000000004">
      <c r="E607">
        <v>2</v>
      </c>
      <c r="G607" t="e">
        <f t="shared" si="55"/>
        <v>#N/A</v>
      </c>
      <c r="H607" t="e">
        <f t="shared" si="56"/>
        <v>#N/A</v>
      </c>
      <c r="I607" t="e">
        <f t="shared" si="57"/>
        <v>#N/A</v>
      </c>
      <c r="J607" t="e">
        <f t="shared" si="58"/>
        <v>#N/A</v>
      </c>
      <c r="K607" t="e">
        <f t="shared" si="59"/>
        <v>#N/A</v>
      </c>
      <c r="T607" t="str">
        <f t="shared" si="54"/>
        <v/>
      </c>
    </row>
    <row r="608" spans="5:20" x14ac:dyDescent="0.55000000000000004">
      <c r="E608">
        <v>2</v>
      </c>
      <c r="G608" t="e">
        <f t="shared" si="55"/>
        <v>#N/A</v>
      </c>
      <c r="H608" t="e">
        <f t="shared" si="56"/>
        <v>#N/A</v>
      </c>
      <c r="I608" t="e">
        <f t="shared" si="57"/>
        <v>#N/A</v>
      </c>
      <c r="J608" t="e">
        <f t="shared" si="58"/>
        <v>#N/A</v>
      </c>
      <c r="K608" t="e">
        <f t="shared" si="59"/>
        <v>#N/A</v>
      </c>
      <c r="T608" t="str">
        <f t="shared" si="54"/>
        <v/>
      </c>
    </row>
    <row r="609" spans="5:20" x14ac:dyDescent="0.55000000000000004">
      <c r="E609">
        <v>2</v>
      </c>
      <c r="G609" t="e">
        <f t="shared" si="55"/>
        <v>#N/A</v>
      </c>
      <c r="H609" t="e">
        <f t="shared" si="56"/>
        <v>#N/A</v>
      </c>
      <c r="I609" t="e">
        <f t="shared" si="57"/>
        <v>#N/A</v>
      </c>
      <c r="J609" t="e">
        <f t="shared" si="58"/>
        <v>#N/A</v>
      </c>
      <c r="K609" t="e">
        <f t="shared" si="59"/>
        <v>#N/A</v>
      </c>
      <c r="T609" t="str">
        <f t="shared" si="54"/>
        <v/>
      </c>
    </row>
    <row r="610" spans="5:20" x14ac:dyDescent="0.55000000000000004">
      <c r="E610">
        <v>2</v>
      </c>
      <c r="G610" t="e">
        <f t="shared" si="55"/>
        <v>#N/A</v>
      </c>
      <c r="H610" t="e">
        <f t="shared" si="56"/>
        <v>#N/A</v>
      </c>
      <c r="I610" t="e">
        <f t="shared" si="57"/>
        <v>#N/A</v>
      </c>
      <c r="J610" t="e">
        <f t="shared" si="58"/>
        <v>#N/A</v>
      </c>
      <c r="K610" t="e">
        <f t="shared" si="59"/>
        <v>#N/A</v>
      </c>
      <c r="T610" t="str">
        <f t="shared" si="54"/>
        <v/>
      </c>
    </row>
    <row r="611" spans="5:20" x14ac:dyDescent="0.55000000000000004">
      <c r="E611">
        <v>2</v>
      </c>
      <c r="G611" t="e">
        <f t="shared" si="55"/>
        <v>#N/A</v>
      </c>
      <c r="H611" t="e">
        <f t="shared" si="56"/>
        <v>#N/A</v>
      </c>
      <c r="I611" t="e">
        <f t="shared" si="57"/>
        <v>#N/A</v>
      </c>
      <c r="J611" t="e">
        <f t="shared" si="58"/>
        <v>#N/A</v>
      </c>
      <c r="K611" t="e">
        <f t="shared" si="59"/>
        <v>#N/A</v>
      </c>
      <c r="T611" t="str">
        <f t="shared" si="54"/>
        <v/>
      </c>
    </row>
    <row r="612" spans="5:20" x14ac:dyDescent="0.55000000000000004">
      <c r="E612">
        <v>2</v>
      </c>
      <c r="G612" t="e">
        <f t="shared" si="55"/>
        <v>#N/A</v>
      </c>
      <c r="H612" t="e">
        <f t="shared" si="56"/>
        <v>#N/A</v>
      </c>
      <c r="I612" t="e">
        <f t="shared" si="57"/>
        <v>#N/A</v>
      </c>
      <c r="J612" t="e">
        <f t="shared" si="58"/>
        <v>#N/A</v>
      </c>
      <c r="K612" t="e">
        <f t="shared" si="59"/>
        <v>#N/A</v>
      </c>
      <c r="T612" t="str">
        <f t="shared" si="54"/>
        <v/>
      </c>
    </row>
    <row r="613" spans="5:20" x14ac:dyDescent="0.55000000000000004">
      <c r="E613">
        <v>2</v>
      </c>
      <c r="G613" t="e">
        <f t="shared" si="55"/>
        <v>#N/A</v>
      </c>
      <c r="H613" t="e">
        <f t="shared" si="56"/>
        <v>#N/A</v>
      </c>
      <c r="I613" t="e">
        <f t="shared" si="57"/>
        <v>#N/A</v>
      </c>
      <c r="J613" t="e">
        <f t="shared" si="58"/>
        <v>#N/A</v>
      </c>
      <c r="K613" t="e">
        <f t="shared" si="59"/>
        <v>#N/A</v>
      </c>
      <c r="T613" t="str">
        <f t="shared" si="54"/>
        <v/>
      </c>
    </row>
    <row r="614" spans="5:20" x14ac:dyDescent="0.55000000000000004">
      <c r="E614">
        <v>2</v>
      </c>
      <c r="G614" t="e">
        <f t="shared" si="55"/>
        <v>#N/A</v>
      </c>
      <c r="H614" t="e">
        <f t="shared" si="56"/>
        <v>#N/A</v>
      </c>
      <c r="I614" t="e">
        <f t="shared" si="57"/>
        <v>#N/A</v>
      </c>
      <c r="J614" t="e">
        <f t="shared" si="58"/>
        <v>#N/A</v>
      </c>
      <c r="K614" t="e">
        <f t="shared" si="59"/>
        <v>#N/A</v>
      </c>
      <c r="T614" t="str">
        <f t="shared" si="54"/>
        <v/>
      </c>
    </row>
    <row r="615" spans="5:20" x14ac:dyDescent="0.55000000000000004">
      <c r="E615">
        <v>2</v>
      </c>
      <c r="G615" t="e">
        <f t="shared" si="55"/>
        <v>#N/A</v>
      </c>
      <c r="H615" t="e">
        <f t="shared" si="56"/>
        <v>#N/A</v>
      </c>
      <c r="I615" t="e">
        <f t="shared" si="57"/>
        <v>#N/A</v>
      </c>
      <c r="J615" t="e">
        <f t="shared" si="58"/>
        <v>#N/A</v>
      </c>
      <c r="K615" t="e">
        <f t="shared" si="59"/>
        <v>#N/A</v>
      </c>
      <c r="T615" t="str">
        <f t="shared" si="54"/>
        <v/>
      </c>
    </row>
    <row r="616" spans="5:20" x14ac:dyDescent="0.55000000000000004">
      <c r="E616">
        <v>2</v>
      </c>
      <c r="G616" t="e">
        <f t="shared" si="55"/>
        <v>#N/A</v>
      </c>
      <c r="H616" t="e">
        <f t="shared" si="56"/>
        <v>#N/A</v>
      </c>
      <c r="I616" t="e">
        <f t="shared" si="57"/>
        <v>#N/A</v>
      </c>
      <c r="J616" t="e">
        <f t="shared" si="58"/>
        <v>#N/A</v>
      </c>
      <c r="K616" t="e">
        <f t="shared" si="59"/>
        <v>#N/A</v>
      </c>
      <c r="T616" t="str">
        <f t="shared" si="54"/>
        <v/>
      </c>
    </row>
    <row r="617" spans="5:20" x14ac:dyDescent="0.55000000000000004">
      <c r="E617">
        <v>2</v>
      </c>
      <c r="G617" t="e">
        <f t="shared" si="55"/>
        <v>#N/A</v>
      </c>
      <c r="H617" t="e">
        <f t="shared" si="56"/>
        <v>#N/A</v>
      </c>
      <c r="I617" t="e">
        <f t="shared" si="57"/>
        <v>#N/A</v>
      </c>
      <c r="J617" t="e">
        <f t="shared" si="58"/>
        <v>#N/A</v>
      </c>
      <c r="K617" t="e">
        <f t="shared" si="59"/>
        <v>#N/A</v>
      </c>
      <c r="T617" t="str">
        <f t="shared" si="54"/>
        <v/>
      </c>
    </row>
    <row r="618" spans="5:20" x14ac:dyDescent="0.55000000000000004">
      <c r="E618">
        <v>2</v>
      </c>
      <c r="G618" t="e">
        <f t="shared" si="55"/>
        <v>#N/A</v>
      </c>
      <c r="H618" t="e">
        <f t="shared" si="56"/>
        <v>#N/A</v>
      </c>
      <c r="I618" t="e">
        <f t="shared" si="57"/>
        <v>#N/A</v>
      </c>
      <c r="J618" t="e">
        <f t="shared" si="58"/>
        <v>#N/A</v>
      </c>
      <c r="K618" t="e">
        <f t="shared" si="59"/>
        <v>#N/A</v>
      </c>
      <c r="T618" t="str">
        <f t="shared" si="54"/>
        <v/>
      </c>
    </row>
    <row r="619" spans="5:20" x14ac:dyDescent="0.55000000000000004">
      <c r="E619">
        <v>2</v>
      </c>
      <c r="G619" t="e">
        <f t="shared" si="55"/>
        <v>#N/A</v>
      </c>
      <c r="H619" t="e">
        <f t="shared" si="56"/>
        <v>#N/A</v>
      </c>
      <c r="I619" t="e">
        <f t="shared" si="57"/>
        <v>#N/A</v>
      </c>
      <c r="J619" t="e">
        <f t="shared" si="58"/>
        <v>#N/A</v>
      </c>
      <c r="K619" t="e">
        <f t="shared" si="59"/>
        <v>#N/A</v>
      </c>
      <c r="T619" t="str">
        <f t="shared" si="54"/>
        <v/>
      </c>
    </row>
    <row r="620" spans="5:20" x14ac:dyDescent="0.55000000000000004">
      <c r="E620">
        <v>2</v>
      </c>
      <c r="G620" t="e">
        <f t="shared" si="55"/>
        <v>#N/A</v>
      </c>
      <c r="H620" t="e">
        <f t="shared" si="56"/>
        <v>#N/A</v>
      </c>
      <c r="I620" t="e">
        <f t="shared" si="57"/>
        <v>#N/A</v>
      </c>
      <c r="J620" t="e">
        <f t="shared" si="58"/>
        <v>#N/A</v>
      </c>
      <c r="K620" t="e">
        <f t="shared" si="59"/>
        <v>#N/A</v>
      </c>
      <c r="T620" t="str">
        <f t="shared" si="54"/>
        <v/>
      </c>
    </row>
    <row r="621" spans="5:20" x14ac:dyDescent="0.55000000000000004">
      <c r="E621">
        <v>2</v>
      </c>
      <c r="G621" t="e">
        <f t="shared" si="55"/>
        <v>#N/A</v>
      </c>
      <c r="H621" t="e">
        <f t="shared" si="56"/>
        <v>#N/A</v>
      </c>
      <c r="I621" t="e">
        <f t="shared" si="57"/>
        <v>#N/A</v>
      </c>
      <c r="J621" t="e">
        <f t="shared" si="58"/>
        <v>#N/A</v>
      </c>
      <c r="K621" t="e">
        <f t="shared" si="59"/>
        <v>#N/A</v>
      </c>
      <c r="T621" t="str">
        <f t="shared" si="54"/>
        <v/>
      </c>
    </row>
    <row r="622" spans="5:20" x14ac:dyDescent="0.55000000000000004">
      <c r="E622">
        <v>2</v>
      </c>
      <c r="G622" t="e">
        <f t="shared" si="55"/>
        <v>#N/A</v>
      </c>
      <c r="H622" t="e">
        <f t="shared" si="56"/>
        <v>#N/A</v>
      </c>
      <c r="I622" t="e">
        <f t="shared" si="57"/>
        <v>#N/A</v>
      </c>
      <c r="J622" t="e">
        <f t="shared" si="58"/>
        <v>#N/A</v>
      </c>
      <c r="K622" t="e">
        <f t="shared" si="59"/>
        <v>#N/A</v>
      </c>
      <c r="T622" t="str">
        <f t="shared" si="54"/>
        <v/>
      </c>
    </row>
    <row r="623" spans="5:20" x14ac:dyDescent="0.55000000000000004">
      <c r="E623">
        <v>2</v>
      </c>
      <c r="G623" t="e">
        <f t="shared" si="55"/>
        <v>#N/A</v>
      </c>
      <c r="H623" t="e">
        <f t="shared" si="56"/>
        <v>#N/A</v>
      </c>
      <c r="I623" t="e">
        <f t="shared" si="57"/>
        <v>#N/A</v>
      </c>
      <c r="J623" t="e">
        <f t="shared" si="58"/>
        <v>#N/A</v>
      </c>
      <c r="K623" t="e">
        <f t="shared" si="59"/>
        <v>#N/A</v>
      </c>
      <c r="T623" t="str">
        <f t="shared" si="54"/>
        <v/>
      </c>
    </row>
    <row r="624" spans="5:20" x14ac:dyDescent="0.55000000000000004">
      <c r="E624">
        <v>2</v>
      </c>
      <c r="G624" t="e">
        <f t="shared" si="55"/>
        <v>#N/A</v>
      </c>
      <c r="H624" t="e">
        <f t="shared" si="56"/>
        <v>#N/A</v>
      </c>
      <c r="I624" t="e">
        <f t="shared" si="57"/>
        <v>#N/A</v>
      </c>
      <c r="J624" t="e">
        <f t="shared" si="58"/>
        <v>#N/A</v>
      </c>
      <c r="K624" t="e">
        <f t="shared" si="59"/>
        <v>#N/A</v>
      </c>
      <c r="T624" t="str">
        <f t="shared" si="54"/>
        <v/>
      </c>
    </row>
    <row r="625" spans="5:20" x14ac:dyDescent="0.55000000000000004">
      <c r="E625">
        <v>2</v>
      </c>
      <c r="G625" t="e">
        <f t="shared" si="55"/>
        <v>#N/A</v>
      </c>
      <c r="H625" t="e">
        <f t="shared" si="56"/>
        <v>#N/A</v>
      </c>
      <c r="I625" t="e">
        <f t="shared" si="57"/>
        <v>#N/A</v>
      </c>
      <c r="J625" t="e">
        <f t="shared" si="58"/>
        <v>#N/A</v>
      </c>
      <c r="K625" t="e">
        <f t="shared" si="59"/>
        <v>#N/A</v>
      </c>
      <c r="T625" t="str">
        <f t="shared" si="54"/>
        <v/>
      </c>
    </row>
    <row r="626" spans="5:20" x14ac:dyDescent="0.55000000000000004">
      <c r="E626">
        <v>2</v>
      </c>
      <c r="G626" t="e">
        <f t="shared" si="55"/>
        <v>#N/A</v>
      </c>
      <c r="H626" t="e">
        <f t="shared" si="56"/>
        <v>#N/A</v>
      </c>
      <c r="I626" t="e">
        <f t="shared" si="57"/>
        <v>#N/A</v>
      </c>
      <c r="J626" t="e">
        <f t="shared" si="58"/>
        <v>#N/A</v>
      </c>
      <c r="K626" t="e">
        <f t="shared" si="59"/>
        <v>#N/A</v>
      </c>
      <c r="T626" t="str">
        <f t="shared" si="54"/>
        <v/>
      </c>
    </row>
    <row r="627" spans="5:20" x14ac:dyDescent="0.55000000000000004">
      <c r="E627">
        <v>2</v>
      </c>
      <c r="G627" t="e">
        <f t="shared" si="55"/>
        <v>#N/A</v>
      </c>
      <c r="H627" t="e">
        <f t="shared" si="56"/>
        <v>#N/A</v>
      </c>
      <c r="I627" t="e">
        <f t="shared" si="57"/>
        <v>#N/A</v>
      </c>
      <c r="J627" t="e">
        <f t="shared" si="58"/>
        <v>#N/A</v>
      </c>
      <c r="K627" t="e">
        <f t="shared" si="59"/>
        <v>#N/A</v>
      </c>
      <c r="T627" t="str">
        <f t="shared" si="54"/>
        <v/>
      </c>
    </row>
    <row r="628" spans="5:20" x14ac:dyDescent="0.55000000000000004">
      <c r="E628">
        <v>2</v>
      </c>
      <c r="G628" t="e">
        <f t="shared" si="55"/>
        <v>#N/A</v>
      </c>
      <c r="H628" t="e">
        <f t="shared" si="56"/>
        <v>#N/A</v>
      </c>
      <c r="I628" t="e">
        <f t="shared" si="57"/>
        <v>#N/A</v>
      </c>
      <c r="J628" t="e">
        <f t="shared" si="58"/>
        <v>#N/A</v>
      </c>
      <c r="K628" t="e">
        <f t="shared" si="59"/>
        <v>#N/A</v>
      </c>
      <c r="T628" t="str">
        <f t="shared" si="54"/>
        <v/>
      </c>
    </row>
    <row r="629" spans="5:20" x14ac:dyDescent="0.55000000000000004">
      <c r="E629">
        <v>2</v>
      </c>
      <c r="G629" t="e">
        <f t="shared" si="55"/>
        <v>#N/A</v>
      </c>
      <c r="H629" t="e">
        <f t="shared" si="56"/>
        <v>#N/A</v>
      </c>
      <c r="I629" t="e">
        <f t="shared" si="57"/>
        <v>#N/A</v>
      </c>
      <c r="J629" t="e">
        <f t="shared" si="58"/>
        <v>#N/A</v>
      </c>
      <c r="K629" t="e">
        <f t="shared" si="59"/>
        <v>#N/A</v>
      </c>
      <c r="T629" t="str">
        <f t="shared" si="54"/>
        <v/>
      </c>
    </row>
    <row r="630" spans="5:20" x14ac:dyDescent="0.55000000000000004">
      <c r="E630">
        <v>2</v>
      </c>
      <c r="G630" t="e">
        <f t="shared" si="55"/>
        <v>#N/A</v>
      </c>
      <c r="H630" t="e">
        <f t="shared" si="56"/>
        <v>#N/A</v>
      </c>
      <c r="I630" t="e">
        <f t="shared" si="57"/>
        <v>#N/A</v>
      </c>
      <c r="J630" t="e">
        <f t="shared" si="58"/>
        <v>#N/A</v>
      </c>
      <c r="K630" t="e">
        <f t="shared" si="59"/>
        <v>#N/A</v>
      </c>
      <c r="T630" t="str">
        <f t="shared" si="54"/>
        <v/>
      </c>
    </row>
    <row r="631" spans="5:20" x14ac:dyDescent="0.55000000000000004">
      <c r="E631">
        <v>2</v>
      </c>
      <c r="G631" t="e">
        <f t="shared" si="55"/>
        <v>#N/A</v>
      </c>
      <c r="H631" t="e">
        <f t="shared" si="56"/>
        <v>#N/A</v>
      </c>
      <c r="I631" t="e">
        <f t="shared" si="57"/>
        <v>#N/A</v>
      </c>
      <c r="J631" t="e">
        <f t="shared" si="58"/>
        <v>#N/A</v>
      </c>
      <c r="K631" t="e">
        <f t="shared" si="59"/>
        <v>#N/A</v>
      </c>
      <c r="T631" t="str">
        <f t="shared" si="54"/>
        <v/>
      </c>
    </row>
    <row r="632" spans="5:20" x14ac:dyDescent="0.55000000000000004">
      <c r="E632">
        <v>2</v>
      </c>
      <c r="G632" t="e">
        <f t="shared" si="55"/>
        <v>#N/A</v>
      </c>
      <c r="H632" t="e">
        <f t="shared" si="56"/>
        <v>#N/A</v>
      </c>
      <c r="I632" t="e">
        <f t="shared" si="57"/>
        <v>#N/A</v>
      </c>
      <c r="J632" t="e">
        <f t="shared" si="58"/>
        <v>#N/A</v>
      </c>
      <c r="K632" t="e">
        <f t="shared" si="59"/>
        <v>#N/A</v>
      </c>
      <c r="T632" t="str">
        <f t="shared" ref="T632:T695" si="60">IF(S632&lt;&gt;"", S632*236.588, "")</f>
        <v/>
      </c>
    </row>
    <row r="633" spans="5:20" x14ac:dyDescent="0.55000000000000004">
      <c r="E633">
        <v>2</v>
      </c>
      <c r="G633" t="e">
        <f t="shared" si="55"/>
        <v>#N/A</v>
      </c>
      <c r="H633" t="e">
        <f t="shared" si="56"/>
        <v>#N/A</v>
      </c>
      <c r="I633" t="e">
        <f t="shared" si="57"/>
        <v>#N/A</v>
      </c>
      <c r="J633" t="e">
        <f t="shared" si="58"/>
        <v>#N/A</v>
      </c>
      <c r="K633" t="e">
        <f t="shared" si="59"/>
        <v>#N/A</v>
      </c>
      <c r="T633" t="str">
        <f t="shared" si="60"/>
        <v/>
      </c>
    </row>
    <row r="634" spans="5:20" x14ac:dyDescent="0.55000000000000004">
      <c r="E634">
        <v>2</v>
      </c>
      <c r="G634" t="e">
        <f t="shared" si="55"/>
        <v>#N/A</v>
      </c>
      <c r="H634" t="e">
        <f t="shared" si="56"/>
        <v>#N/A</v>
      </c>
      <c r="I634" t="e">
        <f t="shared" si="57"/>
        <v>#N/A</v>
      </c>
      <c r="J634" t="e">
        <f t="shared" si="58"/>
        <v>#N/A</v>
      </c>
      <c r="K634" t="e">
        <f t="shared" si="59"/>
        <v>#N/A</v>
      </c>
      <c r="T634" t="str">
        <f t="shared" si="60"/>
        <v/>
      </c>
    </row>
    <row r="635" spans="5:20" x14ac:dyDescent="0.55000000000000004">
      <c r="E635">
        <v>2</v>
      </c>
      <c r="G635" t="e">
        <f t="shared" si="55"/>
        <v>#N/A</v>
      </c>
      <c r="H635" t="e">
        <f t="shared" si="56"/>
        <v>#N/A</v>
      </c>
      <c r="I635" t="e">
        <f t="shared" si="57"/>
        <v>#N/A</v>
      </c>
      <c r="J635" t="e">
        <f t="shared" si="58"/>
        <v>#N/A</v>
      </c>
      <c r="K635" t="e">
        <f t="shared" si="59"/>
        <v>#N/A</v>
      </c>
      <c r="T635" t="str">
        <f t="shared" si="60"/>
        <v/>
      </c>
    </row>
    <row r="636" spans="5:20" x14ac:dyDescent="0.55000000000000004">
      <c r="E636">
        <v>2</v>
      </c>
      <c r="G636" t="e">
        <f t="shared" si="55"/>
        <v>#N/A</v>
      </c>
      <c r="H636" t="e">
        <f t="shared" si="56"/>
        <v>#N/A</v>
      </c>
      <c r="I636" t="e">
        <f t="shared" si="57"/>
        <v>#N/A</v>
      </c>
      <c r="J636" t="e">
        <f t="shared" si="58"/>
        <v>#N/A</v>
      </c>
      <c r="K636" t="e">
        <f t="shared" si="59"/>
        <v>#N/A</v>
      </c>
      <c r="T636" t="str">
        <f t="shared" si="60"/>
        <v/>
      </c>
    </row>
    <row r="637" spans="5:20" x14ac:dyDescent="0.55000000000000004">
      <c r="E637">
        <v>2</v>
      </c>
      <c r="G637" t="e">
        <f t="shared" si="55"/>
        <v>#N/A</v>
      </c>
      <c r="H637" t="e">
        <f t="shared" si="56"/>
        <v>#N/A</v>
      </c>
      <c r="I637" t="e">
        <f t="shared" si="57"/>
        <v>#N/A</v>
      </c>
      <c r="J637" t="e">
        <f t="shared" si="58"/>
        <v>#N/A</v>
      </c>
      <c r="K637" t="e">
        <f t="shared" si="59"/>
        <v>#N/A</v>
      </c>
      <c r="T637" t="str">
        <f t="shared" si="60"/>
        <v/>
      </c>
    </row>
    <row r="638" spans="5:20" x14ac:dyDescent="0.55000000000000004">
      <c r="E638">
        <v>2</v>
      </c>
      <c r="G638" t="e">
        <f t="shared" si="55"/>
        <v>#N/A</v>
      </c>
      <c r="H638" t="e">
        <f t="shared" si="56"/>
        <v>#N/A</v>
      </c>
      <c r="I638" t="e">
        <f t="shared" si="57"/>
        <v>#N/A</v>
      </c>
      <c r="J638" t="e">
        <f t="shared" si="58"/>
        <v>#N/A</v>
      </c>
      <c r="K638" t="e">
        <f t="shared" si="59"/>
        <v>#N/A</v>
      </c>
      <c r="T638" t="str">
        <f t="shared" si="60"/>
        <v/>
      </c>
    </row>
    <row r="639" spans="5:20" x14ac:dyDescent="0.55000000000000004">
      <c r="E639">
        <v>2</v>
      </c>
      <c r="G639" t="e">
        <f t="shared" si="55"/>
        <v>#N/A</v>
      </c>
      <c r="H639" t="e">
        <f t="shared" si="56"/>
        <v>#N/A</v>
      </c>
      <c r="I639" t="e">
        <f t="shared" si="57"/>
        <v>#N/A</v>
      </c>
      <c r="J639" t="e">
        <f t="shared" si="58"/>
        <v>#N/A</v>
      </c>
      <c r="K639" t="e">
        <f t="shared" si="59"/>
        <v>#N/A</v>
      </c>
      <c r="T639" t="str">
        <f t="shared" si="60"/>
        <v/>
      </c>
    </row>
    <row r="640" spans="5:20" x14ac:dyDescent="0.55000000000000004">
      <c r="E640">
        <v>2</v>
      </c>
      <c r="G640" t="e">
        <f t="shared" si="55"/>
        <v>#N/A</v>
      </c>
      <c r="H640" t="e">
        <f t="shared" si="56"/>
        <v>#N/A</v>
      </c>
      <c r="I640" t="e">
        <f t="shared" si="57"/>
        <v>#N/A</v>
      </c>
      <c r="J640" t="e">
        <f t="shared" si="58"/>
        <v>#N/A</v>
      </c>
      <c r="K640" t="e">
        <f t="shared" si="59"/>
        <v>#N/A</v>
      </c>
      <c r="T640" t="str">
        <f t="shared" si="60"/>
        <v/>
      </c>
    </row>
    <row r="641" spans="5:20" x14ac:dyDescent="0.55000000000000004">
      <c r="E641">
        <v>2</v>
      </c>
      <c r="G641" t="e">
        <f t="shared" si="55"/>
        <v>#N/A</v>
      </c>
      <c r="H641" t="e">
        <f t="shared" si="56"/>
        <v>#N/A</v>
      </c>
      <c r="I641" t="e">
        <f t="shared" si="57"/>
        <v>#N/A</v>
      </c>
      <c r="J641" t="e">
        <f t="shared" si="58"/>
        <v>#N/A</v>
      </c>
      <c r="K641" t="e">
        <f t="shared" si="59"/>
        <v>#N/A</v>
      </c>
      <c r="T641" t="str">
        <f t="shared" si="60"/>
        <v/>
      </c>
    </row>
    <row r="642" spans="5:20" x14ac:dyDescent="0.55000000000000004">
      <c r="E642">
        <v>2</v>
      </c>
      <c r="G642" t="e">
        <f t="shared" si="55"/>
        <v>#N/A</v>
      </c>
      <c r="H642" t="e">
        <f t="shared" si="56"/>
        <v>#N/A</v>
      </c>
      <c r="I642" t="e">
        <f t="shared" si="57"/>
        <v>#N/A</v>
      </c>
      <c r="J642" t="e">
        <f t="shared" si="58"/>
        <v>#N/A</v>
      </c>
      <c r="K642" t="e">
        <f t="shared" si="59"/>
        <v>#N/A</v>
      </c>
      <c r="T642" t="str">
        <f t="shared" si="60"/>
        <v/>
      </c>
    </row>
    <row r="643" spans="5:20" x14ac:dyDescent="0.55000000000000004">
      <c r="E643">
        <v>2</v>
      </c>
      <c r="G643" t="e">
        <f t="shared" si="55"/>
        <v>#N/A</v>
      </c>
      <c r="H643" t="e">
        <f t="shared" si="56"/>
        <v>#N/A</v>
      </c>
      <c r="I643" t="e">
        <f t="shared" si="57"/>
        <v>#N/A</v>
      </c>
      <c r="J643" t="e">
        <f t="shared" si="58"/>
        <v>#N/A</v>
      </c>
      <c r="K643" t="e">
        <f t="shared" si="59"/>
        <v>#N/A</v>
      </c>
      <c r="T643" t="str">
        <f t="shared" si="60"/>
        <v/>
      </c>
    </row>
    <row r="644" spans="5:20" x14ac:dyDescent="0.55000000000000004">
      <c r="E644">
        <v>2</v>
      </c>
      <c r="G644" t="e">
        <f t="shared" ref="G644:G707" si="61">VLOOKUP($F644, $W$1:$AB$10, 2, FALSE)</f>
        <v>#N/A</v>
      </c>
      <c r="H644" t="e">
        <f t="shared" ref="H644:H707" si="62">VLOOKUP($F644, $W$1:$AB$10, 3, FALSE)</f>
        <v>#N/A</v>
      </c>
      <c r="I644" t="e">
        <f t="shared" ref="I644:I707" si="63">VLOOKUP($F644, $W$1:$AB$10, 4, FALSE)</f>
        <v>#N/A</v>
      </c>
      <c r="J644" t="e">
        <f t="shared" ref="J644:J707" si="64">VLOOKUP($F644, $W$1:$AC$10, 5, FALSE)</f>
        <v>#N/A</v>
      </c>
      <c r="K644" t="e">
        <f t="shared" ref="K644:K707" si="65">VLOOKUP($F644, $W$1:$AB$10, 6, FALSE)</f>
        <v>#N/A</v>
      </c>
      <c r="T644" t="str">
        <f t="shared" si="60"/>
        <v/>
      </c>
    </row>
    <row r="645" spans="5:20" x14ac:dyDescent="0.55000000000000004">
      <c r="E645">
        <v>2</v>
      </c>
      <c r="G645" t="e">
        <f t="shared" si="61"/>
        <v>#N/A</v>
      </c>
      <c r="H645" t="e">
        <f t="shared" si="62"/>
        <v>#N/A</v>
      </c>
      <c r="I645" t="e">
        <f t="shared" si="63"/>
        <v>#N/A</v>
      </c>
      <c r="J645" t="e">
        <f t="shared" si="64"/>
        <v>#N/A</v>
      </c>
      <c r="K645" t="e">
        <f t="shared" si="65"/>
        <v>#N/A</v>
      </c>
      <c r="T645" t="str">
        <f t="shared" si="60"/>
        <v/>
      </c>
    </row>
    <row r="646" spans="5:20" x14ac:dyDescent="0.55000000000000004">
      <c r="E646">
        <v>2</v>
      </c>
      <c r="G646" t="e">
        <f t="shared" si="61"/>
        <v>#N/A</v>
      </c>
      <c r="H646" t="e">
        <f t="shared" si="62"/>
        <v>#N/A</v>
      </c>
      <c r="I646" t="e">
        <f t="shared" si="63"/>
        <v>#N/A</v>
      </c>
      <c r="J646" t="e">
        <f t="shared" si="64"/>
        <v>#N/A</v>
      </c>
      <c r="K646" t="e">
        <f t="shared" si="65"/>
        <v>#N/A</v>
      </c>
      <c r="T646" t="str">
        <f t="shared" si="60"/>
        <v/>
      </c>
    </row>
    <row r="647" spans="5:20" x14ac:dyDescent="0.55000000000000004">
      <c r="E647">
        <v>2</v>
      </c>
      <c r="G647" t="e">
        <f t="shared" si="61"/>
        <v>#N/A</v>
      </c>
      <c r="H647" t="e">
        <f t="shared" si="62"/>
        <v>#N/A</v>
      </c>
      <c r="I647" t="e">
        <f t="shared" si="63"/>
        <v>#N/A</v>
      </c>
      <c r="J647" t="e">
        <f t="shared" si="64"/>
        <v>#N/A</v>
      </c>
      <c r="K647" t="e">
        <f t="shared" si="65"/>
        <v>#N/A</v>
      </c>
      <c r="T647" t="str">
        <f t="shared" si="60"/>
        <v/>
      </c>
    </row>
    <row r="648" spans="5:20" x14ac:dyDescent="0.55000000000000004">
      <c r="E648">
        <v>2</v>
      </c>
      <c r="G648" t="e">
        <f t="shared" si="61"/>
        <v>#N/A</v>
      </c>
      <c r="H648" t="e">
        <f t="shared" si="62"/>
        <v>#N/A</v>
      </c>
      <c r="I648" t="e">
        <f t="shared" si="63"/>
        <v>#N/A</v>
      </c>
      <c r="J648" t="e">
        <f t="shared" si="64"/>
        <v>#N/A</v>
      </c>
      <c r="K648" t="e">
        <f t="shared" si="65"/>
        <v>#N/A</v>
      </c>
      <c r="T648" t="str">
        <f t="shared" si="60"/>
        <v/>
      </c>
    </row>
    <row r="649" spans="5:20" x14ac:dyDescent="0.55000000000000004">
      <c r="E649">
        <v>2</v>
      </c>
      <c r="G649" t="e">
        <f t="shared" si="61"/>
        <v>#N/A</v>
      </c>
      <c r="H649" t="e">
        <f t="shared" si="62"/>
        <v>#N/A</v>
      </c>
      <c r="I649" t="e">
        <f t="shared" si="63"/>
        <v>#N/A</v>
      </c>
      <c r="J649" t="e">
        <f t="shared" si="64"/>
        <v>#N/A</v>
      </c>
      <c r="K649" t="e">
        <f t="shared" si="65"/>
        <v>#N/A</v>
      </c>
      <c r="T649" t="str">
        <f t="shared" si="60"/>
        <v/>
      </c>
    </row>
    <row r="650" spans="5:20" x14ac:dyDescent="0.55000000000000004">
      <c r="E650">
        <v>2</v>
      </c>
      <c r="G650" t="e">
        <f t="shared" si="61"/>
        <v>#N/A</v>
      </c>
      <c r="H650" t="e">
        <f t="shared" si="62"/>
        <v>#N/A</v>
      </c>
      <c r="I650" t="e">
        <f t="shared" si="63"/>
        <v>#N/A</v>
      </c>
      <c r="J650" t="e">
        <f t="shared" si="64"/>
        <v>#N/A</v>
      </c>
      <c r="K650" t="e">
        <f t="shared" si="65"/>
        <v>#N/A</v>
      </c>
      <c r="T650" t="str">
        <f t="shared" si="60"/>
        <v/>
      </c>
    </row>
    <row r="651" spans="5:20" x14ac:dyDescent="0.55000000000000004">
      <c r="E651">
        <v>2</v>
      </c>
      <c r="G651" t="e">
        <f t="shared" si="61"/>
        <v>#N/A</v>
      </c>
      <c r="H651" t="e">
        <f t="shared" si="62"/>
        <v>#N/A</v>
      </c>
      <c r="I651" t="e">
        <f t="shared" si="63"/>
        <v>#N/A</v>
      </c>
      <c r="J651" t="e">
        <f t="shared" si="64"/>
        <v>#N/A</v>
      </c>
      <c r="K651" t="e">
        <f t="shared" si="65"/>
        <v>#N/A</v>
      </c>
      <c r="T651" t="str">
        <f t="shared" si="60"/>
        <v/>
      </c>
    </row>
    <row r="652" spans="5:20" x14ac:dyDescent="0.55000000000000004">
      <c r="E652">
        <v>2</v>
      </c>
      <c r="G652" t="e">
        <f t="shared" si="61"/>
        <v>#N/A</v>
      </c>
      <c r="H652" t="e">
        <f t="shared" si="62"/>
        <v>#N/A</v>
      </c>
      <c r="I652" t="e">
        <f t="shared" si="63"/>
        <v>#N/A</v>
      </c>
      <c r="J652" t="e">
        <f t="shared" si="64"/>
        <v>#N/A</v>
      </c>
      <c r="K652" t="e">
        <f t="shared" si="65"/>
        <v>#N/A</v>
      </c>
      <c r="T652" t="str">
        <f t="shared" si="60"/>
        <v/>
      </c>
    </row>
    <row r="653" spans="5:20" x14ac:dyDescent="0.55000000000000004">
      <c r="E653">
        <v>2</v>
      </c>
      <c r="G653" t="e">
        <f t="shared" si="61"/>
        <v>#N/A</v>
      </c>
      <c r="H653" t="e">
        <f t="shared" si="62"/>
        <v>#N/A</v>
      </c>
      <c r="I653" t="e">
        <f t="shared" si="63"/>
        <v>#N/A</v>
      </c>
      <c r="J653" t="e">
        <f t="shared" si="64"/>
        <v>#N/A</v>
      </c>
      <c r="K653" t="e">
        <f t="shared" si="65"/>
        <v>#N/A</v>
      </c>
      <c r="T653" t="str">
        <f t="shared" si="60"/>
        <v/>
      </c>
    </row>
    <row r="654" spans="5:20" x14ac:dyDescent="0.55000000000000004">
      <c r="E654">
        <v>2</v>
      </c>
      <c r="G654" t="e">
        <f t="shared" si="61"/>
        <v>#N/A</v>
      </c>
      <c r="H654" t="e">
        <f t="shared" si="62"/>
        <v>#N/A</v>
      </c>
      <c r="I654" t="e">
        <f t="shared" si="63"/>
        <v>#N/A</v>
      </c>
      <c r="J654" t="e">
        <f t="shared" si="64"/>
        <v>#N/A</v>
      </c>
      <c r="K654" t="e">
        <f t="shared" si="65"/>
        <v>#N/A</v>
      </c>
      <c r="T654" t="str">
        <f t="shared" si="60"/>
        <v/>
      </c>
    </row>
    <row r="655" spans="5:20" x14ac:dyDescent="0.55000000000000004">
      <c r="E655">
        <v>2</v>
      </c>
      <c r="G655" t="e">
        <f t="shared" si="61"/>
        <v>#N/A</v>
      </c>
      <c r="H655" t="e">
        <f t="shared" si="62"/>
        <v>#N/A</v>
      </c>
      <c r="I655" t="e">
        <f t="shared" si="63"/>
        <v>#N/A</v>
      </c>
      <c r="J655" t="e">
        <f t="shared" si="64"/>
        <v>#N/A</v>
      </c>
      <c r="K655" t="e">
        <f t="shared" si="65"/>
        <v>#N/A</v>
      </c>
      <c r="T655" t="str">
        <f t="shared" si="60"/>
        <v/>
      </c>
    </row>
    <row r="656" spans="5:20" x14ac:dyDescent="0.55000000000000004">
      <c r="E656">
        <v>2</v>
      </c>
      <c r="G656" t="e">
        <f t="shared" si="61"/>
        <v>#N/A</v>
      </c>
      <c r="H656" t="e">
        <f t="shared" si="62"/>
        <v>#N/A</v>
      </c>
      <c r="I656" t="e">
        <f t="shared" si="63"/>
        <v>#N/A</v>
      </c>
      <c r="J656" t="e">
        <f t="shared" si="64"/>
        <v>#N/A</v>
      </c>
      <c r="K656" t="e">
        <f t="shared" si="65"/>
        <v>#N/A</v>
      </c>
      <c r="T656" t="str">
        <f t="shared" si="60"/>
        <v/>
      </c>
    </row>
    <row r="657" spans="5:20" x14ac:dyDescent="0.55000000000000004">
      <c r="E657">
        <v>2</v>
      </c>
      <c r="G657" t="e">
        <f t="shared" si="61"/>
        <v>#N/A</v>
      </c>
      <c r="H657" t="e">
        <f t="shared" si="62"/>
        <v>#N/A</v>
      </c>
      <c r="I657" t="e">
        <f t="shared" si="63"/>
        <v>#N/A</v>
      </c>
      <c r="J657" t="e">
        <f t="shared" si="64"/>
        <v>#N/A</v>
      </c>
      <c r="K657" t="e">
        <f t="shared" si="65"/>
        <v>#N/A</v>
      </c>
      <c r="T657" t="str">
        <f t="shared" si="60"/>
        <v/>
      </c>
    </row>
    <row r="658" spans="5:20" x14ac:dyDescent="0.55000000000000004">
      <c r="E658">
        <v>2</v>
      </c>
      <c r="G658" t="e">
        <f t="shared" si="61"/>
        <v>#N/A</v>
      </c>
      <c r="H658" t="e">
        <f t="shared" si="62"/>
        <v>#N/A</v>
      </c>
      <c r="I658" t="e">
        <f t="shared" si="63"/>
        <v>#N/A</v>
      </c>
      <c r="J658" t="e">
        <f t="shared" si="64"/>
        <v>#N/A</v>
      </c>
      <c r="K658" t="e">
        <f t="shared" si="65"/>
        <v>#N/A</v>
      </c>
      <c r="T658" t="str">
        <f t="shared" si="60"/>
        <v/>
      </c>
    </row>
    <row r="659" spans="5:20" x14ac:dyDescent="0.55000000000000004">
      <c r="E659">
        <v>2</v>
      </c>
      <c r="G659" t="e">
        <f t="shared" si="61"/>
        <v>#N/A</v>
      </c>
      <c r="H659" t="e">
        <f t="shared" si="62"/>
        <v>#N/A</v>
      </c>
      <c r="I659" t="e">
        <f t="shared" si="63"/>
        <v>#N/A</v>
      </c>
      <c r="J659" t="e">
        <f t="shared" si="64"/>
        <v>#N/A</v>
      </c>
      <c r="K659" t="e">
        <f t="shared" si="65"/>
        <v>#N/A</v>
      </c>
      <c r="T659" t="str">
        <f t="shared" si="60"/>
        <v/>
      </c>
    </row>
    <row r="660" spans="5:20" x14ac:dyDescent="0.55000000000000004">
      <c r="E660">
        <v>2</v>
      </c>
      <c r="G660" t="e">
        <f t="shared" si="61"/>
        <v>#N/A</v>
      </c>
      <c r="H660" t="e">
        <f t="shared" si="62"/>
        <v>#N/A</v>
      </c>
      <c r="I660" t="e">
        <f t="shared" si="63"/>
        <v>#N/A</v>
      </c>
      <c r="J660" t="e">
        <f t="shared" si="64"/>
        <v>#N/A</v>
      </c>
      <c r="K660" t="e">
        <f t="shared" si="65"/>
        <v>#N/A</v>
      </c>
      <c r="T660" t="str">
        <f t="shared" si="60"/>
        <v/>
      </c>
    </row>
    <row r="661" spans="5:20" x14ac:dyDescent="0.55000000000000004">
      <c r="E661">
        <v>2</v>
      </c>
      <c r="G661" t="e">
        <f t="shared" si="61"/>
        <v>#N/A</v>
      </c>
      <c r="H661" t="e">
        <f t="shared" si="62"/>
        <v>#N/A</v>
      </c>
      <c r="I661" t="e">
        <f t="shared" si="63"/>
        <v>#N/A</v>
      </c>
      <c r="J661" t="e">
        <f t="shared" si="64"/>
        <v>#N/A</v>
      </c>
      <c r="K661" t="e">
        <f t="shared" si="65"/>
        <v>#N/A</v>
      </c>
      <c r="T661" t="str">
        <f t="shared" si="60"/>
        <v/>
      </c>
    </row>
    <row r="662" spans="5:20" x14ac:dyDescent="0.55000000000000004">
      <c r="E662">
        <v>2</v>
      </c>
      <c r="G662" t="e">
        <f t="shared" si="61"/>
        <v>#N/A</v>
      </c>
      <c r="H662" t="e">
        <f t="shared" si="62"/>
        <v>#N/A</v>
      </c>
      <c r="I662" t="e">
        <f t="shared" si="63"/>
        <v>#N/A</v>
      </c>
      <c r="J662" t="e">
        <f t="shared" si="64"/>
        <v>#N/A</v>
      </c>
      <c r="K662" t="e">
        <f t="shared" si="65"/>
        <v>#N/A</v>
      </c>
      <c r="T662" t="str">
        <f t="shared" si="60"/>
        <v/>
      </c>
    </row>
    <row r="663" spans="5:20" x14ac:dyDescent="0.55000000000000004">
      <c r="E663">
        <v>2</v>
      </c>
      <c r="G663" t="e">
        <f t="shared" si="61"/>
        <v>#N/A</v>
      </c>
      <c r="H663" t="e">
        <f t="shared" si="62"/>
        <v>#N/A</v>
      </c>
      <c r="I663" t="e">
        <f t="shared" si="63"/>
        <v>#N/A</v>
      </c>
      <c r="J663" t="e">
        <f t="shared" si="64"/>
        <v>#N/A</v>
      </c>
      <c r="K663" t="e">
        <f t="shared" si="65"/>
        <v>#N/A</v>
      </c>
      <c r="T663" t="str">
        <f t="shared" si="60"/>
        <v/>
      </c>
    </row>
    <row r="664" spans="5:20" x14ac:dyDescent="0.55000000000000004">
      <c r="E664">
        <v>2</v>
      </c>
      <c r="G664" t="e">
        <f t="shared" si="61"/>
        <v>#N/A</v>
      </c>
      <c r="H664" t="e">
        <f t="shared" si="62"/>
        <v>#N/A</v>
      </c>
      <c r="I664" t="e">
        <f t="shared" si="63"/>
        <v>#N/A</v>
      </c>
      <c r="J664" t="e">
        <f t="shared" si="64"/>
        <v>#N/A</v>
      </c>
      <c r="K664" t="e">
        <f t="shared" si="65"/>
        <v>#N/A</v>
      </c>
      <c r="T664" t="str">
        <f t="shared" si="60"/>
        <v/>
      </c>
    </row>
    <row r="665" spans="5:20" x14ac:dyDescent="0.55000000000000004">
      <c r="E665">
        <v>2</v>
      </c>
      <c r="G665" t="e">
        <f t="shared" si="61"/>
        <v>#N/A</v>
      </c>
      <c r="H665" t="e">
        <f t="shared" si="62"/>
        <v>#N/A</v>
      </c>
      <c r="I665" t="e">
        <f t="shared" si="63"/>
        <v>#N/A</v>
      </c>
      <c r="J665" t="e">
        <f t="shared" si="64"/>
        <v>#N/A</v>
      </c>
      <c r="K665" t="e">
        <f t="shared" si="65"/>
        <v>#N/A</v>
      </c>
      <c r="T665" t="str">
        <f t="shared" si="60"/>
        <v/>
      </c>
    </row>
    <row r="666" spans="5:20" x14ac:dyDescent="0.55000000000000004">
      <c r="E666">
        <v>2</v>
      </c>
      <c r="G666" t="e">
        <f t="shared" si="61"/>
        <v>#N/A</v>
      </c>
      <c r="H666" t="e">
        <f t="shared" si="62"/>
        <v>#N/A</v>
      </c>
      <c r="I666" t="e">
        <f t="shared" si="63"/>
        <v>#N/A</v>
      </c>
      <c r="J666" t="e">
        <f t="shared" si="64"/>
        <v>#N/A</v>
      </c>
      <c r="K666" t="e">
        <f t="shared" si="65"/>
        <v>#N/A</v>
      </c>
      <c r="T666" t="str">
        <f t="shared" si="60"/>
        <v/>
      </c>
    </row>
    <row r="667" spans="5:20" x14ac:dyDescent="0.55000000000000004">
      <c r="E667">
        <v>2</v>
      </c>
      <c r="G667" t="e">
        <f t="shared" si="61"/>
        <v>#N/A</v>
      </c>
      <c r="H667" t="e">
        <f t="shared" si="62"/>
        <v>#N/A</v>
      </c>
      <c r="I667" t="e">
        <f t="shared" si="63"/>
        <v>#N/A</v>
      </c>
      <c r="J667" t="e">
        <f t="shared" si="64"/>
        <v>#N/A</v>
      </c>
      <c r="K667" t="e">
        <f t="shared" si="65"/>
        <v>#N/A</v>
      </c>
      <c r="T667" t="str">
        <f t="shared" si="60"/>
        <v/>
      </c>
    </row>
    <row r="668" spans="5:20" x14ac:dyDescent="0.55000000000000004">
      <c r="E668">
        <v>2</v>
      </c>
      <c r="G668" t="e">
        <f t="shared" si="61"/>
        <v>#N/A</v>
      </c>
      <c r="H668" t="e">
        <f t="shared" si="62"/>
        <v>#N/A</v>
      </c>
      <c r="I668" t="e">
        <f t="shared" si="63"/>
        <v>#N/A</v>
      </c>
      <c r="J668" t="e">
        <f t="shared" si="64"/>
        <v>#N/A</v>
      </c>
      <c r="K668" t="e">
        <f t="shared" si="65"/>
        <v>#N/A</v>
      </c>
      <c r="T668" t="str">
        <f t="shared" si="60"/>
        <v/>
      </c>
    </row>
    <row r="669" spans="5:20" x14ac:dyDescent="0.55000000000000004">
      <c r="E669">
        <v>2</v>
      </c>
      <c r="G669" t="e">
        <f t="shared" si="61"/>
        <v>#N/A</v>
      </c>
      <c r="H669" t="e">
        <f t="shared" si="62"/>
        <v>#N/A</v>
      </c>
      <c r="I669" t="e">
        <f t="shared" si="63"/>
        <v>#N/A</v>
      </c>
      <c r="J669" t="e">
        <f t="shared" si="64"/>
        <v>#N/A</v>
      </c>
      <c r="K669" t="e">
        <f t="shared" si="65"/>
        <v>#N/A</v>
      </c>
      <c r="T669" t="str">
        <f t="shared" si="60"/>
        <v/>
      </c>
    </row>
    <row r="670" spans="5:20" x14ac:dyDescent="0.55000000000000004">
      <c r="E670">
        <v>2</v>
      </c>
      <c r="G670" t="e">
        <f t="shared" si="61"/>
        <v>#N/A</v>
      </c>
      <c r="H670" t="e">
        <f t="shared" si="62"/>
        <v>#N/A</v>
      </c>
      <c r="I670" t="e">
        <f t="shared" si="63"/>
        <v>#N/A</v>
      </c>
      <c r="J670" t="e">
        <f t="shared" si="64"/>
        <v>#N/A</v>
      </c>
      <c r="K670" t="e">
        <f t="shared" si="65"/>
        <v>#N/A</v>
      </c>
      <c r="T670" t="str">
        <f t="shared" si="60"/>
        <v/>
      </c>
    </row>
    <row r="671" spans="5:20" x14ac:dyDescent="0.55000000000000004">
      <c r="E671">
        <v>2</v>
      </c>
      <c r="G671" t="e">
        <f t="shared" si="61"/>
        <v>#N/A</v>
      </c>
      <c r="H671" t="e">
        <f t="shared" si="62"/>
        <v>#N/A</v>
      </c>
      <c r="I671" t="e">
        <f t="shared" si="63"/>
        <v>#N/A</v>
      </c>
      <c r="J671" t="e">
        <f t="shared" si="64"/>
        <v>#N/A</v>
      </c>
      <c r="K671" t="e">
        <f t="shared" si="65"/>
        <v>#N/A</v>
      </c>
      <c r="T671" t="str">
        <f t="shared" si="60"/>
        <v/>
      </c>
    </row>
    <row r="672" spans="5:20" x14ac:dyDescent="0.55000000000000004">
      <c r="E672">
        <v>2</v>
      </c>
      <c r="G672" t="e">
        <f t="shared" si="61"/>
        <v>#N/A</v>
      </c>
      <c r="H672" t="e">
        <f t="shared" si="62"/>
        <v>#N/A</v>
      </c>
      <c r="I672" t="e">
        <f t="shared" si="63"/>
        <v>#N/A</v>
      </c>
      <c r="J672" t="e">
        <f t="shared" si="64"/>
        <v>#N/A</v>
      </c>
      <c r="K672" t="e">
        <f t="shared" si="65"/>
        <v>#N/A</v>
      </c>
      <c r="T672" t="str">
        <f t="shared" si="60"/>
        <v/>
      </c>
    </row>
    <row r="673" spans="5:20" x14ac:dyDescent="0.55000000000000004">
      <c r="E673">
        <v>2</v>
      </c>
      <c r="G673" t="e">
        <f t="shared" si="61"/>
        <v>#N/A</v>
      </c>
      <c r="H673" t="e">
        <f t="shared" si="62"/>
        <v>#N/A</v>
      </c>
      <c r="I673" t="e">
        <f t="shared" si="63"/>
        <v>#N/A</v>
      </c>
      <c r="J673" t="e">
        <f t="shared" si="64"/>
        <v>#N/A</v>
      </c>
      <c r="K673" t="e">
        <f t="shared" si="65"/>
        <v>#N/A</v>
      </c>
      <c r="T673" t="str">
        <f t="shared" si="60"/>
        <v/>
      </c>
    </row>
    <row r="674" spans="5:20" x14ac:dyDescent="0.55000000000000004">
      <c r="E674">
        <v>2</v>
      </c>
      <c r="G674" t="e">
        <f t="shared" si="61"/>
        <v>#N/A</v>
      </c>
      <c r="H674" t="e">
        <f t="shared" si="62"/>
        <v>#N/A</v>
      </c>
      <c r="I674" t="e">
        <f t="shared" si="63"/>
        <v>#N/A</v>
      </c>
      <c r="J674" t="e">
        <f t="shared" si="64"/>
        <v>#N/A</v>
      </c>
      <c r="K674" t="e">
        <f t="shared" si="65"/>
        <v>#N/A</v>
      </c>
      <c r="T674" t="str">
        <f t="shared" si="60"/>
        <v/>
      </c>
    </row>
    <row r="675" spans="5:20" x14ac:dyDescent="0.55000000000000004">
      <c r="E675">
        <v>2</v>
      </c>
      <c r="G675" t="e">
        <f t="shared" si="61"/>
        <v>#N/A</v>
      </c>
      <c r="H675" t="e">
        <f t="shared" si="62"/>
        <v>#N/A</v>
      </c>
      <c r="I675" t="e">
        <f t="shared" si="63"/>
        <v>#N/A</v>
      </c>
      <c r="J675" t="e">
        <f t="shared" si="64"/>
        <v>#N/A</v>
      </c>
      <c r="K675" t="e">
        <f t="shared" si="65"/>
        <v>#N/A</v>
      </c>
      <c r="T675" t="str">
        <f t="shared" si="60"/>
        <v/>
      </c>
    </row>
    <row r="676" spans="5:20" x14ac:dyDescent="0.55000000000000004">
      <c r="E676">
        <v>2</v>
      </c>
      <c r="G676" t="e">
        <f t="shared" si="61"/>
        <v>#N/A</v>
      </c>
      <c r="H676" t="e">
        <f t="shared" si="62"/>
        <v>#N/A</v>
      </c>
      <c r="I676" t="e">
        <f t="shared" si="63"/>
        <v>#N/A</v>
      </c>
      <c r="J676" t="e">
        <f t="shared" si="64"/>
        <v>#N/A</v>
      </c>
      <c r="K676" t="e">
        <f t="shared" si="65"/>
        <v>#N/A</v>
      </c>
      <c r="T676" t="str">
        <f t="shared" si="60"/>
        <v/>
      </c>
    </row>
    <row r="677" spans="5:20" x14ac:dyDescent="0.55000000000000004">
      <c r="E677">
        <v>2</v>
      </c>
      <c r="G677" t="e">
        <f t="shared" si="61"/>
        <v>#N/A</v>
      </c>
      <c r="H677" t="e">
        <f t="shared" si="62"/>
        <v>#N/A</v>
      </c>
      <c r="I677" t="e">
        <f t="shared" si="63"/>
        <v>#N/A</v>
      </c>
      <c r="J677" t="e">
        <f t="shared" si="64"/>
        <v>#N/A</v>
      </c>
      <c r="K677" t="e">
        <f t="shared" si="65"/>
        <v>#N/A</v>
      </c>
      <c r="T677" t="str">
        <f t="shared" si="60"/>
        <v/>
      </c>
    </row>
    <row r="678" spans="5:20" x14ac:dyDescent="0.55000000000000004">
      <c r="E678">
        <v>2</v>
      </c>
      <c r="G678" t="e">
        <f t="shared" si="61"/>
        <v>#N/A</v>
      </c>
      <c r="H678" t="e">
        <f t="shared" si="62"/>
        <v>#N/A</v>
      </c>
      <c r="I678" t="e">
        <f t="shared" si="63"/>
        <v>#N/A</v>
      </c>
      <c r="J678" t="e">
        <f t="shared" si="64"/>
        <v>#N/A</v>
      </c>
      <c r="K678" t="e">
        <f t="shared" si="65"/>
        <v>#N/A</v>
      </c>
      <c r="T678" t="str">
        <f t="shared" si="60"/>
        <v/>
      </c>
    </row>
    <row r="679" spans="5:20" x14ac:dyDescent="0.55000000000000004">
      <c r="E679">
        <v>2</v>
      </c>
      <c r="G679" t="e">
        <f t="shared" si="61"/>
        <v>#N/A</v>
      </c>
      <c r="H679" t="e">
        <f t="shared" si="62"/>
        <v>#N/A</v>
      </c>
      <c r="I679" t="e">
        <f t="shared" si="63"/>
        <v>#N/A</v>
      </c>
      <c r="J679" t="e">
        <f t="shared" si="64"/>
        <v>#N/A</v>
      </c>
      <c r="K679" t="e">
        <f t="shared" si="65"/>
        <v>#N/A</v>
      </c>
      <c r="T679" t="str">
        <f t="shared" si="60"/>
        <v/>
      </c>
    </row>
    <row r="680" spans="5:20" x14ac:dyDescent="0.55000000000000004">
      <c r="E680">
        <v>2</v>
      </c>
      <c r="G680" t="e">
        <f t="shared" si="61"/>
        <v>#N/A</v>
      </c>
      <c r="H680" t="e">
        <f t="shared" si="62"/>
        <v>#N/A</v>
      </c>
      <c r="I680" t="e">
        <f t="shared" si="63"/>
        <v>#N/A</v>
      </c>
      <c r="J680" t="e">
        <f t="shared" si="64"/>
        <v>#N/A</v>
      </c>
      <c r="K680" t="e">
        <f t="shared" si="65"/>
        <v>#N/A</v>
      </c>
      <c r="T680" t="str">
        <f t="shared" si="60"/>
        <v/>
      </c>
    </row>
    <row r="681" spans="5:20" x14ac:dyDescent="0.55000000000000004">
      <c r="E681">
        <v>2</v>
      </c>
      <c r="G681" t="e">
        <f t="shared" si="61"/>
        <v>#N/A</v>
      </c>
      <c r="H681" t="e">
        <f t="shared" si="62"/>
        <v>#N/A</v>
      </c>
      <c r="I681" t="e">
        <f t="shared" si="63"/>
        <v>#N/A</v>
      </c>
      <c r="J681" t="e">
        <f t="shared" si="64"/>
        <v>#N/A</v>
      </c>
      <c r="K681" t="e">
        <f t="shared" si="65"/>
        <v>#N/A</v>
      </c>
      <c r="T681" t="str">
        <f t="shared" si="60"/>
        <v/>
      </c>
    </row>
    <row r="682" spans="5:20" x14ac:dyDescent="0.55000000000000004">
      <c r="E682">
        <v>2</v>
      </c>
      <c r="G682" t="e">
        <f t="shared" si="61"/>
        <v>#N/A</v>
      </c>
      <c r="H682" t="e">
        <f t="shared" si="62"/>
        <v>#N/A</v>
      </c>
      <c r="I682" t="e">
        <f t="shared" si="63"/>
        <v>#N/A</v>
      </c>
      <c r="J682" t="e">
        <f t="shared" si="64"/>
        <v>#N/A</v>
      </c>
      <c r="K682" t="e">
        <f t="shared" si="65"/>
        <v>#N/A</v>
      </c>
      <c r="T682" t="str">
        <f t="shared" si="60"/>
        <v/>
      </c>
    </row>
    <row r="683" spans="5:20" x14ac:dyDescent="0.55000000000000004">
      <c r="E683">
        <v>2</v>
      </c>
      <c r="G683" t="e">
        <f t="shared" si="61"/>
        <v>#N/A</v>
      </c>
      <c r="H683" t="e">
        <f t="shared" si="62"/>
        <v>#N/A</v>
      </c>
      <c r="I683" t="e">
        <f t="shared" si="63"/>
        <v>#N/A</v>
      </c>
      <c r="J683" t="e">
        <f t="shared" si="64"/>
        <v>#N/A</v>
      </c>
      <c r="K683" t="e">
        <f t="shared" si="65"/>
        <v>#N/A</v>
      </c>
      <c r="T683" t="str">
        <f t="shared" si="60"/>
        <v/>
      </c>
    </row>
    <row r="684" spans="5:20" x14ac:dyDescent="0.55000000000000004">
      <c r="E684">
        <v>2</v>
      </c>
      <c r="G684" t="e">
        <f t="shared" si="61"/>
        <v>#N/A</v>
      </c>
      <c r="H684" t="e">
        <f t="shared" si="62"/>
        <v>#N/A</v>
      </c>
      <c r="I684" t="e">
        <f t="shared" si="63"/>
        <v>#N/A</v>
      </c>
      <c r="J684" t="e">
        <f t="shared" si="64"/>
        <v>#N/A</v>
      </c>
      <c r="K684" t="e">
        <f t="shared" si="65"/>
        <v>#N/A</v>
      </c>
      <c r="T684" t="str">
        <f t="shared" si="60"/>
        <v/>
      </c>
    </row>
    <row r="685" spans="5:20" x14ac:dyDescent="0.55000000000000004">
      <c r="E685">
        <v>2</v>
      </c>
      <c r="G685" t="e">
        <f t="shared" si="61"/>
        <v>#N/A</v>
      </c>
      <c r="H685" t="e">
        <f t="shared" si="62"/>
        <v>#N/A</v>
      </c>
      <c r="I685" t="e">
        <f t="shared" si="63"/>
        <v>#N/A</v>
      </c>
      <c r="J685" t="e">
        <f t="shared" si="64"/>
        <v>#N/A</v>
      </c>
      <c r="K685" t="e">
        <f t="shared" si="65"/>
        <v>#N/A</v>
      </c>
      <c r="T685" t="str">
        <f t="shared" si="60"/>
        <v/>
      </c>
    </row>
    <row r="686" spans="5:20" x14ac:dyDescent="0.55000000000000004">
      <c r="E686">
        <v>2</v>
      </c>
      <c r="G686" t="e">
        <f t="shared" si="61"/>
        <v>#N/A</v>
      </c>
      <c r="H686" t="e">
        <f t="shared" si="62"/>
        <v>#N/A</v>
      </c>
      <c r="I686" t="e">
        <f t="shared" si="63"/>
        <v>#N/A</v>
      </c>
      <c r="J686" t="e">
        <f t="shared" si="64"/>
        <v>#N/A</v>
      </c>
      <c r="K686" t="e">
        <f t="shared" si="65"/>
        <v>#N/A</v>
      </c>
      <c r="T686" t="str">
        <f t="shared" si="60"/>
        <v/>
      </c>
    </row>
    <row r="687" spans="5:20" x14ac:dyDescent="0.55000000000000004">
      <c r="E687">
        <v>2</v>
      </c>
      <c r="G687" t="e">
        <f t="shared" si="61"/>
        <v>#N/A</v>
      </c>
      <c r="H687" t="e">
        <f t="shared" si="62"/>
        <v>#N/A</v>
      </c>
      <c r="I687" t="e">
        <f t="shared" si="63"/>
        <v>#N/A</v>
      </c>
      <c r="J687" t="e">
        <f t="shared" si="64"/>
        <v>#N/A</v>
      </c>
      <c r="K687" t="e">
        <f t="shared" si="65"/>
        <v>#N/A</v>
      </c>
      <c r="T687" t="str">
        <f t="shared" si="60"/>
        <v/>
      </c>
    </row>
    <row r="688" spans="5:20" x14ac:dyDescent="0.55000000000000004">
      <c r="E688">
        <v>2</v>
      </c>
      <c r="G688" t="e">
        <f t="shared" si="61"/>
        <v>#N/A</v>
      </c>
      <c r="H688" t="e">
        <f t="shared" si="62"/>
        <v>#N/A</v>
      </c>
      <c r="I688" t="e">
        <f t="shared" si="63"/>
        <v>#N/A</v>
      </c>
      <c r="J688" t="e">
        <f t="shared" si="64"/>
        <v>#N/A</v>
      </c>
      <c r="K688" t="e">
        <f t="shared" si="65"/>
        <v>#N/A</v>
      </c>
      <c r="T688" t="str">
        <f t="shared" si="60"/>
        <v/>
      </c>
    </row>
    <row r="689" spans="5:20" x14ac:dyDescent="0.55000000000000004">
      <c r="E689">
        <v>2</v>
      </c>
      <c r="G689" t="e">
        <f t="shared" si="61"/>
        <v>#N/A</v>
      </c>
      <c r="H689" t="e">
        <f t="shared" si="62"/>
        <v>#N/A</v>
      </c>
      <c r="I689" t="e">
        <f t="shared" si="63"/>
        <v>#N/A</v>
      </c>
      <c r="J689" t="e">
        <f t="shared" si="64"/>
        <v>#N/A</v>
      </c>
      <c r="K689" t="e">
        <f t="shared" si="65"/>
        <v>#N/A</v>
      </c>
      <c r="T689" t="str">
        <f t="shared" si="60"/>
        <v/>
      </c>
    </row>
    <row r="690" spans="5:20" x14ac:dyDescent="0.55000000000000004">
      <c r="E690">
        <v>2</v>
      </c>
      <c r="G690" t="e">
        <f t="shared" si="61"/>
        <v>#N/A</v>
      </c>
      <c r="H690" t="e">
        <f t="shared" si="62"/>
        <v>#N/A</v>
      </c>
      <c r="I690" t="e">
        <f t="shared" si="63"/>
        <v>#N/A</v>
      </c>
      <c r="J690" t="e">
        <f t="shared" si="64"/>
        <v>#N/A</v>
      </c>
      <c r="K690" t="e">
        <f t="shared" si="65"/>
        <v>#N/A</v>
      </c>
      <c r="T690" t="str">
        <f t="shared" si="60"/>
        <v/>
      </c>
    </row>
    <row r="691" spans="5:20" x14ac:dyDescent="0.55000000000000004">
      <c r="E691">
        <v>2</v>
      </c>
      <c r="G691" t="e">
        <f t="shared" si="61"/>
        <v>#N/A</v>
      </c>
      <c r="H691" t="e">
        <f t="shared" si="62"/>
        <v>#N/A</v>
      </c>
      <c r="I691" t="e">
        <f t="shared" si="63"/>
        <v>#N/A</v>
      </c>
      <c r="J691" t="e">
        <f t="shared" si="64"/>
        <v>#N/A</v>
      </c>
      <c r="K691" t="e">
        <f t="shared" si="65"/>
        <v>#N/A</v>
      </c>
      <c r="T691" t="str">
        <f t="shared" si="60"/>
        <v/>
      </c>
    </row>
    <row r="692" spans="5:20" x14ac:dyDescent="0.55000000000000004">
      <c r="E692">
        <v>2</v>
      </c>
      <c r="G692" t="e">
        <f t="shared" si="61"/>
        <v>#N/A</v>
      </c>
      <c r="H692" t="e">
        <f t="shared" si="62"/>
        <v>#N/A</v>
      </c>
      <c r="I692" t="e">
        <f t="shared" si="63"/>
        <v>#N/A</v>
      </c>
      <c r="J692" t="e">
        <f t="shared" si="64"/>
        <v>#N/A</v>
      </c>
      <c r="K692" t="e">
        <f t="shared" si="65"/>
        <v>#N/A</v>
      </c>
      <c r="T692" t="str">
        <f t="shared" si="60"/>
        <v/>
      </c>
    </row>
    <row r="693" spans="5:20" x14ac:dyDescent="0.55000000000000004">
      <c r="E693">
        <v>2</v>
      </c>
      <c r="G693" t="e">
        <f t="shared" si="61"/>
        <v>#N/A</v>
      </c>
      <c r="H693" t="e">
        <f t="shared" si="62"/>
        <v>#N/A</v>
      </c>
      <c r="I693" t="e">
        <f t="shared" si="63"/>
        <v>#N/A</v>
      </c>
      <c r="J693" t="e">
        <f t="shared" si="64"/>
        <v>#N/A</v>
      </c>
      <c r="K693" t="e">
        <f t="shared" si="65"/>
        <v>#N/A</v>
      </c>
      <c r="T693" t="str">
        <f t="shared" si="60"/>
        <v/>
      </c>
    </row>
    <row r="694" spans="5:20" x14ac:dyDescent="0.55000000000000004">
      <c r="E694">
        <v>2</v>
      </c>
      <c r="G694" t="e">
        <f t="shared" si="61"/>
        <v>#N/A</v>
      </c>
      <c r="H694" t="e">
        <f t="shared" si="62"/>
        <v>#N/A</v>
      </c>
      <c r="I694" t="e">
        <f t="shared" si="63"/>
        <v>#N/A</v>
      </c>
      <c r="J694" t="e">
        <f t="shared" si="64"/>
        <v>#N/A</v>
      </c>
      <c r="K694" t="e">
        <f t="shared" si="65"/>
        <v>#N/A</v>
      </c>
      <c r="T694" t="str">
        <f t="shared" si="60"/>
        <v/>
      </c>
    </row>
    <row r="695" spans="5:20" x14ac:dyDescent="0.55000000000000004">
      <c r="E695">
        <v>2</v>
      </c>
      <c r="G695" t="e">
        <f t="shared" si="61"/>
        <v>#N/A</v>
      </c>
      <c r="H695" t="e">
        <f t="shared" si="62"/>
        <v>#N/A</v>
      </c>
      <c r="I695" t="e">
        <f t="shared" si="63"/>
        <v>#N/A</v>
      </c>
      <c r="J695" t="e">
        <f t="shared" si="64"/>
        <v>#N/A</v>
      </c>
      <c r="K695" t="e">
        <f t="shared" si="65"/>
        <v>#N/A</v>
      </c>
      <c r="T695" t="str">
        <f t="shared" si="60"/>
        <v/>
      </c>
    </row>
    <row r="696" spans="5:20" x14ac:dyDescent="0.55000000000000004">
      <c r="E696">
        <v>2</v>
      </c>
      <c r="G696" t="e">
        <f t="shared" si="61"/>
        <v>#N/A</v>
      </c>
      <c r="H696" t="e">
        <f t="shared" si="62"/>
        <v>#N/A</v>
      </c>
      <c r="I696" t="e">
        <f t="shared" si="63"/>
        <v>#N/A</v>
      </c>
      <c r="J696" t="e">
        <f t="shared" si="64"/>
        <v>#N/A</v>
      </c>
      <c r="K696" t="e">
        <f t="shared" si="65"/>
        <v>#N/A</v>
      </c>
      <c r="T696" t="str">
        <f t="shared" ref="T696:T759" si="66">IF(S696&lt;&gt;"", S696*236.588, "")</f>
        <v/>
      </c>
    </row>
    <row r="697" spans="5:20" x14ac:dyDescent="0.55000000000000004">
      <c r="E697">
        <v>2</v>
      </c>
      <c r="G697" t="e">
        <f t="shared" si="61"/>
        <v>#N/A</v>
      </c>
      <c r="H697" t="e">
        <f t="shared" si="62"/>
        <v>#N/A</v>
      </c>
      <c r="I697" t="e">
        <f t="shared" si="63"/>
        <v>#N/A</v>
      </c>
      <c r="J697" t="e">
        <f t="shared" si="64"/>
        <v>#N/A</v>
      </c>
      <c r="K697" t="e">
        <f t="shared" si="65"/>
        <v>#N/A</v>
      </c>
      <c r="T697" t="str">
        <f t="shared" si="66"/>
        <v/>
      </c>
    </row>
    <row r="698" spans="5:20" x14ac:dyDescent="0.55000000000000004">
      <c r="E698">
        <v>2</v>
      </c>
      <c r="G698" t="e">
        <f t="shared" si="61"/>
        <v>#N/A</v>
      </c>
      <c r="H698" t="e">
        <f t="shared" si="62"/>
        <v>#N/A</v>
      </c>
      <c r="I698" t="e">
        <f t="shared" si="63"/>
        <v>#N/A</v>
      </c>
      <c r="J698" t="e">
        <f t="shared" si="64"/>
        <v>#N/A</v>
      </c>
      <c r="K698" t="e">
        <f t="shared" si="65"/>
        <v>#N/A</v>
      </c>
      <c r="T698" t="str">
        <f t="shared" si="66"/>
        <v/>
      </c>
    </row>
    <row r="699" spans="5:20" x14ac:dyDescent="0.55000000000000004">
      <c r="E699">
        <v>2</v>
      </c>
      <c r="G699" t="e">
        <f t="shared" si="61"/>
        <v>#N/A</v>
      </c>
      <c r="H699" t="e">
        <f t="shared" si="62"/>
        <v>#N/A</v>
      </c>
      <c r="I699" t="e">
        <f t="shared" si="63"/>
        <v>#N/A</v>
      </c>
      <c r="J699" t="e">
        <f t="shared" si="64"/>
        <v>#N/A</v>
      </c>
      <c r="K699" t="e">
        <f t="shared" si="65"/>
        <v>#N/A</v>
      </c>
      <c r="T699" t="str">
        <f t="shared" si="66"/>
        <v/>
      </c>
    </row>
    <row r="700" spans="5:20" x14ac:dyDescent="0.55000000000000004">
      <c r="E700">
        <v>2</v>
      </c>
      <c r="G700" t="e">
        <f t="shared" si="61"/>
        <v>#N/A</v>
      </c>
      <c r="H700" t="e">
        <f t="shared" si="62"/>
        <v>#N/A</v>
      </c>
      <c r="I700" t="e">
        <f t="shared" si="63"/>
        <v>#N/A</v>
      </c>
      <c r="J700" t="e">
        <f t="shared" si="64"/>
        <v>#N/A</v>
      </c>
      <c r="K700" t="e">
        <f t="shared" si="65"/>
        <v>#N/A</v>
      </c>
      <c r="T700" t="str">
        <f t="shared" si="66"/>
        <v/>
      </c>
    </row>
    <row r="701" spans="5:20" x14ac:dyDescent="0.55000000000000004">
      <c r="E701">
        <v>2</v>
      </c>
      <c r="G701" t="e">
        <f t="shared" si="61"/>
        <v>#N/A</v>
      </c>
      <c r="H701" t="e">
        <f t="shared" si="62"/>
        <v>#N/A</v>
      </c>
      <c r="I701" t="e">
        <f t="shared" si="63"/>
        <v>#N/A</v>
      </c>
      <c r="J701" t="e">
        <f t="shared" si="64"/>
        <v>#N/A</v>
      </c>
      <c r="K701" t="e">
        <f t="shared" si="65"/>
        <v>#N/A</v>
      </c>
      <c r="T701" t="str">
        <f t="shared" si="66"/>
        <v/>
      </c>
    </row>
    <row r="702" spans="5:20" x14ac:dyDescent="0.55000000000000004">
      <c r="E702">
        <v>2</v>
      </c>
      <c r="G702" t="e">
        <f t="shared" si="61"/>
        <v>#N/A</v>
      </c>
      <c r="H702" t="e">
        <f t="shared" si="62"/>
        <v>#N/A</v>
      </c>
      <c r="I702" t="e">
        <f t="shared" si="63"/>
        <v>#N/A</v>
      </c>
      <c r="J702" t="e">
        <f t="shared" si="64"/>
        <v>#N/A</v>
      </c>
      <c r="K702" t="e">
        <f t="shared" si="65"/>
        <v>#N/A</v>
      </c>
      <c r="T702" t="str">
        <f t="shared" si="66"/>
        <v/>
      </c>
    </row>
    <row r="703" spans="5:20" x14ac:dyDescent="0.55000000000000004">
      <c r="E703">
        <v>2</v>
      </c>
      <c r="G703" t="e">
        <f t="shared" si="61"/>
        <v>#N/A</v>
      </c>
      <c r="H703" t="e">
        <f t="shared" si="62"/>
        <v>#N/A</v>
      </c>
      <c r="I703" t="e">
        <f t="shared" si="63"/>
        <v>#N/A</v>
      </c>
      <c r="J703" t="e">
        <f t="shared" si="64"/>
        <v>#N/A</v>
      </c>
      <c r="K703" t="e">
        <f t="shared" si="65"/>
        <v>#N/A</v>
      </c>
      <c r="T703" t="str">
        <f t="shared" si="66"/>
        <v/>
      </c>
    </row>
    <row r="704" spans="5:20" x14ac:dyDescent="0.55000000000000004">
      <c r="E704">
        <v>2</v>
      </c>
      <c r="G704" t="e">
        <f t="shared" si="61"/>
        <v>#N/A</v>
      </c>
      <c r="H704" t="e">
        <f t="shared" si="62"/>
        <v>#N/A</v>
      </c>
      <c r="I704" t="e">
        <f t="shared" si="63"/>
        <v>#N/A</v>
      </c>
      <c r="J704" t="e">
        <f t="shared" si="64"/>
        <v>#N/A</v>
      </c>
      <c r="K704" t="e">
        <f t="shared" si="65"/>
        <v>#N/A</v>
      </c>
      <c r="T704" t="str">
        <f t="shared" si="66"/>
        <v/>
      </c>
    </row>
    <row r="705" spans="5:20" x14ac:dyDescent="0.55000000000000004">
      <c r="E705">
        <v>2</v>
      </c>
      <c r="G705" t="e">
        <f t="shared" si="61"/>
        <v>#N/A</v>
      </c>
      <c r="H705" t="e">
        <f t="shared" si="62"/>
        <v>#N/A</v>
      </c>
      <c r="I705" t="e">
        <f t="shared" si="63"/>
        <v>#N/A</v>
      </c>
      <c r="J705" t="e">
        <f t="shared" si="64"/>
        <v>#N/A</v>
      </c>
      <c r="K705" t="e">
        <f t="shared" si="65"/>
        <v>#N/A</v>
      </c>
      <c r="T705" t="str">
        <f t="shared" si="66"/>
        <v/>
      </c>
    </row>
    <row r="706" spans="5:20" x14ac:dyDescent="0.55000000000000004">
      <c r="E706">
        <v>2</v>
      </c>
      <c r="G706" t="e">
        <f t="shared" si="61"/>
        <v>#N/A</v>
      </c>
      <c r="H706" t="e">
        <f t="shared" si="62"/>
        <v>#N/A</v>
      </c>
      <c r="I706" t="e">
        <f t="shared" si="63"/>
        <v>#N/A</v>
      </c>
      <c r="J706" t="e">
        <f t="shared" si="64"/>
        <v>#N/A</v>
      </c>
      <c r="K706" t="e">
        <f t="shared" si="65"/>
        <v>#N/A</v>
      </c>
      <c r="T706" t="str">
        <f t="shared" si="66"/>
        <v/>
      </c>
    </row>
    <row r="707" spans="5:20" x14ac:dyDescent="0.55000000000000004">
      <c r="E707">
        <v>2</v>
      </c>
      <c r="G707" t="e">
        <f t="shared" si="61"/>
        <v>#N/A</v>
      </c>
      <c r="H707" t="e">
        <f t="shared" si="62"/>
        <v>#N/A</v>
      </c>
      <c r="I707" t="e">
        <f t="shared" si="63"/>
        <v>#N/A</v>
      </c>
      <c r="J707" t="e">
        <f t="shared" si="64"/>
        <v>#N/A</v>
      </c>
      <c r="K707" t="e">
        <f t="shared" si="65"/>
        <v>#N/A</v>
      </c>
      <c r="T707" t="str">
        <f t="shared" si="66"/>
        <v/>
      </c>
    </row>
    <row r="708" spans="5:20" x14ac:dyDescent="0.55000000000000004">
      <c r="E708">
        <v>2</v>
      </c>
      <c r="G708" t="e">
        <f t="shared" ref="G708:G771" si="67">VLOOKUP($F708, $W$1:$AB$10, 2, FALSE)</f>
        <v>#N/A</v>
      </c>
      <c r="H708" t="e">
        <f t="shared" ref="H708:H771" si="68">VLOOKUP($F708, $W$1:$AB$10, 3, FALSE)</f>
        <v>#N/A</v>
      </c>
      <c r="I708" t="e">
        <f t="shared" ref="I708:I771" si="69">VLOOKUP($F708, $W$1:$AB$10, 4, FALSE)</f>
        <v>#N/A</v>
      </c>
      <c r="J708" t="e">
        <f t="shared" ref="J708:J771" si="70">VLOOKUP($F708, $W$1:$AC$10, 5, FALSE)</f>
        <v>#N/A</v>
      </c>
      <c r="K708" t="e">
        <f t="shared" ref="K708:K771" si="71">VLOOKUP($F708, $W$1:$AB$10, 6, FALSE)</f>
        <v>#N/A</v>
      </c>
      <c r="T708" t="str">
        <f t="shared" si="66"/>
        <v/>
      </c>
    </row>
    <row r="709" spans="5:20" x14ac:dyDescent="0.55000000000000004">
      <c r="E709">
        <v>2</v>
      </c>
      <c r="G709" t="e">
        <f t="shared" si="67"/>
        <v>#N/A</v>
      </c>
      <c r="H709" t="e">
        <f t="shared" si="68"/>
        <v>#N/A</v>
      </c>
      <c r="I709" t="e">
        <f t="shared" si="69"/>
        <v>#N/A</v>
      </c>
      <c r="J709" t="e">
        <f t="shared" si="70"/>
        <v>#N/A</v>
      </c>
      <c r="K709" t="e">
        <f t="shared" si="71"/>
        <v>#N/A</v>
      </c>
      <c r="T709" t="str">
        <f t="shared" si="66"/>
        <v/>
      </c>
    </row>
    <row r="710" spans="5:20" x14ac:dyDescent="0.55000000000000004">
      <c r="E710">
        <v>2</v>
      </c>
      <c r="G710" t="e">
        <f t="shared" si="67"/>
        <v>#N/A</v>
      </c>
      <c r="H710" t="e">
        <f t="shared" si="68"/>
        <v>#N/A</v>
      </c>
      <c r="I710" t="e">
        <f t="shared" si="69"/>
        <v>#N/A</v>
      </c>
      <c r="J710" t="e">
        <f t="shared" si="70"/>
        <v>#N/A</v>
      </c>
      <c r="K710" t="e">
        <f t="shared" si="71"/>
        <v>#N/A</v>
      </c>
      <c r="T710" t="str">
        <f t="shared" si="66"/>
        <v/>
      </c>
    </row>
    <row r="711" spans="5:20" x14ac:dyDescent="0.55000000000000004">
      <c r="E711">
        <v>2</v>
      </c>
      <c r="G711" t="e">
        <f t="shared" si="67"/>
        <v>#N/A</v>
      </c>
      <c r="H711" t="e">
        <f t="shared" si="68"/>
        <v>#N/A</v>
      </c>
      <c r="I711" t="e">
        <f t="shared" si="69"/>
        <v>#N/A</v>
      </c>
      <c r="J711" t="e">
        <f t="shared" si="70"/>
        <v>#N/A</v>
      </c>
      <c r="K711" t="e">
        <f t="shared" si="71"/>
        <v>#N/A</v>
      </c>
      <c r="T711" t="str">
        <f t="shared" si="66"/>
        <v/>
      </c>
    </row>
    <row r="712" spans="5:20" x14ac:dyDescent="0.55000000000000004">
      <c r="E712">
        <v>2</v>
      </c>
      <c r="G712" t="e">
        <f t="shared" si="67"/>
        <v>#N/A</v>
      </c>
      <c r="H712" t="e">
        <f t="shared" si="68"/>
        <v>#N/A</v>
      </c>
      <c r="I712" t="e">
        <f t="shared" si="69"/>
        <v>#N/A</v>
      </c>
      <c r="J712" t="e">
        <f t="shared" si="70"/>
        <v>#N/A</v>
      </c>
      <c r="K712" t="e">
        <f t="shared" si="71"/>
        <v>#N/A</v>
      </c>
      <c r="T712" t="str">
        <f t="shared" si="66"/>
        <v/>
      </c>
    </row>
    <row r="713" spans="5:20" x14ac:dyDescent="0.55000000000000004">
      <c r="E713">
        <v>2</v>
      </c>
      <c r="G713" t="e">
        <f t="shared" si="67"/>
        <v>#N/A</v>
      </c>
      <c r="H713" t="e">
        <f t="shared" si="68"/>
        <v>#N/A</v>
      </c>
      <c r="I713" t="e">
        <f t="shared" si="69"/>
        <v>#N/A</v>
      </c>
      <c r="J713" t="e">
        <f t="shared" si="70"/>
        <v>#N/A</v>
      </c>
      <c r="K713" t="e">
        <f t="shared" si="71"/>
        <v>#N/A</v>
      </c>
      <c r="T713" t="str">
        <f t="shared" si="66"/>
        <v/>
      </c>
    </row>
    <row r="714" spans="5:20" x14ac:dyDescent="0.55000000000000004">
      <c r="E714">
        <v>2</v>
      </c>
      <c r="G714" t="e">
        <f t="shared" si="67"/>
        <v>#N/A</v>
      </c>
      <c r="H714" t="e">
        <f t="shared" si="68"/>
        <v>#N/A</v>
      </c>
      <c r="I714" t="e">
        <f t="shared" si="69"/>
        <v>#N/A</v>
      </c>
      <c r="J714" t="e">
        <f t="shared" si="70"/>
        <v>#N/A</v>
      </c>
      <c r="K714" t="e">
        <f t="shared" si="71"/>
        <v>#N/A</v>
      </c>
      <c r="T714" t="str">
        <f t="shared" si="66"/>
        <v/>
      </c>
    </row>
    <row r="715" spans="5:20" x14ac:dyDescent="0.55000000000000004">
      <c r="E715">
        <v>2</v>
      </c>
      <c r="G715" t="e">
        <f t="shared" si="67"/>
        <v>#N/A</v>
      </c>
      <c r="H715" t="e">
        <f t="shared" si="68"/>
        <v>#N/A</v>
      </c>
      <c r="I715" t="e">
        <f t="shared" si="69"/>
        <v>#N/A</v>
      </c>
      <c r="J715" t="e">
        <f t="shared" si="70"/>
        <v>#N/A</v>
      </c>
      <c r="K715" t="e">
        <f t="shared" si="71"/>
        <v>#N/A</v>
      </c>
      <c r="T715" t="str">
        <f t="shared" si="66"/>
        <v/>
      </c>
    </row>
    <row r="716" spans="5:20" x14ac:dyDescent="0.55000000000000004">
      <c r="E716">
        <v>2</v>
      </c>
      <c r="G716" t="e">
        <f t="shared" si="67"/>
        <v>#N/A</v>
      </c>
      <c r="H716" t="e">
        <f t="shared" si="68"/>
        <v>#N/A</v>
      </c>
      <c r="I716" t="e">
        <f t="shared" si="69"/>
        <v>#N/A</v>
      </c>
      <c r="J716" t="e">
        <f t="shared" si="70"/>
        <v>#N/A</v>
      </c>
      <c r="K716" t="e">
        <f t="shared" si="71"/>
        <v>#N/A</v>
      </c>
      <c r="T716" t="str">
        <f t="shared" si="66"/>
        <v/>
      </c>
    </row>
    <row r="717" spans="5:20" x14ac:dyDescent="0.55000000000000004">
      <c r="E717">
        <v>2</v>
      </c>
      <c r="G717" t="e">
        <f t="shared" si="67"/>
        <v>#N/A</v>
      </c>
      <c r="H717" t="e">
        <f t="shared" si="68"/>
        <v>#N/A</v>
      </c>
      <c r="I717" t="e">
        <f t="shared" si="69"/>
        <v>#N/A</v>
      </c>
      <c r="J717" t="e">
        <f t="shared" si="70"/>
        <v>#N/A</v>
      </c>
      <c r="K717" t="e">
        <f t="shared" si="71"/>
        <v>#N/A</v>
      </c>
      <c r="T717" t="str">
        <f t="shared" si="66"/>
        <v/>
      </c>
    </row>
    <row r="718" spans="5:20" x14ac:dyDescent="0.55000000000000004">
      <c r="E718">
        <v>2</v>
      </c>
      <c r="G718" t="e">
        <f t="shared" si="67"/>
        <v>#N/A</v>
      </c>
      <c r="H718" t="e">
        <f t="shared" si="68"/>
        <v>#N/A</v>
      </c>
      <c r="I718" t="e">
        <f t="shared" si="69"/>
        <v>#N/A</v>
      </c>
      <c r="J718" t="e">
        <f t="shared" si="70"/>
        <v>#N/A</v>
      </c>
      <c r="K718" t="e">
        <f t="shared" si="71"/>
        <v>#N/A</v>
      </c>
      <c r="T718" t="str">
        <f t="shared" si="66"/>
        <v/>
      </c>
    </row>
    <row r="719" spans="5:20" x14ac:dyDescent="0.55000000000000004">
      <c r="E719">
        <v>2</v>
      </c>
      <c r="G719" t="e">
        <f t="shared" si="67"/>
        <v>#N/A</v>
      </c>
      <c r="H719" t="e">
        <f t="shared" si="68"/>
        <v>#N/A</v>
      </c>
      <c r="I719" t="e">
        <f t="shared" si="69"/>
        <v>#N/A</v>
      </c>
      <c r="J719" t="e">
        <f t="shared" si="70"/>
        <v>#N/A</v>
      </c>
      <c r="K719" t="e">
        <f t="shared" si="71"/>
        <v>#N/A</v>
      </c>
      <c r="T719" t="str">
        <f t="shared" si="66"/>
        <v/>
      </c>
    </row>
    <row r="720" spans="5:20" x14ac:dyDescent="0.55000000000000004">
      <c r="E720">
        <v>2</v>
      </c>
      <c r="G720" t="e">
        <f t="shared" si="67"/>
        <v>#N/A</v>
      </c>
      <c r="H720" t="e">
        <f t="shared" si="68"/>
        <v>#N/A</v>
      </c>
      <c r="I720" t="e">
        <f t="shared" si="69"/>
        <v>#N/A</v>
      </c>
      <c r="J720" t="e">
        <f t="shared" si="70"/>
        <v>#N/A</v>
      </c>
      <c r="K720" t="e">
        <f t="shared" si="71"/>
        <v>#N/A</v>
      </c>
      <c r="T720" t="str">
        <f t="shared" si="66"/>
        <v/>
      </c>
    </row>
    <row r="721" spans="5:20" x14ac:dyDescent="0.55000000000000004">
      <c r="E721">
        <v>2</v>
      </c>
      <c r="G721" t="e">
        <f t="shared" si="67"/>
        <v>#N/A</v>
      </c>
      <c r="H721" t="e">
        <f t="shared" si="68"/>
        <v>#N/A</v>
      </c>
      <c r="I721" t="e">
        <f t="shared" si="69"/>
        <v>#N/A</v>
      </c>
      <c r="J721" t="e">
        <f t="shared" si="70"/>
        <v>#N/A</v>
      </c>
      <c r="K721" t="e">
        <f t="shared" si="71"/>
        <v>#N/A</v>
      </c>
      <c r="T721" t="str">
        <f t="shared" si="66"/>
        <v/>
      </c>
    </row>
    <row r="722" spans="5:20" x14ac:dyDescent="0.55000000000000004">
      <c r="E722">
        <v>2</v>
      </c>
      <c r="G722" t="e">
        <f t="shared" si="67"/>
        <v>#N/A</v>
      </c>
      <c r="H722" t="e">
        <f t="shared" si="68"/>
        <v>#N/A</v>
      </c>
      <c r="I722" t="e">
        <f t="shared" si="69"/>
        <v>#N/A</v>
      </c>
      <c r="J722" t="e">
        <f t="shared" si="70"/>
        <v>#N/A</v>
      </c>
      <c r="K722" t="e">
        <f t="shared" si="71"/>
        <v>#N/A</v>
      </c>
      <c r="T722" t="str">
        <f t="shared" si="66"/>
        <v/>
      </c>
    </row>
    <row r="723" spans="5:20" x14ac:dyDescent="0.55000000000000004">
      <c r="E723">
        <v>2</v>
      </c>
      <c r="G723" t="e">
        <f t="shared" si="67"/>
        <v>#N/A</v>
      </c>
      <c r="H723" t="e">
        <f t="shared" si="68"/>
        <v>#N/A</v>
      </c>
      <c r="I723" t="e">
        <f t="shared" si="69"/>
        <v>#N/A</v>
      </c>
      <c r="J723" t="e">
        <f t="shared" si="70"/>
        <v>#N/A</v>
      </c>
      <c r="K723" t="e">
        <f t="shared" si="71"/>
        <v>#N/A</v>
      </c>
      <c r="T723" t="str">
        <f t="shared" si="66"/>
        <v/>
      </c>
    </row>
    <row r="724" spans="5:20" x14ac:dyDescent="0.55000000000000004">
      <c r="E724">
        <v>2</v>
      </c>
      <c r="G724" t="e">
        <f t="shared" si="67"/>
        <v>#N/A</v>
      </c>
      <c r="H724" t="e">
        <f t="shared" si="68"/>
        <v>#N/A</v>
      </c>
      <c r="I724" t="e">
        <f t="shared" si="69"/>
        <v>#N/A</v>
      </c>
      <c r="J724" t="e">
        <f t="shared" si="70"/>
        <v>#N/A</v>
      </c>
      <c r="K724" t="e">
        <f t="shared" si="71"/>
        <v>#N/A</v>
      </c>
      <c r="T724" t="str">
        <f t="shared" si="66"/>
        <v/>
      </c>
    </row>
    <row r="725" spans="5:20" x14ac:dyDescent="0.55000000000000004">
      <c r="E725">
        <v>2</v>
      </c>
      <c r="G725" t="e">
        <f t="shared" si="67"/>
        <v>#N/A</v>
      </c>
      <c r="H725" t="e">
        <f t="shared" si="68"/>
        <v>#N/A</v>
      </c>
      <c r="I725" t="e">
        <f t="shared" si="69"/>
        <v>#N/A</v>
      </c>
      <c r="J725" t="e">
        <f t="shared" si="70"/>
        <v>#N/A</v>
      </c>
      <c r="K725" t="e">
        <f t="shared" si="71"/>
        <v>#N/A</v>
      </c>
      <c r="T725" t="str">
        <f t="shared" si="66"/>
        <v/>
      </c>
    </row>
    <row r="726" spans="5:20" x14ac:dyDescent="0.55000000000000004">
      <c r="E726">
        <v>2</v>
      </c>
      <c r="G726" t="e">
        <f t="shared" si="67"/>
        <v>#N/A</v>
      </c>
      <c r="H726" t="e">
        <f t="shared" si="68"/>
        <v>#N/A</v>
      </c>
      <c r="I726" t="e">
        <f t="shared" si="69"/>
        <v>#N/A</v>
      </c>
      <c r="J726" t="e">
        <f t="shared" si="70"/>
        <v>#N/A</v>
      </c>
      <c r="K726" t="e">
        <f t="shared" si="71"/>
        <v>#N/A</v>
      </c>
      <c r="T726" t="str">
        <f t="shared" si="66"/>
        <v/>
      </c>
    </row>
    <row r="727" spans="5:20" x14ac:dyDescent="0.55000000000000004">
      <c r="E727">
        <v>2</v>
      </c>
      <c r="G727" t="e">
        <f t="shared" si="67"/>
        <v>#N/A</v>
      </c>
      <c r="H727" t="e">
        <f t="shared" si="68"/>
        <v>#N/A</v>
      </c>
      <c r="I727" t="e">
        <f t="shared" si="69"/>
        <v>#N/A</v>
      </c>
      <c r="J727" t="e">
        <f t="shared" si="70"/>
        <v>#N/A</v>
      </c>
      <c r="K727" t="e">
        <f t="shared" si="71"/>
        <v>#N/A</v>
      </c>
      <c r="T727" t="str">
        <f t="shared" si="66"/>
        <v/>
      </c>
    </row>
    <row r="728" spans="5:20" x14ac:dyDescent="0.55000000000000004">
      <c r="E728">
        <v>2</v>
      </c>
      <c r="G728" t="e">
        <f t="shared" si="67"/>
        <v>#N/A</v>
      </c>
      <c r="H728" t="e">
        <f t="shared" si="68"/>
        <v>#N/A</v>
      </c>
      <c r="I728" t="e">
        <f t="shared" si="69"/>
        <v>#N/A</v>
      </c>
      <c r="J728" t="e">
        <f t="shared" si="70"/>
        <v>#N/A</v>
      </c>
      <c r="K728" t="e">
        <f t="shared" si="71"/>
        <v>#N/A</v>
      </c>
      <c r="T728" t="str">
        <f t="shared" si="66"/>
        <v/>
      </c>
    </row>
    <row r="729" spans="5:20" x14ac:dyDescent="0.55000000000000004">
      <c r="E729">
        <v>2</v>
      </c>
      <c r="G729" t="e">
        <f t="shared" si="67"/>
        <v>#N/A</v>
      </c>
      <c r="H729" t="e">
        <f t="shared" si="68"/>
        <v>#N/A</v>
      </c>
      <c r="I729" t="e">
        <f t="shared" si="69"/>
        <v>#N/A</v>
      </c>
      <c r="J729" t="e">
        <f t="shared" si="70"/>
        <v>#N/A</v>
      </c>
      <c r="K729" t="e">
        <f t="shared" si="71"/>
        <v>#N/A</v>
      </c>
      <c r="T729" t="str">
        <f t="shared" si="66"/>
        <v/>
      </c>
    </row>
    <row r="730" spans="5:20" x14ac:dyDescent="0.55000000000000004">
      <c r="E730">
        <v>2</v>
      </c>
      <c r="G730" t="e">
        <f t="shared" si="67"/>
        <v>#N/A</v>
      </c>
      <c r="H730" t="e">
        <f t="shared" si="68"/>
        <v>#N/A</v>
      </c>
      <c r="I730" t="e">
        <f t="shared" si="69"/>
        <v>#N/A</v>
      </c>
      <c r="J730" t="e">
        <f t="shared" si="70"/>
        <v>#N/A</v>
      </c>
      <c r="K730" t="e">
        <f t="shared" si="71"/>
        <v>#N/A</v>
      </c>
      <c r="T730" t="str">
        <f t="shared" si="66"/>
        <v/>
      </c>
    </row>
    <row r="731" spans="5:20" x14ac:dyDescent="0.55000000000000004">
      <c r="E731">
        <v>2</v>
      </c>
      <c r="G731" t="e">
        <f t="shared" si="67"/>
        <v>#N/A</v>
      </c>
      <c r="H731" t="e">
        <f t="shared" si="68"/>
        <v>#N/A</v>
      </c>
      <c r="I731" t="e">
        <f t="shared" si="69"/>
        <v>#N/A</v>
      </c>
      <c r="J731" t="e">
        <f t="shared" si="70"/>
        <v>#N/A</v>
      </c>
      <c r="K731" t="e">
        <f t="shared" si="71"/>
        <v>#N/A</v>
      </c>
      <c r="T731" t="str">
        <f t="shared" si="66"/>
        <v/>
      </c>
    </row>
    <row r="732" spans="5:20" x14ac:dyDescent="0.55000000000000004">
      <c r="E732">
        <v>2</v>
      </c>
      <c r="G732" t="e">
        <f t="shared" si="67"/>
        <v>#N/A</v>
      </c>
      <c r="H732" t="e">
        <f t="shared" si="68"/>
        <v>#N/A</v>
      </c>
      <c r="I732" t="e">
        <f t="shared" si="69"/>
        <v>#N/A</v>
      </c>
      <c r="J732" t="e">
        <f t="shared" si="70"/>
        <v>#N/A</v>
      </c>
      <c r="K732" t="e">
        <f t="shared" si="71"/>
        <v>#N/A</v>
      </c>
      <c r="T732" t="str">
        <f t="shared" si="66"/>
        <v/>
      </c>
    </row>
    <row r="733" spans="5:20" x14ac:dyDescent="0.55000000000000004">
      <c r="E733">
        <v>2</v>
      </c>
      <c r="G733" t="e">
        <f t="shared" si="67"/>
        <v>#N/A</v>
      </c>
      <c r="H733" t="e">
        <f t="shared" si="68"/>
        <v>#N/A</v>
      </c>
      <c r="I733" t="e">
        <f t="shared" si="69"/>
        <v>#N/A</v>
      </c>
      <c r="J733" t="e">
        <f t="shared" si="70"/>
        <v>#N/A</v>
      </c>
      <c r="K733" t="e">
        <f t="shared" si="71"/>
        <v>#N/A</v>
      </c>
      <c r="T733" t="str">
        <f t="shared" si="66"/>
        <v/>
      </c>
    </row>
    <row r="734" spans="5:20" x14ac:dyDescent="0.55000000000000004">
      <c r="E734">
        <v>2</v>
      </c>
      <c r="G734" t="e">
        <f t="shared" si="67"/>
        <v>#N/A</v>
      </c>
      <c r="H734" t="e">
        <f t="shared" si="68"/>
        <v>#N/A</v>
      </c>
      <c r="I734" t="e">
        <f t="shared" si="69"/>
        <v>#N/A</v>
      </c>
      <c r="J734" t="e">
        <f t="shared" si="70"/>
        <v>#N/A</v>
      </c>
      <c r="K734" t="e">
        <f t="shared" si="71"/>
        <v>#N/A</v>
      </c>
      <c r="T734" t="str">
        <f t="shared" si="66"/>
        <v/>
      </c>
    </row>
    <row r="735" spans="5:20" x14ac:dyDescent="0.55000000000000004">
      <c r="E735">
        <v>2</v>
      </c>
      <c r="G735" t="e">
        <f t="shared" si="67"/>
        <v>#N/A</v>
      </c>
      <c r="H735" t="e">
        <f t="shared" si="68"/>
        <v>#N/A</v>
      </c>
      <c r="I735" t="e">
        <f t="shared" si="69"/>
        <v>#N/A</v>
      </c>
      <c r="J735" t="e">
        <f t="shared" si="70"/>
        <v>#N/A</v>
      </c>
      <c r="K735" t="e">
        <f t="shared" si="71"/>
        <v>#N/A</v>
      </c>
      <c r="T735" t="str">
        <f t="shared" si="66"/>
        <v/>
      </c>
    </row>
    <row r="736" spans="5:20" x14ac:dyDescent="0.55000000000000004">
      <c r="E736">
        <v>2</v>
      </c>
      <c r="G736" t="e">
        <f t="shared" si="67"/>
        <v>#N/A</v>
      </c>
      <c r="H736" t="e">
        <f t="shared" si="68"/>
        <v>#N/A</v>
      </c>
      <c r="I736" t="e">
        <f t="shared" si="69"/>
        <v>#N/A</v>
      </c>
      <c r="J736" t="e">
        <f t="shared" si="70"/>
        <v>#N/A</v>
      </c>
      <c r="K736" t="e">
        <f t="shared" si="71"/>
        <v>#N/A</v>
      </c>
      <c r="T736" t="str">
        <f t="shared" si="66"/>
        <v/>
      </c>
    </row>
    <row r="737" spans="5:20" x14ac:dyDescent="0.55000000000000004">
      <c r="E737">
        <v>2</v>
      </c>
      <c r="G737" t="e">
        <f t="shared" si="67"/>
        <v>#N/A</v>
      </c>
      <c r="H737" t="e">
        <f t="shared" si="68"/>
        <v>#N/A</v>
      </c>
      <c r="I737" t="e">
        <f t="shared" si="69"/>
        <v>#N/A</v>
      </c>
      <c r="J737" t="e">
        <f t="shared" si="70"/>
        <v>#N/A</v>
      </c>
      <c r="K737" t="e">
        <f t="shared" si="71"/>
        <v>#N/A</v>
      </c>
      <c r="T737" t="str">
        <f t="shared" si="66"/>
        <v/>
      </c>
    </row>
    <row r="738" spans="5:20" x14ac:dyDescent="0.55000000000000004">
      <c r="E738">
        <v>2</v>
      </c>
      <c r="G738" t="e">
        <f t="shared" si="67"/>
        <v>#N/A</v>
      </c>
      <c r="H738" t="e">
        <f t="shared" si="68"/>
        <v>#N/A</v>
      </c>
      <c r="I738" t="e">
        <f t="shared" si="69"/>
        <v>#N/A</v>
      </c>
      <c r="J738" t="e">
        <f t="shared" si="70"/>
        <v>#N/A</v>
      </c>
      <c r="K738" t="e">
        <f t="shared" si="71"/>
        <v>#N/A</v>
      </c>
      <c r="T738" t="str">
        <f t="shared" si="66"/>
        <v/>
      </c>
    </row>
    <row r="739" spans="5:20" x14ac:dyDescent="0.55000000000000004">
      <c r="E739">
        <v>2</v>
      </c>
      <c r="G739" t="e">
        <f t="shared" si="67"/>
        <v>#N/A</v>
      </c>
      <c r="H739" t="e">
        <f t="shared" si="68"/>
        <v>#N/A</v>
      </c>
      <c r="I739" t="e">
        <f t="shared" si="69"/>
        <v>#N/A</v>
      </c>
      <c r="J739" t="e">
        <f t="shared" si="70"/>
        <v>#N/A</v>
      </c>
      <c r="K739" t="e">
        <f t="shared" si="71"/>
        <v>#N/A</v>
      </c>
      <c r="T739" t="str">
        <f t="shared" si="66"/>
        <v/>
      </c>
    </row>
    <row r="740" spans="5:20" x14ac:dyDescent="0.55000000000000004">
      <c r="E740">
        <v>2</v>
      </c>
      <c r="G740" t="e">
        <f t="shared" si="67"/>
        <v>#N/A</v>
      </c>
      <c r="H740" t="e">
        <f t="shared" si="68"/>
        <v>#N/A</v>
      </c>
      <c r="I740" t="e">
        <f t="shared" si="69"/>
        <v>#N/A</v>
      </c>
      <c r="J740" t="e">
        <f t="shared" si="70"/>
        <v>#N/A</v>
      </c>
      <c r="K740" t="e">
        <f t="shared" si="71"/>
        <v>#N/A</v>
      </c>
      <c r="T740" t="str">
        <f t="shared" si="66"/>
        <v/>
      </c>
    </row>
    <row r="741" spans="5:20" x14ac:dyDescent="0.55000000000000004">
      <c r="E741">
        <v>2</v>
      </c>
      <c r="G741" t="e">
        <f t="shared" si="67"/>
        <v>#N/A</v>
      </c>
      <c r="H741" t="e">
        <f t="shared" si="68"/>
        <v>#N/A</v>
      </c>
      <c r="I741" t="e">
        <f t="shared" si="69"/>
        <v>#N/A</v>
      </c>
      <c r="J741" t="e">
        <f t="shared" si="70"/>
        <v>#N/A</v>
      </c>
      <c r="K741" t="e">
        <f t="shared" si="71"/>
        <v>#N/A</v>
      </c>
      <c r="T741" t="str">
        <f t="shared" si="66"/>
        <v/>
      </c>
    </row>
    <row r="742" spans="5:20" x14ac:dyDescent="0.55000000000000004">
      <c r="E742">
        <v>2</v>
      </c>
      <c r="G742" t="e">
        <f t="shared" si="67"/>
        <v>#N/A</v>
      </c>
      <c r="H742" t="e">
        <f t="shared" si="68"/>
        <v>#N/A</v>
      </c>
      <c r="I742" t="e">
        <f t="shared" si="69"/>
        <v>#N/A</v>
      </c>
      <c r="J742" t="e">
        <f t="shared" si="70"/>
        <v>#N/A</v>
      </c>
      <c r="K742" t="e">
        <f t="shared" si="71"/>
        <v>#N/A</v>
      </c>
      <c r="T742" t="str">
        <f t="shared" si="66"/>
        <v/>
      </c>
    </row>
    <row r="743" spans="5:20" x14ac:dyDescent="0.55000000000000004">
      <c r="E743">
        <v>2</v>
      </c>
      <c r="G743" t="e">
        <f t="shared" si="67"/>
        <v>#N/A</v>
      </c>
      <c r="H743" t="e">
        <f t="shared" si="68"/>
        <v>#N/A</v>
      </c>
      <c r="I743" t="e">
        <f t="shared" si="69"/>
        <v>#N/A</v>
      </c>
      <c r="J743" t="e">
        <f t="shared" si="70"/>
        <v>#N/A</v>
      </c>
      <c r="K743" t="e">
        <f t="shared" si="71"/>
        <v>#N/A</v>
      </c>
      <c r="T743" t="str">
        <f t="shared" si="66"/>
        <v/>
      </c>
    </row>
    <row r="744" spans="5:20" x14ac:dyDescent="0.55000000000000004">
      <c r="E744">
        <v>2</v>
      </c>
      <c r="G744" t="e">
        <f t="shared" si="67"/>
        <v>#N/A</v>
      </c>
      <c r="H744" t="e">
        <f t="shared" si="68"/>
        <v>#N/A</v>
      </c>
      <c r="I744" t="e">
        <f t="shared" si="69"/>
        <v>#N/A</v>
      </c>
      <c r="J744" t="e">
        <f t="shared" si="70"/>
        <v>#N/A</v>
      </c>
      <c r="K744" t="e">
        <f t="shared" si="71"/>
        <v>#N/A</v>
      </c>
      <c r="T744" t="str">
        <f t="shared" si="66"/>
        <v/>
      </c>
    </row>
    <row r="745" spans="5:20" x14ac:dyDescent="0.55000000000000004">
      <c r="E745">
        <v>2</v>
      </c>
      <c r="G745" t="e">
        <f t="shared" si="67"/>
        <v>#N/A</v>
      </c>
      <c r="H745" t="e">
        <f t="shared" si="68"/>
        <v>#N/A</v>
      </c>
      <c r="I745" t="e">
        <f t="shared" si="69"/>
        <v>#N/A</v>
      </c>
      <c r="J745" t="e">
        <f t="shared" si="70"/>
        <v>#N/A</v>
      </c>
      <c r="K745" t="e">
        <f t="shared" si="71"/>
        <v>#N/A</v>
      </c>
      <c r="T745" t="str">
        <f t="shared" si="66"/>
        <v/>
      </c>
    </row>
    <row r="746" spans="5:20" x14ac:dyDescent="0.55000000000000004">
      <c r="E746">
        <v>2</v>
      </c>
      <c r="G746" t="e">
        <f t="shared" si="67"/>
        <v>#N/A</v>
      </c>
      <c r="H746" t="e">
        <f t="shared" si="68"/>
        <v>#N/A</v>
      </c>
      <c r="I746" t="e">
        <f t="shared" si="69"/>
        <v>#N/A</v>
      </c>
      <c r="J746" t="e">
        <f t="shared" si="70"/>
        <v>#N/A</v>
      </c>
      <c r="K746" t="e">
        <f t="shared" si="71"/>
        <v>#N/A</v>
      </c>
      <c r="T746" t="str">
        <f t="shared" si="66"/>
        <v/>
      </c>
    </row>
    <row r="747" spans="5:20" x14ac:dyDescent="0.55000000000000004">
      <c r="E747">
        <v>2</v>
      </c>
      <c r="G747" t="e">
        <f t="shared" si="67"/>
        <v>#N/A</v>
      </c>
      <c r="H747" t="e">
        <f t="shared" si="68"/>
        <v>#N/A</v>
      </c>
      <c r="I747" t="e">
        <f t="shared" si="69"/>
        <v>#N/A</v>
      </c>
      <c r="J747" t="e">
        <f t="shared" si="70"/>
        <v>#N/A</v>
      </c>
      <c r="K747" t="e">
        <f t="shared" si="71"/>
        <v>#N/A</v>
      </c>
      <c r="T747" t="str">
        <f t="shared" si="66"/>
        <v/>
      </c>
    </row>
    <row r="748" spans="5:20" x14ac:dyDescent="0.55000000000000004">
      <c r="E748">
        <v>2</v>
      </c>
      <c r="G748" t="e">
        <f t="shared" si="67"/>
        <v>#N/A</v>
      </c>
      <c r="H748" t="e">
        <f t="shared" si="68"/>
        <v>#N/A</v>
      </c>
      <c r="I748" t="e">
        <f t="shared" si="69"/>
        <v>#N/A</v>
      </c>
      <c r="J748" t="e">
        <f t="shared" si="70"/>
        <v>#N/A</v>
      </c>
      <c r="K748" t="e">
        <f t="shared" si="71"/>
        <v>#N/A</v>
      </c>
      <c r="T748" t="str">
        <f t="shared" si="66"/>
        <v/>
      </c>
    </row>
    <row r="749" spans="5:20" x14ac:dyDescent="0.55000000000000004">
      <c r="E749">
        <v>2</v>
      </c>
      <c r="G749" t="e">
        <f t="shared" si="67"/>
        <v>#N/A</v>
      </c>
      <c r="H749" t="e">
        <f t="shared" si="68"/>
        <v>#N/A</v>
      </c>
      <c r="I749" t="e">
        <f t="shared" si="69"/>
        <v>#N/A</v>
      </c>
      <c r="J749" t="e">
        <f t="shared" si="70"/>
        <v>#N/A</v>
      </c>
      <c r="K749" t="e">
        <f t="shared" si="71"/>
        <v>#N/A</v>
      </c>
      <c r="T749" t="str">
        <f t="shared" si="66"/>
        <v/>
      </c>
    </row>
    <row r="750" spans="5:20" x14ac:dyDescent="0.55000000000000004">
      <c r="E750">
        <v>2</v>
      </c>
      <c r="G750" t="e">
        <f t="shared" si="67"/>
        <v>#N/A</v>
      </c>
      <c r="H750" t="e">
        <f t="shared" si="68"/>
        <v>#N/A</v>
      </c>
      <c r="I750" t="e">
        <f t="shared" si="69"/>
        <v>#N/A</v>
      </c>
      <c r="J750" t="e">
        <f t="shared" si="70"/>
        <v>#N/A</v>
      </c>
      <c r="K750" t="e">
        <f t="shared" si="71"/>
        <v>#N/A</v>
      </c>
      <c r="T750" t="str">
        <f t="shared" si="66"/>
        <v/>
      </c>
    </row>
    <row r="751" spans="5:20" x14ac:dyDescent="0.55000000000000004">
      <c r="E751">
        <v>2</v>
      </c>
      <c r="G751" t="e">
        <f t="shared" si="67"/>
        <v>#N/A</v>
      </c>
      <c r="H751" t="e">
        <f t="shared" si="68"/>
        <v>#N/A</v>
      </c>
      <c r="I751" t="e">
        <f t="shared" si="69"/>
        <v>#N/A</v>
      </c>
      <c r="J751" t="e">
        <f t="shared" si="70"/>
        <v>#N/A</v>
      </c>
      <c r="K751" t="e">
        <f t="shared" si="71"/>
        <v>#N/A</v>
      </c>
      <c r="T751" t="str">
        <f t="shared" si="66"/>
        <v/>
      </c>
    </row>
    <row r="752" spans="5:20" x14ac:dyDescent="0.55000000000000004">
      <c r="E752">
        <v>2</v>
      </c>
      <c r="G752" t="e">
        <f t="shared" si="67"/>
        <v>#N/A</v>
      </c>
      <c r="H752" t="e">
        <f t="shared" si="68"/>
        <v>#N/A</v>
      </c>
      <c r="I752" t="e">
        <f t="shared" si="69"/>
        <v>#N/A</v>
      </c>
      <c r="J752" t="e">
        <f t="shared" si="70"/>
        <v>#N/A</v>
      </c>
      <c r="K752" t="e">
        <f t="shared" si="71"/>
        <v>#N/A</v>
      </c>
      <c r="T752" t="str">
        <f t="shared" si="66"/>
        <v/>
      </c>
    </row>
    <row r="753" spans="5:20" x14ac:dyDescent="0.55000000000000004">
      <c r="E753">
        <v>2</v>
      </c>
      <c r="G753" t="e">
        <f t="shared" si="67"/>
        <v>#N/A</v>
      </c>
      <c r="H753" t="e">
        <f t="shared" si="68"/>
        <v>#N/A</v>
      </c>
      <c r="I753" t="e">
        <f t="shared" si="69"/>
        <v>#N/A</v>
      </c>
      <c r="J753" t="e">
        <f t="shared" si="70"/>
        <v>#N/A</v>
      </c>
      <c r="K753" t="e">
        <f t="shared" si="71"/>
        <v>#N/A</v>
      </c>
      <c r="T753" t="str">
        <f t="shared" si="66"/>
        <v/>
      </c>
    </row>
    <row r="754" spans="5:20" x14ac:dyDescent="0.55000000000000004">
      <c r="E754">
        <v>2</v>
      </c>
      <c r="G754" t="e">
        <f t="shared" si="67"/>
        <v>#N/A</v>
      </c>
      <c r="H754" t="e">
        <f t="shared" si="68"/>
        <v>#N/A</v>
      </c>
      <c r="I754" t="e">
        <f t="shared" si="69"/>
        <v>#N/A</v>
      </c>
      <c r="J754" t="e">
        <f t="shared" si="70"/>
        <v>#N/A</v>
      </c>
      <c r="K754" t="e">
        <f t="shared" si="71"/>
        <v>#N/A</v>
      </c>
      <c r="T754" t="str">
        <f t="shared" si="66"/>
        <v/>
      </c>
    </row>
    <row r="755" spans="5:20" x14ac:dyDescent="0.55000000000000004">
      <c r="E755">
        <v>2</v>
      </c>
      <c r="G755" t="e">
        <f t="shared" si="67"/>
        <v>#N/A</v>
      </c>
      <c r="H755" t="e">
        <f t="shared" si="68"/>
        <v>#N/A</v>
      </c>
      <c r="I755" t="e">
        <f t="shared" si="69"/>
        <v>#N/A</v>
      </c>
      <c r="J755" t="e">
        <f t="shared" si="70"/>
        <v>#N/A</v>
      </c>
      <c r="K755" t="e">
        <f t="shared" si="71"/>
        <v>#N/A</v>
      </c>
      <c r="T755" t="str">
        <f t="shared" si="66"/>
        <v/>
      </c>
    </row>
    <row r="756" spans="5:20" x14ac:dyDescent="0.55000000000000004">
      <c r="E756">
        <v>2</v>
      </c>
      <c r="G756" t="e">
        <f t="shared" si="67"/>
        <v>#N/A</v>
      </c>
      <c r="H756" t="e">
        <f t="shared" si="68"/>
        <v>#N/A</v>
      </c>
      <c r="I756" t="e">
        <f t="shared" si="69"/>
        <v>#N/A</v>
      </c>
      <c r="J756" t="e">
        <f t="shared" si="70"/>
        <v>#N/A</v>
      </c>
      <c r="K756" t="e">
        <f t="shared" si="71"/>
        <v>#N/A</v>
      </c>
      <c r="T756" t="str">
        <f t="shared" si="66"/>
        <v/>
      </c>
    </row>
    <row r="757" spans="5:20" x14ac:dyDescent="0.55000000000000004">
      <c r="E757">
        <v>2</v>
      </c>
      <c r="G757" t="e">
        <f t="shared" si="67"/>
        <v>#N/A</v>
      </c>
      <c r="H757" t="e">
        <f t="shared" si="68"/>
        <v>#N/A</v>
      </c>
      <c r="I757" t="e">
        <f t="shared" si="69"/>
        <v>#N/A</v>
      </c>
      <c r="J757" t="e">
        <f t="shared" si="70"/>
        <v>#N/A</v>
      </c>
      <c r="K757" t="e">
        <f t="shared" si="71"/>
        <v>#N/A</v>
      </c>
      <c r="T757" t="str">
        <f t="shared" si="66"/>
        <v/>
      </c>
    </row>
    <row r="758" spans="5:20" x14ac:dyDescent="0.55000000000000004">
      <c r="E758">
        <v>2</v>
      </c>
      <c r="G758" t="e">
        <f t="shared" si="67"/>
        <v>#N/A</v>
      </c>
      <c r="H758" t="e">
        <f t="shared" si="68"/>
        <v>#N/A</v>
      </c>
      <c r="I758" t="e">
        <f t="shared" si="69"/>
        <v>#N/A</v>
      </c>
      <c r="J758" t="e">
        <f t="shared" si="70"/>
        <v>#N/A</v>
      </c>
      <c r="K758" t="e">
        <f t="shared" si="71"/>
        <v>#N/A</v>
      </c>
      <c r="T758" t="str">
        <f t="shared" si="66"/>
        <v/>
      </c>
    </row>
    <row r="759" spans="5:20" x14ac:dyDescent="0.55000000000000004">
      <c r="E759">
        <v>2</v>
      </c>
      <c r="G759" t="e">
        <f t="shared" si="67"/>
        <v>#N/A</v>
      </c>
      <c r="H759" t="e">
        <f t="shared" si="68"/>
        <v>#N/A</v>
      </c>
      <c r="I759" t="e">
        <f t="shared" si="69"/>
        <v>#N/A</v>
      </c>
      <c r="J759" t="e">
        <f t="shared" si="70"/>
        <v>#N/A</v>
      </c>
      <c r="K759" t="e">
        <f t="shared" si="71"/>
        <v>#N/A</v>
      </c>
      <c r="T759" t="str">
        <f t="shared" si="66"/>
        <v/>
      </c>
    </row>
    <row r="760" spans="5:20" x14ac:dyDescent="0.55000000000000004">
      <c r="E760">
        <v>2</v>
      </c>
      <c r="G760" t="e">
        <f t="shared" si="67"/>
        <v>#N/A</v>
      </c>
      <c r="H760" t="e">
        <f t="shared" si="68"/>
        <v>#N/A</v>
      </c>
      <c r="I760" t="e">
        <f t="shared" si="69"/>
        <v>#N/A</v>
      </c>
      <c r="J760" t="e">
        <f t="shared" si="70"/>
        <v>#N/A</v>
      </c>
      <c r="K760" t="e">
        <f t="shared" si="71"/>
        <v>#N/A</v>
      </c>
      <c r="T760" t="str">
        <f t="shared" ref="T760:T823" si="72">IF(S760&lt;&gt;"", S760*236.588, "")</f>
        <v/>
      </c>
    </row>
    <row r="761" spans="5:20" x14ac:dyDescent="0.55000000000000004">
      <c r="E761">
        <v>2</v>
      </c>
      <c r="G761" t="e">
        <f t="shared" si="67"/>
        <v>#N/A</v>
      </c>
      <c r="H761" t="e">
        <f t="shared" si="68"/>
        <v>#N/A</v>
      </c>
      <c r="I761" t="e">
        <f t="shared" si="69"/>
        <v>#N/A</v>
      </c>
      <c r="J761" t="e">
        <f t="shared" si="70"/>
        <v>#N/A</v>
      </c>
      <c r="K761" t="e">
        <f t="shared" si="71"/>
        <v>#N/A</v>
      </c>
      <c r="T761" t="str">
        <f t="shared" si="72"/>
        <v/>
      </c>
    </row>
    <row r="762" spans="5:20" x14ac:dyDescent="0.55000000000000004">
      <c r="E762">
        <v>2</v>
      </c>
      <c r="G762" t="e">
        <f t="shared" si="67"/>
        <v>#N/A</v>
      </c>
      <c r="H762" t="e">
        <f t="shared" si="68"/>
        <v>#N/A</v>
      </c>
      <c r="I762" t="e">
        <f t="shared" si="69"/>
        <v>#N/A</v>
      </c>
      <c r="J762" t="e">
        <f t="shared" si="70"/>
        <v>#N/A</v>
      </c>
      <c r="K762" t="e">
        <f t="shared" si="71"/>
        <v>#N/A</v>
      </c>
      <c r="T762" t="str">
        <f t="shared" si="72"/>
        <v/>
      </c>
    </row>
    <row r="763" spans="5:20" x14ac:dyDescent="0.55000000000000004">
      <c r="E763">
        <v>2</v>
      </c>
      <c r="G763" t="e">
        <f t="shared" si="67"/>
        <v>#N/A</v>
      </c>
      <c r="H763" t="e">
        <f t="shared" si="68"/>
        <v>#N/A</v>
      </c>
      <c r="I763" t="e">
        <f t="shared" si="69"/>
        <v>#N/A</v>
      </c>
      <c r="J763" t="e">
        <f t="shared" si="70"/>
        <v>#N/A</v>
      </c>
      <c r="K763" t="e">
        <f t="shared" si="71"/>
        <v>#N/A</v>
      </c>
      <c r="T763" t="str">
        <f t="shared" si="72"/>
        <v/>
      </c>
    </row>
    <row r="764" spans="5:20" x14ac:dyDescent="0.55000000000000004">
      <c r="E764">
        <v>2</v>
      </c>
      <c r="G764" t="e">
        <f t="shared" si="67"/>
        <v>#N/A</v>
      </c>
      <c r="H764" t="e">
        <f t="shared" si="68"/>
        <v>#N/A</v>
      </c>
      <c r="I764" t="e">
        <f t="shared" si="69"/>
        <v>#N/A</v>
      </c>
      <c r="J764" t="e">
        <f t="shared" si="70"/>
        <v>#N/A</v>
      </c>
      <c r="K764" t="e">
        <f t="shared" si="71"/>
        <v>#N/A</v>
      </c>
      <c r="T764" t="str">
        <f t="shared" si="72"/>
        <v/>
      </c>
    </row>
    <row r="765" spans="5:20" x14ac:dyDescent="0.55000000000000004">
      <c r="E765">
        <v>2</v>
      </c>
      <c r="G765" t="e">
        <f t="shared" si="67"/>
        <v>#N/A</v>
      </c>
      <c r="H765" t="e">
        <f t="shared" si="68"/>
        <v>#N/A</v>
      </c>
      <c r="I765" t="e">
        <f t="shared" si="69"/>
        <v>#N/A</v>
      </c>
      <c r="J765" t="e">
        <f t="shared" si="70"/>
        <v>#N/A</v>
      </c>
      <c r="K765" t="e">
        <f t="shared" si="71"/>
        <v>#N/A</v>
      </c>
      <c r="T765" t="str">
        <f t="shared" si="72"/>
        <v/>
      </c>
    </row>
    <row r="766" spans="5:20" x14ac:dyDescent="0.55000000000000004">
      <c r="E766">
        <v>2</v>
      </c>
      <c r="G766" t="e">
        <f t="shared" si="67"/>
        <v>#N/A</v>
      </c>
      <c r="H766" t="e">
        <f t="shared" si="68"/>
        <v>#N/A</v>
      </c>
      <c r="I766" t="e">
        <f t="shared" si="69"/>
        <v>#N/A</v>
      </c>
      <c r="J766" t="e">
        <f t="shared" si="70"/>
        <v>#N/A</v>
      </c>
      <c r="K766" t="e">
        <f t="shared" si="71"/>
        <v>#N/A</v>
      </c>
      <c r="T766" t="str">
        <f t="shared" si="72"/>
        <v/>
      </c>
    </row>
    <row r="767" spans="5:20" x14ac:dyDescent="0.55000000000000004">
      <c r="E767">
        <v>2</v>
      </c>
      <c r="G767" t="e">
        <f t="shared" si="67"/>
        <v>#N/A</v>
      </c>
      <c r="H767" t="e">
        <f t="shared" si="68"/>
        <v>#N/A</v>
      </c>
      <c r="I767" t="e">
        <f t="shared" si="69"/>
        <v>#N/A</v>
      </c>
      <c r="J767" t="e">
        <f t="shared" si="70"/>
        <v>#N/A</v>
      </c>
      <c r="K767" t="e">
        <f t="shared" si="71"/>
        <v>#N/A</v>
      </c>
      <c r="T767" t="str">
        <f t="shared" si="72"/>
        <v/>
      </c>
    </row>
    <row r="768" spans="5:20" x14ac:dyDescent="0.55000000000000004">
      <c r="E768">
        <v>2</v>
      </c>
      <c r="G768" t="e">
        <f t="shared" si="67"/>
        <v>#N/A</v>
      </c>
      <c r="H768" t="e">
        <f t="shared" si="68"/>
        <v>#N/A</v>
      </c>
      <c r="I768" t="e">
        <f t="shared" si="69"/>
        <v>#N/A</v>
      </c>
      <c r="J768" t="e">
        <f t="shared" si="70"/>
        <v>#N/A</v>
      </c>
      <c r="K768" t="e">
        <f t="shared" si="71"/>
        <v>#N/A</v>
      </c>
      <c r="T768" t="str">
        <f t="shared" si="72"/>
        <v/>
      </c>
    </row>
    <row r="769" spans="5:20" x14ac:dyDescent="0.55000000000000004">
      <c r="E769">
        <v>2</v>
      </c>
      <c r="G769" t="e">
        <f t="shared" si="67"/>
        <v>#N/A</v>
      </c>
      <c r="H769" t="e">
        <f t="shared" si="68"/>
        <v>#N/A</v>
      </c>
      <c r="I769" t="e">
        <f t="shared" si="69"/>
        <v>#N/A</v>
      </c>
      <c r="J769" t="e">
        <f t="shared" si="70"/>
        <v>#N/A</v>
      </c>
      <c r="K769" t="e">
        <f t="shared" si="71"/>
        <v>#N/A</v>
      </c>
      <c r="T769" t="str">
        <f t="shared" si="72"/>
        <v/>
      </c>
    </row>
    <row r="770" spans="5:20" x14ac:dyDescent="0.55000000000000004">
      <c r="E770">
        <v>2</v>
      </c>
      <c r="G770" t="e">
        <f t="shared" si="67"/>
        <v>#N/A</v>
      </c>
      <c r="H770" t="e">
        <f t="shared" si="68"/>
        <v>#N/A</v>
      </c>
      <c r="I770" t="e">
        <f t="shared" si="69"/>
        <v>#N/A</v>
      </c>
      <c r="J770" t="e">
        <f t="shared" si="70"/>
        <v>#N/A</v>
      </c>
      <c r="K770" t="e">
        <f t="shared" si="71"/>
        <v>#N/A</v>
      </c>
      <c r="T770" t="str">
        <f t="shared" si="72"/>
        <v/>
      </c>
    </row>
    <row r="771" spans="5:20" x14ac:dyDescent="0.55000000000000004">
      <c r="E771">
        <v>2</v>
      </c>
      <c r="G771" t="e">
        <f t="shared" si="67"/>
        <v>#N/A</v>
      </c>
      <c r="H771" t="e">
        <f t="shared" si="68"/>
        <v>#N/A</v>
      </c>
      <c r="I771" t="e">
        <f t="shared" si="69"/>
        <v>#N/A</v>
      </c>
      <c r="J771" t="e">
        <f t="shared" si="70"/>
        <v>#N/A</v>
      </c>
      <c r="K771" t="e">
        <f t="shared" si="71"/>
        <v>#N/A</v>
      </c>
      <c r="T771" t="str">
        <f t="shared" si="72"/>
        <v/>
      </c>
    </row>
    <row r="772" spans="5:20" x14ac:dyDescent="0.55000000000000004">
      <c r="E772">
        <v>2</v>
      </c>
      <c r="G772" t="e">
        <f t="shared" ref="G772:G835" si="73">VLOOKUP($F772, $W$1:$AB$10, 2, FALSE)</f>
        <v>#N/A</v>
      </c>
      <c r="H772" t="e">
        <f t="shared" ref="H772:H835" si="74">VLOOKUP($F772, $W$1:$AB$10, 3, FALSE)</f>
        <v>#N/A</v>
      </c>
      <c r="I772" t="e">
        <f t="shared" ref="I772:I835" si="75">VLOOKUP($F772, $W$1:$AB$10, 4, FALSE)</f>
        <v>#N/A</v>
      </c>
      <c r="J772" t="e">
        <f t="shared" ref="J772:J835" si="76">VLOOKUP($F772, $W$1:$AC$10, 5, FALSE)</f>
        <v>#N/A</v>
      </c>
      <c r="K772" t="e">
        <f t="shared" ref="K772:K835" si="77">VLOOKUP($F772, $W$1:$AB$10, 6, FALSE)</f>
        <v>#N/A</v>
      </c>
      <c r="T772" t="str">
        <f t="shared" si="72"/>
        <v/>
      </c>
    </row>
    <row r="773" spans="5:20" x14ac:dyDescent="0.55000000000000004">
      <c r="E773">
        <v>2</v>
      </c>
      <c r="G773" t="e">
        <f t="shared" si="73"/>
        <v>#N/A</v>
      </c>
      <c r="H773" t="e">
        <f t="shared" si="74"/>
        <v>#N/A</v>
      </c>
      <c r="I773" t="e">
        <f t="shared" si="75"/>
        <v>#N/A</v>
      </c>
      <c r="J773" t="e">
        <f t="shared" si="76"/>
        <v>#N/A</v>
      </c>
      <c r="K773" t="e">
        <f t="shared" si="77"/>
        <v>#N/A</v>
      </c>
      <c r="T773" t="str">
        <f t="shared" si="72"/>
        <v/>
      </c>
    </row>
    <row r="774" spans="5:20" x14ac:dyDescent="0.55000000000000004">
      <c r="E774">
        <v>2</v>
      </c>
      <c r="G774" t="e">
        <f t="shared" si="73"/>
        <v>#N/A</v>
      </c>
      <c r="H774" t="e">
        <f t="shared" si="74"/>
        <v>#N/A</v>
      </c>
      <c r="I774" t="e">
        <f t="shared" si="75"/>
        <v>#N/A</v>
      </c>
      <c r="J774" t="e">
        <f t="shared" si="76"/>
        <v>#N/A</v>
      </c>
      <c r="K774" t="e">
        <f t="shared" si="77"/>
        <v>#N/A</v>
      </c>
      <c r="T774" t="str">
        <f t="shared" si="72"/>
        <v/>
      </c>
    </row>
    <row r="775" spans="5:20" x14ac:dyDescent="0.55000000000000004">
      <c r="E775">
        <v>2</v>
      </c>
      <c r="G775" t="e">
        <f t="shared" si="73"/>
        <v>#N/A</v>
      </c>
      <c r="H775" t="e">
        <f t="shared" si="74"/>
        <v>#N/A</v>
      </c>
      <c r="I775" t="e">
        <f t="shared" si="75"/>
        <v>#N/A</v>
      </c>
      <c r="J775" t="e">
        <f t="shared" si="76"/>
        <v>#N/A</v>
      </c>
      <c r="K775" t="e">
        <f t="shared" si="77"/>
        <v>#N/A</v>
      </c>
      <c r="T775" t="str">
        <f t="shared" si="72"/>
        <v/>
      </c>
    </row>
    <row r="776" spans="5:20" x14ac:dyDescent="0.55000000000000004">
      <c r="E776">
        <v>2</v>
      </c>
      <c r="G776" t="e">
        <f t="shared" si="73"/>
        <v>#N/A</v>
      </c>
      <c r="H776" t="e">
        <f t="shared" si="74"/>
        <v>#N/A</v>
      </c>
      <c r="I776" t="e">
        <f t="shared" si="75"/>
        <v>#N/A</v>
      </c>
      <c r="J776" t="e">
        <f t="shared" si="76"/>
        <v>#N/A</v>
      </c>
      <c r="K776" t="e">
        <f t="shared" si="77"/>
        <v>#N/A</v>
      </c>
      <c r="T776" t="str">
        <f t="shared" si="72"/>
        <v/>
      </c>
    </row>
    <row r="777" spans="5:20" x14ac:dyDescent="0.55000000000000004">
      <c r="E777">
        <v>2</v>
      </c>
      <c r="G777" t="e">
        <f t="shared" si="73"/>
        <v>#N/A</v>
      </c>
      <c r="H777" t="e">
        <f t="shared" si="74"/>
        <v>#N/A</v>
      </c>
      <c r="I777" t="e">
        <f t="shared" si="75"/>
        <v>#N/A</v>
      </c>
      <c r="J777" t="e">
        <f t="shared" si="76"/>
        <v>#N/A</v>
      </c>
      <c r="K777" t="e">
        <f t="shared" si="77"/>
        <v>#N/A</v>
      </c>
      <c r="T777" t="str">
        <f t="shared" si="72"/>
        <v/>
      </c>
    </row>
    <row r="778" spans="5:20" x14ac:dyDescent="0.55000000000000004">
      <c r="E778">
        <v>2</v>
      </c>
      <c r="G778" t="e">
        <f t="shared" si="73"/>
        <v>#N/A</v>
      </c>
      <c r="H778" t="e">
        <f t="shared" si="74"/>
        <v>#N/A</v>
      </c>
      <c r="I778" t="e">
        <f t="shared" si="75"/>
        <v>#N/A</v>
      </c>
      <c r="J778" t="e">
        <f t="shared" si="76"/>
        <v>#N/A</v>
      </c>
      <c r="K778" t="e">
        <f t="shared" si="77"/>
        <v>#N/A</v>
      </c>
      <c r="T778" t="str">
        <f t="shared" si="72"/>
        <v/>
      </c>
    </row>
    <row r="779" spans="5:20" x14ac:dyDescent="0.55000000000000004">
      <c r="E779">
        <v>2</v>
      </c>
      <c r="G779" t="e">
        <f t="shared" si="73"/>
        <v>#N/A</v>
      </c>
      <c r="H779" t="e">
        <f t="shared" si="74"/>
        <v>#N/A</v>
      </c>
      <c r="I779" t="e">
        <f t="shared" si="75"/>
        <v>#N/A</v>
      </c>
      <c r="J779" t="e">
        <f t="shared" si="76"/>
        <v>#N/A</v>
      </c>
      <c r="K779" t="e">
        <f t="shared" si="77"/>
        <v>#N/A</v>
      </c>
      <c r="T779" t="str">
        <f t="shared" si="72"/>
        <v/>
      </c>
    </row>
    <row r="780" spans="5:20" x14ac:dyDescent="0.55000000000000004">
      <c r="E780">
        <v>2</v>
      </c>
      <c r="G780" t="e">
        <f t="shared" si="73"/>
        <v>#N/A</v>
      </c>
      <c r="H780" t="e">
        <f t="shared" si="74"/>
        <v>#N/A</v>
      </c>
      <c r="I780" t="e">
        <f t="shared" si="75"/>
        <v>#N/A</v>
      </c>
      <c r="J780" t="e">
        <f t="shared" si="76"/>
        <v>#N/A</v>
      </c>
      <c r="K780" t="e">
        <f t="shared" si="77"/>
        <v>#N/A</v>
      </c>
      <c r="T780" t="str">
        <f t="shared" si="72"/>
        <v/>
      </c>
    </row>
    <row r="781" spans="5:20" x14ac:dyDescent="0.55000000000000004">
      <c r="E781">
        <v>2</v>
      </c>
      <c r="G781" t="e">
        <f t="shared" si="73"/>
        <v>#N/A</v>
      </c>
      <c r="H781" t="e">
        <f t="shared" si="74"/>
        <v>#N/A</v>
      </c>
      <c r="I781" t="e">
        <f t="shared" si="75"/>
        <v>#N/A</v>
      </c>
      <c r="J781" t="e">
        <f t="shared" si="76"/>
        <v>#N/A</v>
      </c>
      <c r="K781" t="e">
        <f t="shared" si="77"/>
        <v>#N/A</v>
      </c>
      <c r="T781" t="str">
        <f t="shared" si="72"/>
        <v/>
      </c>
    </row>
    <row r="782" spans="5:20" x14ac:dyDescent="0.55000000000000004">
      <c r="E782">
        <v>2</v>
      </c>
      <c r="G782" t="e">
        <f t="shared" si="73"/>
        <v>#N/A</v>
      </c>
      <c r="H782" t="e">
        <f t="shared" si="74"/>
        <v>#N/A</v>
      </c>
      <c r="I782" t="e">
        <f t="shared" si="75"/>
        <v>#N/A</v>
      </c>
      <c r="J782" t="e">
        <f t="shared" si="76"/>
        <v>#N/A</v>
      </c>
      <c r="K782" t="e">
        <f t="shared" si="77"/>
        <v>#N/A</v>
      </c>
      <c r="T782" t="str">
        <f t="shared" si="72"/>
        <v/>
      </c>
    </row>
    <row r="783" spans="5:20" x14ac:dyDescent="0.55000000000000004">
      <c r="E783">
        <v>2</v>
      </c>
      <c r="G783" t="e">
        <f t="shared" si="73"/>
        <v>#N/A</v>
      </c>
      <c r="H783" t="e">
        <f t="shared" si="74"/>
        <v>#N/A</v>
      </c>
      <c r="I783" t="e">
        <f t="shared" si="75"/>
        <v>#N/A</v>
      </c>
      <c r="J783" t="e">
        <f t="shared" si="76"/>
        <v>#N/A</v>
      </c>
      <c r="K783" t="e">
        <f t="shared" si="77"/>
        <v>#N/A</v>
      </c>
      <c r="T783" t="str">
        <f t="shared" si="72"/>
        <v/>
      </c>
    </row>
    <row r="784" spans="5:20" x14ac:dyDescent="0.55000000000000004">
      <c r="E784">
        <v>2</v>
      </c>
      <c r="G784" t="e">
        <f t="shared" si="73"/>
        <v>#N/A</v>
      </c>
      <c r="H784" t="e">
        <f t="shared" si="74"/>
        <v>#N/A</v>
      </c>
      <c r="I784" t="e">
        <f t="shared" si="75"/>
        <v>#N/A</v>
      </c>
      <c r="J784" t="e">
        <f t="shared" si="76"/>
        <v>#N/A</v>
      </c>
      <c r="K784" t="e">
        <f t="shared" si="77"/>
        <v>#N/A</v>
      </c>
      <c r="T784" t="str">
        <f t="shared" si="72"/>
        <v/>
      </c>
    </row>
    <row r="785" spans="5:20" x14ac:dyDescent="0.55000000000000004">
      <c r="E785">
        <v>2</v>
      </c>
      <c r="G785" t="e">
        <f t="shared" si="73"/>
        <v>#N/A</v>
      </c>
      <c r="H785" t="e">
        <f t="shared" si="74"/>
        <v>#N/A</v>
      </c>
      <c r="I785" t="e">
        <f t="shared" si="75"/>
        <v>#N/A</v>
      </c>
      <c r="J785" t="e">
        <f t="shared" si="76"/>
        <v>#N/A</v>
      </c>
      <c r="K785" t="e">
        <f t="shared" si="77"/>
        <v>#N/A</v>
      </c>
      <c r="T785" t="str">
        <f t="shared" si="72"/>
        <v/>
      </c>
    </row>
    <row r="786" spans="5:20" x14ac:dyDescent="0.55000000000000004">
      <c r="E786">
        <v>2</v>
      </c>
      <c r="G786" t="e">
        <f t="shared" si="73"/>
        <v>#N/A</v>
      </c>
      <c r="H786" t="e">
        <f t="shared" si="74"/>
        <v>#N/A</v>
      </c>
      <c r="I786" t="e">
        <f t="shared" si="75"/>
        <v>#N/A</v>
      </c>
      <c r="J786" t="e">
        <f t="shared" si="76"/>
        <v>#N/A</v>
      </c>
      <c r="K786" t="e">
        <f t="shared" si="77"/>
        <v>#N/A</v>
      </c>
      <c r="T786" t="str">
        <f t="shared" si="72"/>
        <v/>
      </c>
    </row>
    <row r="787" spans="5:20" x14ac:dyDescent="0.55000000000000004">
      <c r="E787">
        <v>2</v>
      </c>
      <c r="G787" t="e">
        <f t="shared" si="73"/>
        <v>#N/A</v>
      </c>
      <c r="H787" t="e">
        <f t="shared" si="74"/>
        <v>#N/A</v>
      </c>
      <c r="I787" t="e">
        <f t="shared" si="75"/>
        <v>#N/A</v>
      </c>
      <c r="J787" t="e">
        <f t="shared" si="76"/>
        <v>#N/A</v>
      </c>
      <c r="K787" t="e">
        <f t="shared" si="77"/>
        <v>#N/A</v>
      </c>
      <c r="T787" t="str">
        <f t="shared" si="72"/>
        <v/>
      </c>
    </row>
    <row r="788" spans="5:20" x14ac:dyDescent="0.55000000000000004">
      <c r="E788">
        <v>2</v>
      </c>
      <c r="G788" t="e">
        <f t="shared" si="73"/>
        <v>#N/A</v>
      </c>
      <c r="H788" t="e">
        <f t="shared" si="74"/>
        <v>#N/A</v>
      </c>
      <c r="I788" t="e">
        <f t="shared" si="75"/>
        <v>#N/A</v>
      </c>
      <c r="J788" t="e">
        <f t="shared" si="76"/>
        <v>#N/A</v>
      </c>
      <c r="K788" t="e">
        <f t="shared" si="77"/>
        <v>#N/A</v>
      </c>
      <c r="T788" t="str">
        <f t="shared" si="72"/>
        <v/>
      </c>
    </row>
    <row r="789" spans="5:20" x14ac:dyDescent="0.55000000000000004">
      <c r="E789">
        <v>2</v>
      </c>
      <c r="G789" t="e">
        <f t="shared" si="73"/>
        <v>#N/A</v>
      </c>
      <c r="H789" t="e">
        <f t="shared" si="74"/>
        <v>#N/A</v>
      </c>
      <c r="I789" t="e">
        <f t="shared" si="75"/>
        <v>#N/A</v>
      </c>
      <c r="J789" t="e">
        <f t="shared" si="76"/>
        <v>#N/A</v>
      </c>
      <c r="K789" t="e">
        <f t="shared" si="77"/>
        <v>#N/A</v>
      </c>
      <c r="T789" t="str">
        <f t="shared" si="72"/>
        <v/>
      </c>
    </row>
    <row r="790" spans="5:20" x14ac:dyDescent="0.55000000000000004">
      <c r="E790">
        <v>2</v>
      </c>
      <c r="G790" t="e">
        <f t="shared" si="73"/>
        <v>#N/A</v>
      </c>
      <c r="H790" t="e">
        <f t="shared" si="74"/>
        <v>#N/A</v>
      </c>
      <c r="I790" t="e">
        <f t="shared" si="75"/>
        <v>#N/A</v>
      </c>
      <c r="J790" t="e">
        <f t="shared" si="76"/>
        <v>#N/A</v>
      </c>
      <c r="K790" t="e">
        <f t="shared" si="77"/>
        <v>#N/A</v>
      </c>
      <c r="T790" t="str">
        <f t="shared" si="72"/>
        <v/>
      </c>
    </row>
    <row r="791" spans="5:20" x14ac:dyDescent="0.55000000000000004">
      <c r="E791">
        <v>2</v>
      </c>
      <c r="G791" t="e">
        <f t="shared" si="73"/>
        <v>#N/A</v>
      </c>
      <c r="H791" t="e">
        <f t="shared" si="74"/>
        <v>#N/A</v>
      </c>
      <c r="I791" t="e">
        <f t="shared" si="75"/>
        <v>#N/A</v>
      </c>
      <c r="J791" t="e">
        <f t="shared" si="76"/>
        <v>#N/A</v>
      </c>
      <c r="K791" t="e">
        <f t="shared" si="77"/>
        <v>#N/A</v>
      </c>
      <c r="T791" t="str">
        <f t="shared" si="72"/>
        <v/>
      </c>
    </row>
    <row r="792" spans="5:20" x14ac:dyDescent="0.55000000000000004">
      <c r="E792">
        <v>2</v>
      </c>
      <c r="G792" t="e">
        <f t="shared" si="73"/>
        <v>#N/A</v>
      </c>
      <c r="H792" t="e">
        <f t="shared" si="74"/>
        <v>#N/A</v>
      </c>
      <c r="I792" t="e">
        <f t="shared" si="75"/>
        <v>#N/A</v>
      </c>
      <c r="J792" t="e">
        <f t="shared" si="76"/>
        <v>#N/A</v>
      </c>
      <c r="K792" t="e">
        <f t="shared" si="77"/>
        <v>#N/A</v>
      </c>
      <c r="T792" t="str">
        <f t="shared" si="72"/>
        <v/>
      </c>
    </row>
    <row r="793" spans="5:20" x14ac:dyDescent="0.55000000000000004">
      <c r="E793">
        <v>2</v>
      </c>
      <c r="G793" t="e">
        <f t="shared" si="73"/>
        <v>#N/A</v>
      </c>
      <c r="H793" t="e">
        <f t="shared" si="74"/>
        <v>#N/A</v>
      </c>
      <c r="I793" t="e">
        <f t="shared" si="75"/>
        <v>#N/A</v>
      </c>
      <c r="J793" t="e">
        <f t="shared" si="76"/>
        <v>#N/A</v>
      </c>
      <c r="K793" t="e">
        <f t="shared" si="77"/>
        <v>#N/A</v>
      </c>
      <c r="T793" t="str">
        <f t="shared" si="72"/>
        <v/>
      </c>
    </row>
    <row r="794" spans="5:20" x14ac:dyDescent="0.55000000000000004">
      <c r="E794">
        <v>2</v>
      </c>
      <c r="G794" t="e">
        <f t="shared" si="73"/>
        <v>#N/A</v>
      </c>
      <c r="H794" t="e">
        <f t="shared" si="74"/>
        <v>#N/A</v>
      </c>
      <c r="I794" t="e">
        <f t="shared" si="75"/>
        <v>#N/A</v>
      </c>
      <c r="J794" t="e">
        <f t="shared" si="76"/>
        <v>#N/A</v>
      </c>
      <c r="K794" t="e">
        <f t="shared" si="77"/>
        <v>#N/A</v>
      </c>
      <c r="T794" t="str">
        <f t="shared" si="72"/>
        <v/>
      </c>
    </row>
    <row r="795" spans="5:20" x14ac:dyDescent="0.55000000000000004">
      <c r="E795">
        <v>2</v>
      </c>
      <c r="G795" t="e">
        <f t="shared" si="73"/>
        <v>#N/A</v>
      </c>
      <c r="H795" t="e">
        <f t="shared" si="74"/>
        <v>#N/A</v>
      </c>
      <c r="I795" t="e">
        <f t="shared" si="75"/>
        <v>#N/A</v>
      </c>
      <c r="J795" t="e">
        <f t="shared" si="76"/>
        <v>#N/A</v>
      </c>
      <c r="K795" t="e">
        <f t="shared" si="77"/>
        <v>#N/A</v>
      </c>
      <c r="T795" t="str">
        <f t="shared" si="72"/>
        <v/>
      </c>
    </row>
    <row r="796" spans="5:20" x14ac:dyDescent="0.55000000000000004">
      <c r="E796">
        <v>2</v>
      </c>
      <c r="G796" t="e">
        <f t="shared" si="73"/>
        <v>#N/A</v>
      </c>
      <c r="H796" t="e">
        <f t="shared" si="74"/>
        <v>#N/A</v>
      </c>
      <c r="I796" t="e">
        <f t="shared" si="75"/>
        <v>#N/A</v>
      </c>
      <c r="J796" t="e">
        <f t="shared" si="76"/>
        <v>#N/A</v>
      </c>
      <c r="K796" t="e">
        <f t="shared" si="77"/>
        <v>#N/A</v>
      </c>
      <c r="T796" t="str">
        <f t="shared" si="72"/>
        <v/>
      </c>
    </row>
    <row r="797" spans="5:20" x14ac:dyDescent="0.55000000000000004">
      <c r="E797">
        <v>2</v>
      </c>
      <c r="G797" t="e">
        <f t="shared" si="73"/>
        <v>#N/A</v>
      </c>
      <c r="H797" t="e">
        <f t="shared" si="74"/>
        <v>#N/A</v>
      </c>
      <c r="I797" t="e">
        <f t="shared" si="75"/>
        <v>#N/A</v>
      </c>
      <c r="J797" t="e">
        <f t="shared" si="76"/>
        <v>#N/A</v>
      </c>
      <c r="K797" t="e">
        <f t="shared" si="77"/>
        <v>#N/A</v>
      </c>
      <c r="T797" t="str">
        <f t="shared" si="72"/>
        <v/>
      </c>
    </row>
    <row r="798" spans="5:20" x14ac:dyDescent="0.55000000000000004">
      <c r="E798">
        <v>2</v>
      </c>
      <c r="G798" t="e">
        <f t="shared" si="73"/>
        <v>#N/A</v>
      </c>
      <c r="H798" t="e">
        <f t="shared" si="74"/>
        <v>#N/A</v>
      </c>
      <c r="I798" t="e">
        <f t="shared" si="75"/>
        <v>#N/A</v>
      </c>
      <c r="J798" t="e">
        <f t="shared" si="76"/>
        <v>#N/A</v>
      </c>
      <c r="K798" t="e">
        <f t="shared" si="77"/>
        <v>#N/A</v>
      </c>
      <c r="T798" t="str">
        <f t="shared" si="72"/>
        <v/>
      </c>
    </row>
    <row r="799" spans="5:20" x14ac:dyDescent="0.55000000000000004">
      <c r="E799">
        <v>2</v>
      </c>
      <c r="G799" t="e">
        <f t="shared" si="73"/>
        <v>#N/A</v>
      </c>
      <c r="H799" t="e">
        <f t="shared" si="74"/>
        <v>#N/A</v>
      </c>
      <c r="I799" t="e">
        <f t="shared" si="75"/>
        <v>#N/A</v>
      </c>
      <c r="J799" t="e">
        <f t="shared" si="76"/>
        <v>#N/A</v>
      </c>
      <c r="K799" t="e">
        <f t="shared" si="77"/>
        <v>#N/A</v>
      </c>
      <c r="T799" t="str">
        <f t="shared" si="72"/>
        <v/>
      </c>
    </row>
    <row r="800" spans="5:20" x14ac:dyDescent="0.55000000000000004">
      <c r="E800">
        <v>2</v>
      </c>
      <c r="G800" t="e">
        <f t="shared" si="73"/>
        <v>#N/A</v>
      </c>
      <c r="H800" t="e">
        <f t="shared" si="74"/>
        <v>#N/A</v>
      </c>
      <c r="I800" t="e">
        <f t="shared" si="75"/>
        <v>#N/A</v>
      </c>
      <c r="J800" t="e">
        <f t="shared" si="76"/>
        <v>#N/A</v>
      </c>
      <c r="K800" t="e">
        <f t="shared" si="77"/>
        <v>#N/A</v>
      </c>
      <c r="T800" t="str">
        <f t="shared" si="72"/>
        <v/>
      </c>
    </row>
    <row r="801" spans="5:20" x14ac:dyDescent="0.55000000000000004">
      <c r="E801">
        <v>2</v>
      </c>
      <c r="G801" t="e">
        <f t="shared" si="73"/>
        <v>#N/A</v>
      </c>
      <c r="H801" t="e">
        <f t="shared" si="74"/>
        <v>#N/A</v>
      </c>
      <c r="I801" t="e">
        <f t="shared" si="75"/>
        <v>#N/A</v>
      </c>
      <c r="J801" t="e">
        <f t="shared" si="76"/>
        <v>#N/A</v>
      </c>
      <c r="K801" t="e">
        <f t="shared" si="77"/>
        <v>#N/A</v>
      </c>
      <c r="T801" t="str">
        <f t="shared" si="72"/>
        <v/>
      </c>
    </row>
    <row r="802" spans="5:20" x14ac:dyDescent="0.55000000000000004">
      <c r="E802">
        <v>2</v>
      </c>
      <c r="G802" t="e">
        <f t="shared" si="73"/>
        <v>#N/A</v>
      </c>
      <c r="H802" t="e">
        <f t="shared" si="74"/>
        <v>#N/A</v>
      </c>
      <c r="I802" t="e">
        <f t="shared" si="75"/>
        <v>#N/A</v>
      </c>
      <c r="J802" t="e">
        <f t="shared" si="76"/>
        <v>#N/A</v>
      </c>
      <c r="K802" t="e">
        <f t="shared" si="77"/>
        <v>#N/A</v>
      </c>
      <c r="T802" t="str">
        <f t="shared" si="72"/>
        <v/>
      </c>
    </row>
    <row r="803" spans="5:20" x14ac:dyDescent="0.55000000000000004">
      <c r="E803">
        <v>2</v>
      </c>
      <c r="G803" t="e">
        <f t="shared" si="73"/>
        <v>#N/A</v>
      </c>
      <c r="H803" t="e">
        <f t="shared" si="74"/>
        <v>#N/A</v>
      </c>
      <c r="I803" t="e">
        <f t="shared" si="75"/>
        <v>#N/A</v>
      </c>
      <c r="J803" t="e">
        <f t="shared" si="76"/>
        <v>#N/A</v>
      </c>
      <c r="K803" t="e">
        <f t="shared" si="77"/>
        <v>#N/A</v>
      </c>
      <c r="T803" t="str">
        <f t="shared" si="72"/>
        <v/>
      </c>
    </row>
    <row r="804" spans="5:20" x14ac:dyDescent="0.55000000000000004">
      <c r="E804">
        <v>2</v>
      </c>
      <c r="G804" t="e">
        <f t="shared" si="73"/>
        <v>#N/A</v>
      </c>
      <c r="H804" t="e">
        <f t="shared" si="74"/>
        <v>#N/A</v>
      </c>
      <c r="I804" t="e">
        <f t="shared" si="75"/>
        <v>#N/A</v>
      </c>
      <c r="J804" t="e">
        <f t="shared" si="76"/>
        <v>#N/A</v>
      </c>
      <c r="K804" t="e">
        <f t="shared" si="77"/>
        <v>#N/A</v>
      </c>
      <c r="T804" t="str">
        <f t="shared" si="72"/>
        <v/>
      </c>
    </row>
    <row r="805" spans="5:20" x14ac:dyDescent="0.55000000000000004">
      <c r="E805">
        <v>2</v>
      </c>
      <c r="G805" t="e">
        <f t="shared" si="73"/>
        <v>#N/A</v>
      </c>
      <c r="H805" t="e">
        <f t="shared" si="74"/>
        <v>#N/A</v>
      </c>
      <c r="I805" t="e">
        <f t="shared" si="75"/>
        <v>#N/A</v>
      </c>
      <c r="J805" t="e">
        <f t="shared" si="76"/>
        <v>#N/A</v>
      </c>
      <c r="K805" t="e">
        <f t="shared" si="77"/>
        <v>#N/A</v>
      </c>
      <c r="T805" t="str">
        <f t="shared" si="72"/>
        <v/>
      </c>
    </row>
    <row r="806" spans="5:20" x14ac:dyDescent="0.55000000000000004">
      <c r="E806">
        <v>2</v>
      </c>
      <c r="G806" t="e">
        <f t="shared" si="73"/>
        <v>#N/A</v>
      </c>
      <c r="H806" t="e">
        <f t="shared" si="74"/>
        <v>#N/A</v>
      </c>
      <c r="I806" t="e">
        <f t="shared" si="75"/>
        <v>#N/A</v>
      </c>
      <c r="J806" t="e">
        <f t="shared" si="76"/>
        <v>#N/A</v>
      </c>
      <c r="K806" t="e">
        <f t="shared" si="77"/>
        <v>#N/A</v>
      </c>
      <c r="T806" t="str">
        <f t="shared" si="72"/>
        <v/>
      </c>
    </row>
    <row r="807" spans="5:20" x14ac:dyDescent="0.55000000000000004">
      <c r="E807">
        <v>2</v>
      </c>
      <c r="G807" t="e">
        <f t="shared" si="73"/>
        <v>#N/A</v>
      </c>
      <c r="H807" t="e">
        <f t="shared" si="74"/>
        <v>#N/A</v>
      </c>
      <c r="I807" t="e">
        <f t="shared" si="75"/>
        <v>#N/A</v>
      </c>
      <c r="J807" t="e">
        <f t="shared" si="76"/>
        <v>#N/A</v>
      </c>
      <c r="K807" t="e">
        <f t="shared" si="77"/>
        <v>#N/A</v>
      </c>
      <c r="T807" t="str">
        <f t="shared" si="72"/>
        <v/>
      </c>
    </row>
    <row r="808" spans="5:20" x14ac:dyDescent="0.55000000000000004">
      <c r="E808">
        <v>2</v>
      </c>
      <c r="G808" t="e">
        <f t="shared" si="73"/>
        <v>#N/A</v>
      </c>
      <c r="H808" t="e">
        <f t="shared" si="74"/>
        <v>#N/A</v>
      </c>
      <c r="I808" t="e">
        <f t="shared" si="75"/>
        <v>#N/A</v>
      </c>
      <c r="J808" t="e">
        <f t="shared" si="76"/>
        <v>#N/A</v>
      </c>
      <c r="K808" t="e">
        <f t="shared" si="77"/>
        <v>#N/A</v>
      </c>
      <c r="T808" t="str">
        <f t="shared" si="72"/>
        <v/>
      </c>
    </row>
    <row r="809" spans="5:20" x14ac:dyDescent="0.55000000000000004">
      <c r="E809">
        <v>2</v>
      </c>
      <c r="G809" t="e">
        <f t="shared" si="73"/>
        <v>#N/A</v>
      </c>
      <c r="H809" t="e">
        <f t="shared" si="74"/>
        <v>#N/A</v>
      </c>
      <c r="I809" t="e">
        <f t="shared" si="75"/>
        <v>#N/A</v>
      </c>
      <c r="J809" t="e">
        <f t="shared" si="76"/>
        <v>#N/A</v>
      </c>
      <c r="K809" t="e">
        <f t="shared" si="77"/>
        <v>#N/A</v>
      </c>
      <c r="T809" t="str">
        <f t="shared" si="72"/>
        <v/>
      </c>
    </row>
    <row r="810" spans="5:20" x14ac:dyDescent="0.55000000000000004">
      <c r="E810">
        <v>2</v>
      </c>
      <c r="G810" t="e">
        <f t="shared" si="73"/>
        <v>#N/A</v>
      </c>
      <c r="H810" t="e">
        <f t="shared" si="74"/>
        <v>#N/A</v>
      </c>
      <c r="I810" t="e">
        <f t="shared" si="75"/>
        <v>#N/A</v>
      </c>
      <c r="J810" t="e">
        <f t="shared" si="76"/>
        <v>#N/A</v>
      </c>
      <c r="K810" t="e">
        <f t="shared" si="77"/>
        <v>#N/A</v>
      </c>
      <c r="T810" t="str">
        <f t="shared" si="72"/>
        <v/>
      </c>
    </row>
    <row r="811" spans="5:20" x14ac:dyDescent="0.55000000000000004">
      <c r="E811">
        <v>2</v>
      </c>
      <c r="G811" t="e">
        <f t="shared" si="73"/>
        <v>#N/A</v>
      </c>
      <c r="H811" t="e">
        <f t="shared" si="74"/>
        <v>#N/A</v>
      </c>
      <c r="I811" t="e">
        <f t="shared" si="75"/>
        <v>#N/A</v>
      </c>
      <c r="J811" t="e">
        <f t="shared" si="76"/>
        <v>#N/A</v>
      </c>
      <c r="K811" t="e">
        <f t="shared" si="77"/>
        <v>#N/A</v>
      </c>
      <c r="T811" t="str">
        <f t="shared" si="72"/>
        <v/>
      </c>
    </row>
    <row r="812" spans="5:20" x14ac:dyDescent="0.55000000000000004">
      <c r="E812">
        <v>2</v>
      </c>
      <c r="G812" t="e">
        <f t="shared" si="73"/>
        <v>#N/A</v>
      </c>
      <c r="H812" t="e">
        <f t="shared" si="74"/>
        <v>#N/A</v>
      </c>
      <c r="I812" t="e">
        <f t="shared" si="75"/>
        <v>#N/A</v>
      </c>
      <c r="J812" t="e">
        <f t="shared" si="76"/>
        <v>#N/A</v>
      </c>
      <c r="K812" t="e">
        <f t="shared" si="77"/>
        <v>#N/A</v>
      </c>
      <c r="T812" t="str">
        <f t="shared" si="72"/>
        <v/>
      </c>
    </row>
    <row r="813" spans="5:20" x14ac:dyDescent="0.55000000000000004">
      <c r="E813">
        <v>2</v>
      </c>
      <c r="G813" t="e">
        <f t="shared" si="73"/>
        <v>#N/A</v>
      </c>
      <c r="H813" t="e">
        <f t="shared" si="74"/>
        <v>#N/A</v>
      </c>
      <c r="I813" t="e">
        <f t="shared" si="75"/>
        <v>#N/A</v>
      </c>
      <c r="J813" t="e">
        <f t="shared" si="76"/>
        <v>#N/A</v>
      </c>
      <c r="K813" t="e">
        <f t="shared" si="77"/>
        <v>#N/A</v>
      </c>
      <c r="T813" t="str">
        <f t="shared" si="72"/>
        <v/>
      </c>
    </row>
    <row r="814" spans="5:20" x14ac:dyDescent="0.55000000000000004">
      <c r="E814">
        <v>2</v>
      </c>
      <c r="G814" t="e">
        <f t="shared" si="73"/>
        <v>#N/A</v>
      </c>
      <c r="H814" t="e">
        <f t="shared" si="74"/>
        <v>#N/A</v>
      </c>
      <c r="I814" t="e">
        <f t="shared" si="75"/>
        <v>#N/A</v>
      </c>
      <c r="J814" t="e">
        <f t="shared" si="76"/>
        <v>#N/A</v>
      </c>
      <c r="K814" t="e">
        <f t="shared" si="77"/>
        <v>#N/A</v>
      </c>
      <c r="T814" t="str">
        <f t="shared" si="72"/>
        <v/>
      </c>
    </row>
    <row r="815" spans="5:20" x14ac:dyDescent="0.55000000000000004">
      <c r="E815">
        <v>2</v>
      </c>
      <c r="G815" t="e">
        <f t="shared" si="73"/>
        <v>#N/A</v>
      </c>
      <c r="H815" t="e">
        <f t="shared" si="74"/>
        <v>#N/A</v>
      </c>
      <c r="I815" t="e">
        <f t="shared" si="75"/>
        <v>#N/A</v>
      </c>
      <c r="J815" t="e">
        <f t="shared" si="76"/>
        <v>#N/A</v>
      </c>
      <c r="K815" t="e">
        <f t="shared" si="77"/>
        <v>#N/A</v>
      </c>
      <c r="T815" t="str">
        <f t="shared" si="72"/>
        <v/>
      </c>
    </row>
    <row r="816" spans="5:20" x14ac:dyDescent="0.55000000000000004">
      <c r="E816">
        <v>2</v>
      </c>
      <c r="G816" t="e">
        <f t="shared" si="73"/>
        <v>#N/A</v>
      </c>
      <c r="H816" t="e">
        <f t="shared" si="74"/>
        <v>#N/A</v>
      </c>
      <c r="I816" t="e">
        <f t="shared" si="75"/>
        <v>#N/A</v>
      </c>
      <c r="J816" t="e">
        <f t="shared" si="76"/>
        <v>#N/A</v>
      </c>
      <c r="K816" t="e">
        <f t="shared" si="77"/>
        <v>#N/A</v>
      </c>
      <c r="T816" t="str">
        <f t="shared" si="72"/>
        <v/>
      </c>
    </row>
    <row r="817" spans="5:20" x14ac:dyDescent="0.55000000000000004">
      <c r="E817">
        <v>2</v>
      </c>
      <c r="G817" t="e">
        <f t="shared" si="73"/>
        <v>#N/A</v>
      </c>
      <c r="H817" t="e">
        <f t="shared" si="74"/>
        <v>#N/A</v>
      </c>
      <c r="I817" t="e">
        <f t="shared" si="75"/>
        <v>#N/A</v>
      </c>
      <c r="J817" t="e">
        <f t="shared" si="76"/>
        <v>#N/A</v>
      </c>
      <c r="K817" t="e">
        <f t="shared" si="77"/>
        <v>#N/A</v>
      </c>
      <c r="T817" t="str">
        <f t="shared" si="72"/>
        <v/>
      </c>
    </row>
    <row r="818" spans="5:20" x14ac:dyDescent="0.55000000000000004">
      <c r="E818">
        <v>2</v>
      </c>
      <c r="G818" t="e">
        <f t="shared" si="73"/>
        <v>#N/A</v>
      </c>
      <c r="H818" t="e">
        <f t="shared" si="74"/>
        <v>#N/A</v>
      </c>
      <c r="I818" t="e">
        <f t="shared" si="75"/>
        <v>#N/A</v>
      </c>
      <c r="J818" t="e">
        <f t="shared" si="76"/>
        <v>#N/A</v>
      </c>
      <c r="K818" t="e">
        <f t="shared" si="77"/>
        <v>#N/A</v>
      </c>
      <c r="T818" t="str">
        <f t="shared" si="72"/>
        <v/>
      </c>
    </row>
    <row r="819" spans="5:20" x14ac:dyDescent="0.55000000000000004">
      <c r="E819">
        <v>2</v>
      </c>
      <c r="G819" t="e">
        <f t="shared" si="73"/>
        <v>#N/A</v>
      </c>
      <c r="H819" t="e">
        <f t="shared" si="74"/>
        <v>#N/A</v>
      </c>
      <c r="I819" t="e">
        <f t="shared" si="75"/>
        <v>#N/A</v>
      </c>
      <c r="J819" t="e">
        <f t="shared" si="76"/>
        <v>#N/A</v>
      </c>
      <c r="K819" t="e">
        <f t="shared" si="77"/>
        <v>#N/A</v>
      </c>
      <c r="T819" t="str">
        <f t="shared" si="72"/>
        <v/>
      </c>
    </row>
    <row r="820" spans="5:20" x14ac:dyDescent="0.55000000000000004">
      <c r="E820">
        <v>2</v>
      </c>
      <c r="G820" t="e">
        <f t="shared" si="73"/>
        <v>#N/A</v>
      </c>
      <c r="H820" t="e">
        <f t="shared" si="74"/>
        <v>#N/A</v>
      </c>
      <c r="I820" t="e">
        <f t="shared" si="75"/>
        <v>#N/A</v>
      </c>
      <c r="J820" t="e">
        <f t="shared" si="76"/>
        <v>#N/A</v>
      </c>
      <c r="K820" t="e">
        <f t="shared" si="77"/>
        <v>#N/A</v>
      </c>
      <c r="T820" t="str">
        <f t="shared" si="72"/>
        <v/>
      </c>
    </row>
    <row r="821" spans="5:20" x14ac:dyDescent="0.55000000000000004">
      <c r="E821">
        <v>2</v>
      </c>
      <c r="G821" t="e">
        <f t="shared" si="73"/>
        <v>#N/A</v>
      </c>
      <c r="H821" t="e">
        <f t="shared" si="74"/>
        <v>#N/A</v>
      </c>
      <c r="I821" t="e">
        <f t="shared" si="75"/>
        <v>#N/A</v>
      </c>
      <c r="J821" t="e">
        <f t="shared" si="76"/>
        <v>#N/A</v>
      </c>
      <c r="K821" t="e">
        <f t="shared" si="77"/>
        <v>#N/A</v>
      </c>
      <c r="T821" t="str">
        <f t="shared" si="72"/>
        <v/>
      </c>
    </row>
    <row r="822" spans="5:20" x14ac:dyDescent="0.55000000000000004">
      <c r="E822">
        <v>2</v>
      </c>
      <c r="G822" t="e">
        <f t="shared" si="73"/>
        <v>#N/A</v>
      </c>
      <c r="H822" t="e">
        <f t="shared" si="74"/>
        <v>#N/A</v>
      </c>
      <c r="I822" t="e">
        <f t="shared" si="75"/>
        <v>#N/A</v>
      </c>
      <c r="J822" t="e">
        <f t="shared" si="76"/>
        <v>#N/A</v>
      </c>
      <c r="K822" t="e">
        <f t="shared" si="77"/>
        <v>#N/A</v>
      </c>
      <c r="T822" t="str">
        <f t="shared" si="72"/>
        <v/>
      </c>
    </row>
    <row r="823" spans="5:20" x14ac:dyDescent="0.55000000000000004">
      <c r="E823">
        <v>2</v>
      </c>
      <c r="G823" t="e">
        <f t="shared" si="73"/>
        <v>#N/A</v>
      </c>
      <c r="H823" t="e">
        <f t="shared" si="74"/>
        <v>#N/A</v>
      </c>
      <c r="I823" t="e">
        <f t="shared" si="75"/>
        <v>#N/A</v>
      </c>
      <c r="J823" t="e">
        <f t="shared" si="76"/>
        <v>#N/A</v>
      </c>
      <c r="K823" t="e">
        <f t="shared" si="77"/>
        <v>#N/A</v>
      </c>
      <c r="T823" t="str">
        <f t="shared" si="72"/>
        <v/>
      </c>
    </row>
    <row r="824" spans="5:20" x14ac:dyDescent="0.55000000000000004">
      <c r="E824">
        <v>2</v>
      </c>
      <c r="G824" t="e">
        <f t="shared" si="73"/>
        <v>#N/A</v>
      </c>
      <c r="H824" t="e">
        <f t="shared" si="74"/>
        <v>#N/A</v>
      </c>
      <c r="I824" t="e">
        <f t="shared" si="75"/>
        <v>#N/A</v>
      </c>
      <c r="J824" t="e">
        <f t="shared" si="76"/>
        <v>#N/A</v>
      </c>
      <c r="K824" t="e">
        <f t="shared" si="77"/>
        <v>#N/A</v>
      </c>
      <c r="T824" t="str">
        <f t="shared" ref="T824:T887" si="78">IF(S824&lt;&gt;"", S824*236.588, "")</f>
        <v/>
      </c>
    </row>
    <row r="825" spans="5:20" x14ac:dyDescent="0.55000000000000004">
      <c r="E825">
        <v>2</v>
      </c>
      <c r="G825" t="e">
        <f t="shared" si="73"/>
        <v>#N/A</v>
      </c>
      <c r="H825" t="e">
        <f t="shared" si="74"/>
        <v>#N/A</v>
      </c>
      <c r="I825" t="e">
        <f t="shared" si="75"/>
        <v>#N/A</v>
      </c>
      <c r="J825" t="e">
        <f t="shared" si="76"/>
        <v>#N/A</v>
      </c>
      <c r="K825" t="e">
        <f t="shared" si="77"/>
        <v>#N/A</v>
      </c>
      <c r="T825" t="str">
        <f t="shared" si="78"/>
        <v/>
      </c>
    </row>
    <row r="826" spans="5:20" x14ac:dyDescent="0.55000000000000004">
      <c r="E826">
        <v>2</v>
      </c>
      <c r="G826" t="e">
        <f t="shared" si="73"/>
        <v>#N/A</v>
      </c>
      <c r="H826" t="e">
        <f t="shared" si="74"/>
        <v>#N/A</v>
      </c>
      <c r="I826" t="e">
        <f t="shared" si="75"/>
        <v>#N/A</v>
      </c>
      <c r="J826" t="e">
        <f t="shared" si="76"/>
        <v>#N/A</v>
      </c>
      <c r="K826" t="e">
        <f t="shared" si="77"/>
        <v>#N/A</v>
      </c>
      <c r="T826" t="str">
        <f t="shared" si="78"/>
        <v/>
      </c>
    </row>
    <row r="827" spans="5:20" x14ac:dyDescent="0.55000000000000004">
      <c r="E827">
        <v>2</v>
      </c>
      <c r="G827" t="e">
        <f t="shared" si="73"/>
        <v>#N/A</v>
      </c>
      <c r="H827" t="e">
        <f t="shared" si="74"/>
        <v>#N/A</v>
      </c>
      <c r="I827" t="e">
        <f t="shared" si="75"/>
        <v>#N/A</v>
      </c>
      <c r="J827" t="e">
        <f t="shared" si="76"/>
        <v>#N/A</v>
      </c>
      <c r="K827" t="e">
        <f t="shared" si="77"/>
        <v>#N/A</v>
      </c>
      <c r="T827" t="str">
        <f t="shared" si="78"/>
        <v/>
      </c>
    </row>
    <row r="828" spans="5:20" x14ac:dyDescent="0.55000000000000004">
      <c r="E828">
        <v>2</v>
      </c>
      <c r="G828" t="e">
        <f t="shared" si="73"/>
        <v>#N/A</v>
      </c>
      <c r="H828" t="e">
        <f t="shared" si="74"/>
        <v>#N/A</v>
      </c>
      <c r="I828" t="e">
        <f t="shared" si="75"/>
        <v>#N/A</v>
      </c>
      <c r="J828" t="e">
        <f t="shared" si="76"/>
        <v>#N/A</v>
      </c>
      <c r="K828" t="e">
        <f t="shared" si="77"/>
        <v>#N/A</v>
      </c>
      <c r="T828" t="str">
        <f t="shared" si="78"/>
        <v/>
      </c>
    </row>
    <row r="829" spans="5:20" x14ac:dyDescent="0.55000000000000004">
      <c r="E829">
        <v>2</v>
      </c>
      <c r="G829" t="e">
        <f t="shared" si="73"/>
        <v>#N/A</v>
      </c>
      <c r="H829" t="e">
        <f t="shared" si="74"/>
        <v>#N/A</v>
      </c>
      <c r="I829" t="e">
        <f t="shared" si="75"/>
        <v>#N/A</v>
      </c>
      <c r="J829" t="e">
        <f t="shared" si="76"/>
        <v>#N/A</v>
      </c>
      <c r="K829" t="e">
        <f t="shared" si="77"/>
        <v>#N/A</v>
      </c>
      <c r="T829" t="str">
        <f t="shared" si="78"/>
        <v/>
      </c>
    </row>
    <row r="830" spans="5:20" x14ac:dyDescent="0.55000000000000004">
      <c r="E830">
        <v>2</v>
      </c>
      <c r="G830" t="e">
        <f t="shared" si="73"/>
        <v>#N/A</v>
      </c>
      <c r="H830" t="e">
        <f t="shared" si="74"/>
        <v>#N/A</v>
      </c>
      <c r="I830" t="e">
        <f t="shared" si="75"/>
        <v>#N/A</v>
      </c>
      <c r="J830" t="e">
        <f t="shared" si="76"/>
        <v>#N/A</v>
      </c>
      <c r="K830" t="e">
        <f t="shared" si="77"/>
        <v>#N/A</v>
      </c>
      <c r="T830" t="str">
        <f t="shared" si="78"/>
        <v/>
      </c>
    </row>
    <row r="831" spans="5:20" x14ac:dyDescent="0.55000000000000004">
      <c r="E831">
        <v>2</v>
      </c>
      <c r="G831" t="e">
        <f t="shared" si="73"/>
        <v>#N/A</v>
      </c>
      <c r="H831" t="e">
        <f t="shared" si="74"/>
        <v>#N/A</v>
      </c>
      <c r="I831" t="e">
        <f t="shared" si="75"/>
        <v>#N/A</v>
      </c>
      <c r="J831" t="e">
        <f t="shared" si="76"/>
        <v>#N/A</v>
      </c>
      <c r="K831" t="e">
        <f t="shared" si="77"/>
        <v>#N/A</v>
      </c>
      <c r="T831" t="str">
        <f t="shared" si="78"/>
        <v/>
      </c>
    </row>
    <row r="832" spans="5:20" x14ac:dyDescent="0.55000000000000004">
      <c r="E832">
        <v>2</v>
      </c>
      <c r="G832" t="e">
        <f t="shared" si="73"/>
        <v>#N/A</v>
      </c>
      <c r="H832" t="e">
        <f t="shared" si="74"/>
        <v>#N/A</v>
      </c>
      <c r="I832" t="e">
        <f t="shared" si="75"/>
        <v>#N/A</v>
      </c>
      <c r="J832" t="e">
        <f t="shared" si="76"/>
        <v>#N/A</v>
      </c>
      <c r="K832" t="e">
        <f t="shared" si="77"/>
        <v>#N/A</v>
      </c>
      <c r="T832" t="str">
        <f t="shared" si="78"/>
        <v/>
      </c>
    </row>
    <row r="833" spans="5:20" x14ac:dyDescent="0.55000000000000004">
      <c r="E833">
        <v>2</v>
      </c>
      <c r="G833" t="e">
        <f t="shared" si="73"/>
        <v>#N/A</v>
      </c>
      <c r="H833" t="e">
        <f t="shared" si="74"/>
        <v>#N/A</v>
      </c>
      <c r="I833" t="e">
        <f t="shared" si="75"/>
        <v>#N/A</v>
      </c>
      <c r="J833" t="e">
        <f t="shared" si="76"/>
        <v>#N/A</v>
      </c>
      <c r="K833" t="e">
        <f t="shared" si="77"/>
        <v>#N/A</v>
      </c>
      <c r="T833" t="str">
        <f t="shared" si="78"/>
        <v/>
      </c>
    </row>
    <row r="834" spans="5:20" x14ac:dyDescent="0.55000000000000004">
      <c r="E834">
        <v>2</v>
      </c>
      <c r="G834" t="e">
        <f t="shared" si="73"/>
        <v>#N/A</v>
      </c>
      <c r="H834" t="e">
        <f t="shared" si="74"/>
        <v>#N/A</v>
      </c>
      <c r="I834" t="e">
        <f t="shared" si="75"/>
        <v>#N/A</v>
      </c>
      <c r="J834" t="e">
        <f t="shared" si="76"/>
        <v>#N/A</v>
      </c>
      <c r="K834" t="e">
        <f t="shared" si="77"/>
        <v>#N/A</v>
      </c>
      <c r="T834" t="str">
        <f t="shared" si="78"/>
        <v/>
      </c>
    </row>
    <row r="835" spans="5:20" x14ac:dyDescent="0.55000000000000004">
      <c r="E835">
        <v>2</v>
      </c>
      <c r="G835" t="e">
        <f t="shared" si="73"/>
        <v>#N/A</v>
      </c>
      <c r="H835" t="e">
        <f t="shared" si="74"/>
        <v>#N/A</v>
      </c>
      <c r="I835" t="e">
        <f t="shared" si="75"/>
        <v>#N/A</v>
      </c>
      <c r="J835" t="e">
        <f t="shared" si="76"/>
        <v>#N/A</v>
      </c>
      <c r="K835" t="e">
        <f t="shared" si="77"/>
        <v>#N/A</v>
      </c>
      <c r="T835" t="str">
        <f t="shared" si="78"/>
        <v/>
      </c>
    </row>
    <row r="836" spans="5:20" x14ac:dyDescent="0.55000000000000004">
      <c r="E836">
        <v>2</v>
      </c>
      <c r="G836" t="e">
        <f t="shared" ref="G836:G899" si="79">VLOOKUP($F836, $W$1:$AB$10, 2, FALSE)</f>
        <v>#N/A</v>
      </c>
      <c r="H836" t="e">
        <f t="shared" ref="H836:H899" si="80">VLOOKUP($F836, $W$1:$AB$10, 3, FALSE)</f>
        <v>#N/A</v>
      </c>
      <c r="I836" t="e">
        <f t="shared" ref="I836:I899" si="81">VLOOKUP($F836, $W$1:$AB$10, 4, FALSE)</f>
        <v>#N/A</v>
      </c>
      <c r="J836" t="e">
        <f t="shared" ref="J836:J899" si="82">VLOOKUP($F836, $W$1:$AC$10, 5, FALSE)</f>
        <v>#N/A</v>
      </c>
      <c r="K836" t="e">
        <f t="shared" ref="K836:K899" si="83">VLOOKUP($F836, $W$1:$AB$10, 6, FALSE)</f>
        <v>#N/A</v>
      </c>
      <c r="T836" t="str">
        <f t="shared" si="78"/>
        <v/>
      </c>
    </row>
    <row r="837" spans="5:20" x14ac:dyDescent="0.55000000000000004">
      <c r="E837">
        <v>2</v>
      </c>
      <c r="G837" t="e">
        <f t="shared" si="79"/>
        <v>#N/A</v>
      </c>
      <c r="H837" t="e">
        <f t="shared" si="80"/>
        <v>#N/A</v>
      </c>
      <c r="I837" t="e">
        <f t="shared" si="81"/>
        <v>#N/A</v>
      </c>
      <c r="J837" t="e">
        <f t="shared" si="82"/>
        <v>#N/A</v>
      </c>
      <c r="K837" t="e">
        <f t="shared" si="83"/>
        <v>#N/A</v>
      </c>
      <c r="T837" t="str">
        <f t="shared" si="78"/>
        <v/>
      </c>
    </row>
    <row r="838" spans="5:20" x14ac:dyDescent="0.55000000000000004">
      <c r="E838">
        <v>2</v>
      </c>
      <c r="G838" t="e">
        <f t="shared" si="79"/>
        <v>#N/A</v>
      </c>
      <c r="H838" t="e">
        <f t="shared" si="80"/>
        <v>#N/A</v>
      </c>
      <c r="I838" t="e">
        <f t="shared" si="81"/>
        <v>#N/A</v>
      </c>
      <c r="J838" t="e">
        <f t="shared" si="82"/>
        <v>#N/A</v>
      </c>
      <c r="K838" t="e">
        <f t="shared" si="83"/>
        <v>#N/A</v>
      </c>
      <c r="T838" t="str">
        <f t="shared" si="78"/>
        <v/>
      </c>
    </row>
    <row r="839" spans="5:20" x14ac:dyDescent="0.55000000000000004">
      <c r="E839">
        <v>2</v>
      </c>
      <c r="G839" t="e">
        <f t="shared" si="79"/>
        <v>#N/A</v>
      </c>
      <c r="H839" t="e">
        <f t="shared" si="80"/>
        <v>#N/A</v>
      </c>
      <c r="I839" t="e">
        <f t="shared" si="81"/>
        <v>#N/A</v>
      </c>
      <c r="J839" t="e">
        <f t="shared" si="82"/>
        <v>#N/A</v>
      </c>
      <c r="K839" t="e">
        <f t="shared" si="83"/>
        <v>#N/A</v>
      </c>
      <c r="T839" t="str">
        <f t="shared" si="78"/>
        <v/>
      </c>
    </row>
    <row r="840" spans="5:20" x14ac:dyDescent="0.55000000000000004">
      <c r="E840">
        <v>2</v>
      </c>
      <c r="G840" t="e">
        <f t="shared" si="79"/>
        <v>#N/A</v>
      </c>
      <c r="H840" t="e">
        <f t="shared" si="80"/>
        <v>#N/A</v>
      </c>
      <c r="I840" t="e">
        <f t="shared" si="81"/>
        <v>#N/A</v>
      </c>
      <c r="J840" t="e">
        <f t="shared" si="82"/>
        <v>#N/A</v>
      </c>
      <c r="K840" t="e">
        <f t="shared" si="83"/>
        <v>#N/A</v>
      </c>
      <c r="T840" t="str">
        <f t="shared" si="78"/>
        <v/>
      </c>
    </row>
    <row r="841" spans="5:20" x14ac:dyDescent="0.55000000000000004">
      <c r="E841">
        <v>2</v>
      </c>
      <c r="G841" t="e">
        <f t="shared" si="79"/>
        <v>#N/A</v>
      </c>
      <c r="H841" t="e">
        <f t="shared" si="80"/>
        <v>#N/A</v>
      </c>
      <c r="I841" t="e">
        <f t="shared" si="81"/>
        <v>#N/A</v>
      </c>
      <c r="J841" t="e">
        <f t="shared" si="82"/>
        <v>#N/A</v>
      </c>
      <c r="K841" t="e">
        <f t="shared" si="83"/>
        <v>#N/A</v>
      </c>
      <c r="T841" t="str">
        <f t="shared" si="78"/>
        <v/>
      </c>
    </row>
    <row r="842" spans="5:20" x14ac:dyDescent="0.55000000000000004">
      <c r="E842">
        <v>2</v>
      </c>
      <c r="G842" t="e">
        <f t="shared" si="79"/>
        <v>#N/A</v>
      </c>
      <c r="H842" t="e">
        <f t="shared" si="80"/>
        <v>#N/A</v>
      </c>
      <c r="I842" t="e">
        <f t="shared" si="81"/>
        <v>#N/A</v>
      </c>
      <c r="J842" t="e">
        <f t="shared" si="82"/>
        <v>#N/A</v>
      </c>
      <c r="K842" t="e">
        <f t="shared" si="83"/>
        <v>#N/A</v>
      </c>
      <c r="T842" t="str">
        <f t="shared" si="78"/>
        <v/>
      </c>
    </row>
    <row r="843" spans="5:20" x14ac:dyDescent="0.55000000000000004">
      <c r="E843">
        <v>2</v>
      </c>
      <c r="G843" t="e">
        <f t="shared" si="79"/>
        <v>#N/A</v>
      </c>
      <c r="H843" t="e">
        <f t="shared" si="80"/>
        <v>#N/A</v>
      </c>
      <c r="I843" t="e">
        <f t="shared" si="81"/>
        <v>#N/A</v>
      </c>
      <c r="J843" t="e">
        <f t="shared" si="82"/>
        <v>#N/A</v>
      </c>
      <c r="K843" t="e">
        <f t="shared" si="83"/>
        <v>#N/A</v>
      </c>
      <c r="T843" t="str">
        <f t="shared" si="78"/>
        <v/>
      </c>
    </row>
    <row r="844" spans="5:20" x14ac:dyDescent="0.55000000000000004">
      <c r="E844">
        <v>2</v>
      </c>
      <c r="G844" t="e">
        <f t="shared" si="79"/>
        <v>#N/A</v>
      </c>
      <c r="H844" t="e">
        <f t="shared" si="80"/>
        <v>#N/A</v>
      </c>
      <c r="I844" t="e">
        <f t="shared" si="81"/>
        <v>#N/A</v>
      </c>
      <c r="J844" t="e">
        <f t="shared" si="82"/>
        <v>#N/A</v>
      </c>
      <c r="K844" t="e">
        <f t="shared" si="83"/>
        <v>#N/A</v>
      </c>
      <c r="T844" t="str">
        <f t="shared" si="78"/>
        <v/>
      </c>
    </row>
    <row r="845" spans="5:20" x14ac:dyDescent="0.55000000000000004">
      <c r="E845">
        <v>2</v>
      </c>
      <c r="G845" t="e">
        <f t="shared" si="79"/>
        <v>#N/A</v>
      </c>
      <c r="H845" t="e">
        <f t="shared" si="80"/>
        <v>#N/A</v>
      </c>
      <c r="I845" t="e">
        <f t="shared" si="81"/>
        <v>#N/A</v>
      </c>
      <c r="J845" t="e">
        <f t="shared" si="82"/>
        <v>#N/A</v>
      </c>
      <c r="K845" t="e">
        <f t="shared" si="83"/>
        <v>#N/A</v>
      </c>
      <c r="T845" t="str">
        <f t="shared" si="78"/>
        <v/>
      </c>
    </row>
    <row r="846" spans="5:20" x14ac:dyDescent="0.55000000000000004">
      <c r="E846">
        <v>2</v>
      </c>
      <c r="G846" t="e">
        <f t="shared" si="79"/>
        <v>#N/A</v>
      </c>
      <c r="H846" t="e">
        <f t="shared" si="80"/>
        <v>#N/A</v>
      </c>
      <c r="I846" t="e">
        <f t="shared" si="81"/>
        <v>#N/A</v>
      </c>
      <c r="J846" t="e">
        <f t="shared" si="82"/>
        <v>#N/A</v>
      </c>
      <c r="K846" t="e">
        <f t="shared" si="83"/>
        <v>#N/A</v>
      </c>
      <c r="T846" t="str">
        <f t="shared" si="78"/>
        <v/>
      </c>
    </row>
    <row r="847" spans="5:20" x14ac:dyDescent="0.55000000000000004">
      <c r="E847">
        <v>2</v>
      </c>
      <c r="G847" t="e">
        <f t="shared" si="79"/>
        <v>#N/A</v>
      </c>
      <c r="H847" t="e">
        <f t="shared" si="80"/>
        <v>#N/A</v>
      </c>
      <c r="I847" t="e">
        <f t="shared" si="81"/>
        <v>#N/A</v>
      </c>
      <c r="J847" t="e">
        <f t="shared" si="82"/>
        <v>#N/A</v>
      </c>
      <c r="K847" t="e">
        <f t="shared" si="83"/>
        <v>#N/A</v>
      </c>
      <c r="T847" t="str">
        <f t="shared" si="78"/>
        <v/>
      </c>
    </row>
    <row r="848" spans="5:20" x14ac:dyDescent="0.55000000000000004">
      <c r="E848">
        <v>2</v>
      </c>
      <c r="G848" t="e">
        <f t="shared" si="79"/>
        <v>#N/A</v>
      </c>
      <c r="H848" t="e">
        <f t="shared" si="80"/>
        <v>#N/A</v>
      </c>
      <c r="I848" t="e">
        <f t="shared" si="81"/>
        <v>#N/A</v>
      </c>
      <c r="J848" t="e">
        <f t="shared" si="82"/>
        <v>#N/A</v>
      </c>
      <c r="K848" t="e">
        <f t="shared" si="83"/>
        <v>#N/A</v>
      </c>
      <c r="T848" t="str">
        <f t="shared" si="78"/>
        <v/>
      </c>
    </row>
    <row r="849" spans="5:20" x14ac:dyDescent="0.55000000000000004">
      <c r="E849">
        <v>2</v>
      </c>
      <c r="G849" t="e">
        <f t="shared" si="79"/>
        <v>#N/A</v>
      </c>
      <c r="H849" t="e">
        <f t="shared" si="80"/>
        <v>#N/A</v>
      </c>
      <c r="I849" t="e">
        <f t="shared" si="81"/>
        <v>#N/A</v>
      </c>
      <c r="J849" t="e">
        <f t="shared" si="82"/>
        <v>#N/A</v>
      </c>
      <c r="K849" t="e">
        <f t="shared" si="83"/>
        <v>#N/A</v>
      </c>
      <c r="T849" t="str">
        <f t="shared" si="78"/>
        <v/>
      </c>
    </row>
    <row r="850" spans="5:20" x14ac:dyDescent="0.55000000000000004">
      <c r="E850">
        <v>2</v>
      </c>
      <c r="G850" t="e">
        <f t="shared" si="79"/>
        <v>#N/A</v>
      </c>
      <c r="H850" t="e">
        <f t="shared" si="80"/>
        <v>#N/A</v>
      </c>
      <c r="I850" t="e">
        <f t="shared" si="81"/>
        <v>#N/A</v>
      </c>
      <c r="J850" t="e">
        <f t="shared" si="82"/>
        <v>#N/A</v>
      </c>
      <c r="K850" t="e">
        <f t="shared" si="83"/>
        <v>#N/A</v>
      </c>
      <c r="T850" t="str">
        <f t="shared" si="78"/>
        <v/>
      </c>
    </row>
    <row r="851" spans="5:20" x14ac:dyDescent="0.55000000000000004">
      <c r="E851">
        <v>2</v>
      </c>
      <c r="G851" t="e">
        <f t="shared" si="79"/>
        <v>#N/A</v>
      </c>
      <c r="H851" t="e">
        <f t="shared" si="80"/>
        <v>#N/A</v>
      </c>
      <c r="I851" t="e">
        <f t="shared" si="81"/>
        <v>#N/A</v>
      </c>
      <c r="J851" t="e">
        <f t="shared" si="82"/>
        <v>#N/A</v>
      </c>
      <c r="K851" t="e">
        <f t="shared" si="83"/>
        <v>#N/A</v>
      </c>
      <c r="T851" t="str">
        <f t="shared" si="78"/>
        <v/>
      </c>
    </row>
    <row r="852" spans="5:20" x14ac:dyDescent="0.55000000000000004">
      <c r="E852">
        <v>2</v>
      </c>
      <c r="G852" t="e">
        <f t="shared" si="79"/>
        <v>#N/A</v>
      </c>
      <c r="H852" t="e">
        <f t="shared" si="80"/>
        <v>#N/A</v>
      </c>
      <c r="I852" t="e">
        <f t="shared" si="81"/>
        <v>#N/A</v>
      </c>
      <c r="J852" t="e">
        <f t="shared" si="82"/>
        <v>#N/A</v>
      </c>
      <c r="K852" t="e">
        <f t="shared" si="83"/>
        <v>#N/A</v>
      </c>
      <c r="T852" t="str">
        <f t="shared" si="78"/>
        <v/>
      </c>
    </row>
    <row r="853" spans="5:20" x14ac:dyDescent="0.55000000000000004">
      <c r="E853">
        <v>2</v>
      </c>
      <c r="G853" t="e">
        <f t="shared" si="79"/>
        <v>#N/A</v>
      </c>
      <c r="H853" t="e">
        <f t="shared" si="80"/>
        <v>#N/A</v>
      </c>
      <c r="I853" t="e">
        <f t="shared" si="81"/>
        <v>#N/A</v>
      </c>
      <c r="J853" t="e">
        <f t="shared" si="82"/>
        <v>#N/A</v>
      </c>
      <c r="K853" t="e">
        <f t="shared" si="83"/>
        <v>#N/A</v>
      </c>
      <c r="T853" t="str">
        <f t="shared" si="78"/>
        <v/>
      </c>
    </row>
    <row r="854" spans="5:20" x14ac:dyDescent="0.55000000000000004">
      <c r="E854">
        <v>2</v>
      </c>
      <c r="G854" t="e">
        <f t="shared" si="79"/>
        <v>#N/A</v>
      </c>
      <c r="H854" t="e">
        <f t="shared" si="80"/>
        <v>#N/A</v>
      </c>
      <c r="I854" t="e">
        <f t="shared" si="81"/>
        <v>#N/A</v>
      </c>
      <c r="J854" t="e">
        <f t="shared" si="82"/>
        <v>#N/A</v>
      </c>
      <c r="K854" t="e">
        <f t="shared" si="83"/>
        <v>#N/A</v>
      </c>
      <c r="T854" t="str">
        <f t="shared" si="78"/>
        <v/>
      </c>
    </row>
    <row r="855" spans="5:20" x14ac:dyDescent="0.55000000000000004">
      <c r="E855">
        <v>2</v>
      </c>
      <c r="G855" t="e">
        <f t="shared" si="79"/>
        <v>#N/A</v>
      </c>
      <c r="H855" t="e">
        <f t="shared" si="80"/>
        <v>#N/A</v>
      </c>
      <c r="I855" t="e">
        <f t="shared" si="81"/>
        <v>#N/A</v>
      </c>
      <c r="J855" t="e">
        <f t="shared" si="82"/>
        <v>#N/A</v>
      </c>
      <c r="K855" t="e">
        <f t="shared" si="83"/>
        <v>#N/A</v>
      </c>
      <c r="T855" t="str">
        <f t="shared" si="78"/>
        <v/>
      </c>
    </row>
    <row r="856" spans="5:20" x14ac:dyDescent="0.55000000000000004">
      <c r="E856">
        <v>2</v>
      </c>
      <c r="G856" t="e">
        <f t="shared" si="79"/>
        <v>#N/A</v>
      </c>
      <c r="H856" t="e">
        <f t="shared" si="80"/>
        <v>#N/A</v>
      </c>
      <c r="I856" t="e">
        <f t="shared" si="81"/>
        <v>#N/A</v>
      </c>
      <c r="J856" t="e">
        <f t="shared" si="82"/>
        <v>#N/A</v>
      </c>
      <c r="K856" t="e">
        <f t="shared" si="83"/>
        <v>#N/A</v>
      </c>
      <c r="T856" t="str">
        <f t="shared" si="78"/>
        <v/>
      </c>
    </row>
    <row r="857" spans="5:20" x14ac:dyDescent="0.55000000000000004">
      <c r="E857">
        <v>2</v>
      </c>
      <c r="G857" t="e">
        <f t="shared" si="79"/>
        <v>#N/A</v>
      </c>
      <c r="H857" t="e">
        <f t="shared" si="80"/>
        <v>#N/A</v>
      </c>
      <c r="I857" t="e">
        <f t="shared" si="81"/>
        <v>#N/A</v>
      </c>
      <c r="J857" t="e">
        <f t="shared" si="82"/>
        <v>#N/A</v>
      </c>
      <c r="K857" t="e">
        <f t="shared" si="83"/>
        <v>#N/A</v>
      </c>
      <c r="T857" t="str">
        <f t="shared" si="78"/>
        <v/>
      </c>
    </row>
    <row r="858" spans="5:20" x14ac:dyDescent="0.55000000000000004">
      <c r="E858">
        <v>2</v>
      </c>
      <c r="G858" t="e">
        <f t="shared" si="79"/>
        <v>#N/A</v>
      </c>
      <c r="H858" t="e">
        <f t="shared" si="80"/>
        <v>#N/A</v>
      </c>
      <c r="I858" t="e">
        <f t="shared" si="81"/>
        <v>#N/A</v>
      </c>
      <c r="J858" t="e">
        <f t="shared" si="82"/>
        <v>#N/A</v>
      </c>
      <c r="K858" t="e">
        <f t="shared" si="83"/>
        <v>#N/A</v>
      </c>
      <c r="T858" t="str">
        <f t="shared" si="78"/>
        <v/>
      </c>
    </row>
    <row r="859" spans="5:20" x14ac:dyDescent="0.55000000000000004">
      <c r="E859">
        <v>2</v>
      </c>
      <c r="G859" t="e">
        <f t="shared" si="79"/>
        <v>#N/A</v>
      </c>
      <c r="H859" t="e">
        <f t="shared" si="80"/>
        <v>#N/A</v>
      </c>
      <c r="I859" t="e">
        <f t="shared" si="81"/>
        <v>#N/A</v>
      </c>
      <c r="J859" t="e">
        <f t="shared" si="82"/>
        <v>#N/A</v>
      </c>
      <c r="K859" t="e">
        <f t="shared" si="83"/>
        <v>#N/A</v>
      </c>
      <c r="T859" t="str">
        <f t="shared" si="78"/>
        <v/>
      </c>
    </row>
    <row r="860" spans="5:20" x14ac:dyDescent="0.55000000000000004">
      <c r="E860">
        <v>2</v>
      </c>
      <c r="G860" t="e">
        <f t="shared" si="79"/>
        <v>#N/A</v>
      </c>
      <c r="H860" t="e">
        <f t="shared" si="80"/>
        <v>#N/A</v>
      </c>
      <c r="I860" t="e">
        <f t="shared" si="81"/>
        <v>#N/A</v>
      </c>
      <c r="J860" t="e">
        <f t="shared" si="82"/>
        <v>#N/A</v>
      </c>
      <c r="K860" t="e">
        <f t="shared" si="83"/>
        <v>#N/A</v>
      </c>
      <c r="T860" t="str">
        <f t="shared" si="78"/>
        <v/>
      </c>
    </row>
    <row r="861" spans="5:20" x14ac:dyDescent="0.55000000000000004">
      <c r="E861">
        <v>2</v>
      </c>
      <c r="G861" t="e">
        <f t="shared" si="79"/>
        <v>#N/A</v>
      </c>
      <c r="H861" t="e">
        <f t="shared" si="80"/>
        <v>#N/A</v>
      </c>
      <c r="I861" t="e">
        <f t="shared" si="81"/>
        <v>#N/A</v>
      </c>
      <c r="J861" t="e">
        <f t="shared" si="82"/>
        <v>#N/A</v>
      </c>
      <c r="K861" t="e">
        <f t="shared" si="83"/>
        <v>#N/A</v>
      </c>
      <c r="T861" t="str">
        <f t="shared" si="78"/>
        <v/>
      </c>
    </row>
    <row r="862" spans="5:20" x14ac:dyDescent="0.55000000000000004">
      <c r="E862">
        <v>2</v>
      </c>
      <c r="G862" t="e">
        <f t="shared" si="79"/>
        <v>#N/A</v>
      </c>
      <c r="H862" t="e">
        <f t="shared" si="80"/>
        <v>#N/A</v>
      </c>
      <c r="I862" t="e">
        <f t="shared" si="81"/>
        <v>#N/A</v>
      </c>
      <c r="J862" t="e">
        <f t="shared" si="82"/>
        <v>#N/A</v>
      </c>
      <c r="K862" t="e">
        <f t="shared" si="83"/>
        <v>#N/A</v>
      </c>
      <c r="T862" t="str">
        <f t="shared" si="78"/>
        <v/>
      </c>
    </row>
    <row r="863" spans="5:20" x14ac:dyDescent="0.55000000000000004">
      <c r="E863">
        <v>2</v>
      </c>
      <c r="G863" t="e">
        <f t="shared" si="79"/>
        <v>#N/A</v>
      </c>
      <c r="H863" t="e">
        <f t="shared" si="80"/>
        <v>#N/A</v>
      </c>
      <c r="I863" t="e">
        <f t="shared" si="81"/>
        <v>#N/A</v>
      </c>
      <c r="J863" t="e">
        <f t="shared" si="82"/>
        <v>#N/A</v>
      </c>
      <c r="K863" t="e">
        <f t="shared" si="83"/>
        <v>#N/A</v>
      </c>
      <c r="T863" t="str">
        <f t="shared" si="78"/>
        <v/>
      </c>
    </row>
    <row r="864" spans="5:20" x14ac:dyDescent="0.55000000000000004">
      <c r="E864">
        <v>2</v>
      </c>
      <c r="G864" t="e">
        <f t="shared" si="79"/>
        <v>#N/A</v>
      </c>
      <c r="H864" t="e">
        <f t="shared" si="80"/>
        <v>#N/A</v>
      </c>
      <c r="I864" t="e">
        <f t="shared" si="81"/>
        <v>#N/A</v>
      </c>
      <c r="J864" t="e">
        <f t="shared" si="82"/>
        <v>#N/A</v>
      </c>
      <c r="K864" t="e">
        <f t="shared" si="83"/>
        <v>#N/A</v>
      </c>
      <c r="T864" t="str">
        <f t="shared" si="78"/>
        <v/>
      </c>
    </row>
    <row r="865" spans="5:20" x14ac:dyDescent="0.55000000000000004">
      <c r="E865">
        <v>2</v>
      </c>
      <c r="G865" t="e">
        <f t="shared" si="79"/>
        <v>#N/A</v>
      </c>
      <c r="H865" t="e">
        <f t="shared" si="80"/>
        <v>#N/A</v>
      </c>
      <c r="I865" t="e">
        <f t="shared" si="81"/>
        <v>#N/A</v>
      </c>
      <c r="J865" t="e">
        <f t="shared" si="82"/>
        <v>#N/A</v>
      </c>
      <c r="K865" t="e">
        <f t="shared" si="83"/>
        <v>#N/A</v>
      </c>
      <c r="T865" t="str">
        <f t="shared" si="78"/>
        <v/>
      </c>
    </row>
    <row r="866" spans="5:20" x14ac:dyDescent="0.55000000000000004">
      <c r="E866">
        <v>2</v>
      </c>
      <c r="G866" t="e">
        <f t="shared" si="79"/>
        <v>#N/A</v>
      </c>
      <c r="H866" t="e">
        <f t="shared" si="80"/>
        <v>#N/A</v>
      </c>
      <c r="I866" t="e">
        <f t="shared" si="81"/>
        <v>#N/A</v>
      </c>
      <c r="J866" t="e">
        <f t="shared" si="82"/>
        <v>#N/A</v>
      </c>
      <c r="K866" t="e">
        <f t="shared" si="83"/>
        <v>#N/A</v>
      </c>
      <c r="T866" t="str">
        <f t="shared" si="78"/>
        <v/>
      </c>
    </row>
    <row r="867" spans="5:20" x14ac:dyDescent="0.55000000000000004">
      <c r="E867">
        <v>2</v>
      </c>
      <c r="G867" t="e">
        <f t="shared" si="79"/>
        <v>#N/A</v>
      </c>
      <c r="H867" t="e">
        <f t="shared" si="80"/>
        <v>#N/A</v>
      </c>
      <c r="I867" t="e">
        <f t="shared" si="81"/>
        <v>#N/A</v>
      </c>
      <c r="J867" t="e">
        <f t="shared" si="82"/>
        <v>#N/A</v>
      </c>
      <c r="K867" t="e">
        <f t="shared" si="83"/>
        <v>#N/A</v>
      </c>
      <c r="T867" t="str">
        <f t="shared" si="78"/>
        <v/>
      </c>
    </row>
    <row r="868" spans="5:20" x14ac:dyDescent="0.55000000000000004">
      <c r="E868">
        <v>2</v>
      </c>
      <c r="G868" t="e">
        <f t="shared" si="79"/>
        <v>#N/A</v>
      </c>
      <c r="H868" t="e">
        <f t="shared" si="80"/>
        <v>#N/A</v>
      </c>
      <c r="I868" t="e">
        <f t="shared" si="81"/>
        <v>#N/A</v>
      </c>
      <c r="J868" t="e">
        <f t="shared" si="82"/>
        <v>#N/A</v>
      </c>
      <c r="K868" t="e">
        <f t="shared" si="83"/>
        <v>#N/A</v>
      </c>
      <c r="T868" t="str">
        <f t="shared" si="78"/>
        <v/>
      </c>
    </row>
    <row r="869" spans="5:20" x14ac:dyDescent="0.55000000000000004">
      <c r="E869">
        <v>2</v>
      </c>
      <c r="G869" t="e">
        <f t="shared" si="79"/>
        <v>#N/A</v>
      </c>
      <c r="H869" t="e">
        <f t="shared" si="80"/>
        <v>#N/A</v>
      </c>
      <c r="I869" t="e">
        <f t="shared" si="81"/>
        <v>#N/A</v>
      </c>
      <c r="J869" t="e">
        <f t="shared" si="82"/>
        <v>#N/A</v>
      </c>
      <c r="K869" t="e">
        <f t="shared" si="83"/>
        <v>#N/A</v>
      </c>
      <c r="T869" t="str">
        <f t="shared" si="78"/>
        <v/>
      </c>
    </row>
    <row r="870" spans="5:20" x14ac:dyDescent="0.55000000000000004">
      <c r="E870">
        <v>2</v>
      </c>
      <c r="G870" t="e">
        <f t="shared" si="79"/>
        <v>#N/A</v>
      </c>
      <c r="H870" t="e">
        <f t="shared" si="80"/>
        <v>#N/A</v>
      </c>
      <c r="I870" t="e">
        <f t="shared" si="81"/>
        <v>#N/A</v>
      </c>
      <c r="J870" t="e">
        <f t="shared" si="82"/>
        <v>#N/A</v>
      </c>
      <c r="K870" t="e">
        <f t="shared" si="83"/>
        <v>#N/A</v>
      </c>
      <c r="T870" t="str">
        <f t="shared" si="78"/>
        <v/>
      </c>
    </row>
    <row r="871" spans="5:20" x14ac:dyDescent="0.55000000000000004">
      <c r="E871">
        <v>2</v>
      </c>
      <c r="G871" t="e">
        <f t="shared" si="79"/>
        <v>#N/A</v>
      </c>
      <c r="H871" t="e">
        <f t="shared" si="80"/>
        <v>#N/A</v>
      </c>
      <c r="I871" t="e">
        <f t="shared" si="81"/>
        <v>#N/A</v>
      </c>
      <c r="J871" t="e">
        <f t="shared" si="82"/>
        <v>#N/A</v>
      </c>
      <c r="K871" t="e">
        <f t="shared" si="83"/>
        <v>#N/A</v>
      </c>
      <c r="T871" t="str">
        <f t="shared" si="78"/>
        <v/>
      </c>
    </row>
    <row r="872" spans="5:20" x14ac:dyDescent="0.55000000000000004">
      <c r="E872">
        <v>2</v>
      </c>
      <c r="G872" t="e">
        <f t="shared" si="79"/>
        <v>#N/A</v>
      </c>
      <c r="H872" t="e">
        <f t="shared" si="80"/>
        <v>#N/A</v>
      </c>
      <c r="I872" t="e">
        <f t="shared" si="81"/>
        <v>#N/A</v>
      </c>
      <c r="J872" t="e">
        <f t="shared" si="82"/>
        <v>#N/A</v>
      </c>
      <c r="K872" t="e">
        <f t="shared" si="83"/>
        <v>#N/A</v>
      </c>
      <c r="T872" t="str">
        <f t="shared" si="78"/>
        <v/>
      </c>
    </row>
    <row r="873" spans="5:20" x14ac:dyDescent="0.55000000000000004">
      <c r="E873">
        <v>2</v>
      </c>
      <c r="G873" t="e">
        <f t="shared" si="79"/>
        <v>#N/A</v>
      </c>
      <c r="H873" t="e">
        <f t="shared" si="80"/>
        <v>#N/A</v>
      </c>
      <c r="I873" t="e">
        <f t="shared" si="81"/>
        <v>#N/A</v>
      </c>
      <c r="J873" t="e">
        <f t="shared" si="82"/>
        <v>#N/A</v>
      </c>
      <c r="K873" t="e">
        <f t="shared" si="83"/>
        <v>#N/A</v>
      </c>
      <c r="T873" t="str">
        <f t="shared" si="78"/>
        <v/>
      </c>
    </row>
    <row r="874" spans="5:20" x14ac:dyDescent="0.55000000000000004">
      <c r="E874">
        <v>2</v>
      </c>
      <c r="G874" t="e">
        <f t="shared" si="79"/>
        <v>#N/A</v>
      </c>
      <c r="H874" t="e">
        <f t="shared" si="80"/>
        <v>#N/A</v>
      </c>
      <c r="I874" t="e">
        <f t="shared" si="81"/>
        <v>#N/A</v>
      </c>
      <c r="J874" t="e">
        <f t="shared" si="82"/>
        <v>#N/A</v>
      </c>
      <c r="K874" t="e">
        <f t="shared" si="83"/>
        <v>#N/A</v>
      </c>
      <c r="T874" t="str">
        <f t="shared" si="78"/>
        <v/>
      </c>
    </row>
    <row r="875" spans="5:20" x14ac:dyDescent="0.55000000000000004">
      <c r="E875">
        <v>2</v>
      </c>
      <c r="G875" t="e">
        <f t="shared" si="79"/>
        <v>#N/A</v>
      </c>
      <c r="H875" t="e">
        <f t="shared" si="80"/>
        <v>#N/A</v>
      </c>
      <c r="I875" t="e">
        <f t="shared" si="81"/>
        <v>#N/A</v>
      </c>
      <c r="J875" t="e">
        <f t="shared" si="82"/>
        <v>#N/A</v>
      </c>
      <c r="K875" t="e">
        <f t="shared" si="83"/>
        <v>#N/A</v>
      </c>
      <c r="T875" t="str">
        <f t="shared" si="78"/>
        <v/>
      </c>
    </row>
    <row r="876" spans="5:20" x14ac:dyDescent="0.55000000000000004">
      <c r="E876">
        <v>2</v>
      </c>
      <c r="G876" t="e">
        <f t="shared" si="79"/>
        <v>#N/A</v>
      </c>
      <c r="H876" t="e">
        <f t="shared" si="80"/>
        <v>#N/A</v>
      </c>
      <c r="I876" t="e">
        <f t="shared" si="81"/>
        <v>#N/A</v>
      </c>
      <c r="J876" t="e">
        <f t="shared" si="82"/>
        <v>#N/A</v>
      </c>
      <c r="K876" t="e">
        <f t="shared" si="83"/>
        <v>#N/A</v>
      </c>
      <c r="T876" t="str">
        <f t="shared" si="78"/>
        <v/>
      </c>
    </row>
    <row r="877" spans="5:20" x14ac:dyDescent="0.55000000000000004">
      <c r="E877">
        <v>2</v>
      </c>
      <c r="G877" t="e">
        <f t="shared" si="79"/>
        <v>#N/A</v>
      </c>
      <c r="H877" t="e">
        <f t="shared" si="80"/>
        <v>#N/A</v>
      </c>
      <c r="I877" t="e">
        <f t="shared" si="81"/>
        <v>#N/A</v>
      </c>
      <c r="J877" t="e">
        <f t="shared" si="82"/>
        <v>#N/A</v>
      </c>
      <c r="K877" t="e">
        <f t="shared" si="83"/>
        <v>#N/A</v>
      </c>
      <c r="T877" t="str">
        <f t="shared" si="78"/>
        <v/>
      </c>
    </row>
    <row r="878" spans="5:20" x14ac:dyDescent="0.55000000000000004">
      <c r="E878">
        <v>2</v>
      </c>
      <c r="G878" t="e">
        <f t="shared" si="79"/>
        <v>#N/A</v>
      </c>
      <c r="H878" t="e">
        <f t="shared" si="80"/>
        <v>#N/A</v>
      </c>
      <c r="I878" t="e">
        <f t="shared" si="81"/>
        <v>#N/A</v>
      </c>
      <c r="J878" t="e">
        <f t="shared" si="82"/>
        <v>#N/A</v>
      </c>
      <c r="K878" t="e">
        <f t="shared" si="83"/>
        <v>#N/A</v>
      </c>
      <c r="T878" t="str">
        <f t="shared" si="78"/>
        <v/>
      </c>
    </row>
    <row r="879" spans="5:20" x14ac:dyDescent="0.55000000000000004">
      <c r="E879">
        <v>2</v>
      </c>
      <c r="G879" t="e">
        <f t="shared" si="79"/>
        <v>#N/A</v>
      </c>
      <c r="H879" t="e">
        <f t="shared" si="80"/>
        <v>#N/A</v>
      </c>
      <c r="I879" t="e">
        <f t="shared" si="81"/>
        <v>#N/A</v>
      </c>
      <c r="J879" t="e">
        <f t="shared" si="82"/>
        <v>#N/A</v>
      </c>
      <c r="K879" t="e">
        <f t="shared" si="83"/>
        <v>#N/A</v>
      </c>
      <c r="T879" t="str">
        <f t="shared" si="78"/>
        <v/>
      </c>
    </row>
    <row r="880" spans="5:20" x14ac:dyDescent="0.55000000000000004">
      <c r="E880">
        <v>2</v>
      </c>
      <c r="G880" t="e">
        <f t="shared" si="79"/>
        <v>#N/A</v>
      </c>
      <c r="H880" t="e">
        <f t="shared" si="80"/>
        <v>#N/A</v>
      </c>
      <c r="I880" t="e">
        <f t="shared" si="81"/>
        <v>#N/A</v>
      </c>
      <c r="J880" t="e">
        <f t="shared" si="82"/>
        <v>#N/A</v>
      </c>
      <c r="K880" t="e">
        <f t="shared" si="83"/>
        <v>#N/A</v>
      </c>
      <c r="T880" t="str">
        <f t="shared" si="78"/>
        <v/>
      </c>
    </row>
    <row r="881" spans="5:20" x14ac:dyDescent="0.55000000000000004">
      <c r="E881">
        <v>2</v>
      </c>
      <c r="G881" t="e">
        <f t="shared" si="79"/>
        <v>#N/A</v>
      </c>
      <c r="H881" t="e">
        <f t="shared" si="80"/>
        <v>#N/A</v>
      </c>
      <c r="I881" t="e">
        <f t="shared" si="81"/>
        <v>#N/A</v>
      </c>
      <c r="J881" t="e">
        <f t="shared" si="82"/>
        <v>#N/A</v>
      </c>
      <c r="K881" t="e">
        <f t="shared" si="83"/>
        <v>#N/A</v>
      </c>
      <c r="T881" t="str">
        <f t="shared" si="78"/>
        <v/>
      </c>
    </row>
    <row r="882" spans="5:20" x14ac:dyDescent="0.55000000000000004">
      <c r="E882">
        <v>2</v>
      </c>
      <c r="G882" t="e">
        <f t="shared" si="79"/>
        <v>#N/A</v>
      </c>
      <c r="H882" t="e">
        <f t="shared" si="80"/>
        <v>#N/A</v>
      </c>
      <c r="I882" t="e">
        <f t="shared" si="81"/>
        <v>#N/A</v>
      </c>
      <c r="J882" t="e">
        <f t="shared" si="82"/>
        <v>#N/A</v>
      </c>
      <c r="K882" t="e">
        <f t="shared" si="83"/>
        <v>#N/A</v>
      </c>
      <c r="T882" t="str">
        <f t="shared" si="78"/>
        <v/>
      </c>
    </row>
    <row r="883" spans="5:20" x14ac:dyDescent="0.55000000000000004">
      <c r="E883">
        <v>2</v>
      </c>
      <c r="G883" t="e">
        <f t="shared" si="79"/>
        <v>#N/A</v>
      </c>
      <c r="H883" t="e">
        <f t="shared" si="80"/>
        <v>#N/A</v>
      </c>
      <c r="I883" t="e">
        <f t="shared" si="81"/>
        <v>#N/A</v>
      </c>
      <c r="J883" t="e">
        <f t="shared" si="82"/>
        <v>#N/A</v>
      </c>
      <c r="K883" t="e">
        <f t="shared" si="83"/>
        <v>#N/A</v>
      </c>
      <c r="T883" t="str">
        <f t="shared" si="78"/>
        <v/>
      </c>
    </row>
    <row r="884" spans="5:20" x14ac:dyDescent="0.55000000000000004">
      <c r="E884">
        <v>2</v>
      </c>
      <c r="G884" t="e">
        <f t="shared" si="79"/>
        <v>#N/A</v>
      </c>
      <c r="H884" t="e">
        <f t="shared" si="80"/>
        <v>#N/A</v>
      </c>
      <c r="I884" t="e">
        <f t="shared" si="81"/>
        <v>#N/A</v>
      </c>
      <c r="J884" t="e">
        <f t="shared" si="82"/>
        <v>#N/A</v>
      </c>
      <c r="K884" t="e">
        <f t="shared" si="83"/>
        <v>#N/A</v>
      </c>
      <c r="T884" t="str">
        <f t="shared" si="78"/>
        <v/>
      </c>
    </row>
    <row r="885" spans="5:20" x14ac:dyDescent="0.55000000000000004">
      <c r="E885">
        <v>2</v>
      </c>
      <c r="G885" t="e">
        <f t="shared" si="79"/>
        <v>#N/A</v>
      </c>
      <c r="H885" t="e">
        <f t="shared" si="80"/>
        <v>#N/A</v>
      </c>
      <c r="I885" t="e">
        <f t="shared" si="81"/>
        <v>#N/A</v>
      </c>
      <c r="J885" t="e">
        <f t="shared" si="82"/>
        <v>#N/A</v>
      </c>
      <c r="K885" t="e">
        <f t="shared" si="83"/>
        <v>#N/A</v>
      </c>
      <c r="T885" t="str">
        <f t="shared" si="78"/>
        <v/>
      </c>
    </row>
    <row r="886" spans="5:20" x14ac:dyDescent="0.55000000000000004">
      <c r="E886">
        <v>2</v>
      </c>
      <c r="G886" t="e">
        <f t="shared" si="79"/>
        <v>#N/A</v>
      </c>
      <c r="H886" t="e">
        <f t="shared" si="80"/>
        <v>#N/A</v>
      </c>
      <c r="I886" t="e">
        <f t="shared" si="81"/>
        <v>#N/A</v>
      </c>
      <c r="J886" t="e">
        <f t="shared" si="82"/>
        <v>#N/A</v>
      </c>
      <c r="K886" t="e">
        <f t="shared" si="83"/>
        <v>#N/A</v>
      </c>
      <c r="T886" t="str">
        <f t="shared" si="78"/>
        <v/>
      </c>
    </row>
    <row r="887" spans="5:20" x14ac:dyDescent="0.55000000000000004">
      <c r="E887">
        <v>2</v>
      </c>
      <c r="G887" t="e">
        <f t="shared" si="79"/>
        <v>#N/A</v>
      </c>
      <c r="H887" t="e">
        <f t="shared" si="80"/>
        <v>#N/A</v>
      </c>
      <c r="I887" t="e">
        <f t="shared" si="81"/>
        <v>#N/A</v>
      </c>
      <c r="J887" t="e">
        <f t="shared" si="82"/>
        <v>#N/A</v>
      </c>
      <c r="K887" t="e">
        <f t="shared" si="83"/>
        <v>#N/A</v>
      </c>
      <c r="T887" t="str">
        <f t="shared" si="78"/>
        <v/>
      </c>
    </row>
    <row r="888" spans="5:20" x14ac:dyDescent="0.55000000000000004">
      <c r="E888">
        <v>2</v>
      </c>
      <c r="G888" t="e">
        <f t="shared" si="79"/>
        <v>#N/A</v>
      </c>
      <c r="H888" t="e">
        <f t="shared" si="80"/>
        <v>#N/A</v>
      </c>
      <c r="I888" t="e">
        <f t="shared" si="81"/>
        <v>#N/A</v>
      </c>
      <c r="J888" t="e">
        <f t="shared" si="82"/>
        <v>#N/A</v>
      </c>
      <c r="K888" t="e">
        <f t="shared" si="83"/>
        <v>#N/A</v>
      </c>
      <c r="T888" t="str">
        <f t="shared" ref="T888:T951" si="84">IF(S888&lt;&gt;"", S888*236.588, "")</f>
        <v/>
      </c>
    </row>
    <row r="889" spans="5:20" x14ac:dyDescent="0.55000000000000004">
      <c r="E889">
        <v>2</v>
      </c>
      <c r="G889" t="e">
        <f t="shared" si="79"/>
        <v>#N/A</v>
      </c>
      <c r="H889" t="e">
        <f t="shared" si="80"/>
        <v>#N/A</v>
      </c>
      <c r="I889" t="e">
        <f t="shared" si="81"/>
        <v>#N/A</v>
      </c>
      <c r="J889" t="e">
        <f t="shared" si="82"/>
        <v>#N/A</v>
      </c>
      <c r="K889" t="e">
        <f t="shared" si="83"/>
        <v>#N/A</v>
      </c>
      <c r="T889" t="str">
        <f t="shared" si="84"/>
        <v/>
      </c>
    </row>
    <row r="890" spans="5:20" x14ac:dyDescent="0.55000000000000004">
      <c r="E890">
        <v>2</v>
      </c>
      <c r="G890" t="e">
        <f t="shared" si="79"/>
        <v>#N/A</v>
      </c>
      <c r="H890" t="e">
        <f t="shared" si="80"/>
        <v>#N/A</v>
      </c>
      <c r="I890" t="e">
        <f t="shared" si="81"/>
        <v>#N/A</v>
      </c>
      <c r="J890" t="e">
        <f t="shared" si="82"/>
        <v>#N/A</v>
      </c>
      <c r="K890" t="e">
        <f t="shared" si="83"/>
        <v>#N/A</v>
      </c>
      <c r="T890" t="str">
        <f t="shared" si="84"/>
        <v/>
      </c>
    </row>
    <row r="891" spans="5:20" x14ac:dyDescent="0.55000000000000004">
      <c r="E891">
        <v>2</v>
      </c>
      <c r="G891" t="e">
        <f t="shared" si="79"/>
        <v>#N/A</v>
      </c>
      <c r="H891" t="e">
        <f t="shared" si="80"/>
        <v>#N/A</v>
      </c>
      <c r="I891" t="e">
        <f t="shared" si="81"/>
        <v>#N/A</v>
      </c>
      <c r="J891" t="e">
        <f t="shared" si="82"/>
        <v>#N/A</v>
      </c>
      <c r="K891" t="e">
        <f t="shared" si="83"/>
        <v>#N/A</v>
      </c>
      <c r="T891" t="str">
        <f t="shared" si="84"/>
        <v/>
      </c>
    </row>
    <row r="892" spans="5:20" x14ac:dyDescent="0.55000000000000004">
      <c r="E892">
        <v>2</v>
      </c>
      <c r="G892" t="e">
        <f t="shared" si="79"/>
        <v>#N/A</v>
      </c>
      <c r="H892" t="e">
        <f t="shared" si="80"/>
        <v>#N/A</v>
      </c>
      <c r="I892" t="e">
        <f t="shared" si="81"/>
        <v>#N/A</v>
      </c>
      <c r="J892" t="e">
        <f t="shared" si="82"/>
        <v>#N/A</v>
      </c>
      <c r="K892" t="e">
        <f t="shared" si="83"/>
        <v>#N/A</v>
      </c>
      <c r="T892" t="str">
        <f t="shared" si="84"/>
        <v/>
      </c>
    </row>
    <row r="893" spans="5:20" x14ac:dyDescent="0.55000000000000004">
      <c r="E893">
        <v>2</v>
      </c>
      <c r="G893" t="e">
        <f t="shared" si="79"/>
        <v>#N/A</v>
      </c>
      <c r="H893" t="e">
        <f t="shared" si="80"/>
        <v>#N/A</v>
      </c>
      <c r="I893" t="e">
        <f t="shared" si="81"/>
        <v>#N/A</v>
      </c>
      <c r="J893" t="e">
        <f t="shared" si="82"/>
        <v>#N/A</v>
      </c>
      <c r="K893" t="e">
        <f t="shared" si="83"/>
        <v>#N/A</v>
      </c>
      <c r="T893" t="str">
        <f t="shared" si="84"/>
        <v/>
      </c>
    </row>
    <row r="894" spans="5:20" x14ac:dyDescent="0.55000000000000004">
      <c r="E894">
        <v>2</v>
      </c>
      <c r="G894" t="e">
        <f t="shared" si="79"/>
        <v>#N/A</v>
      </c>
      <c r="H894" t="e">
        <f t="shared" si="80"/>
        <v>#N/A</v>
      </c>
      <c r="I894" t="e">
        <f t="shared" si="81"/>
        <v>#N/A</v>
      </c>
      <c r="J894" t="e">
        <f t="shared" si="82"/>
        <v>#N/A</v>
      </c>
      <c r="K894" t="e">
        <f t="shared" si="83"/>
        <v>#N/A</v>
      </c>
      <c r="T894" t="str">
        <f t="shared" si="84"/>
        <v/>
      </c>
    </row>
    <row r="895" spans="5:20" x14ac:dyDescent="0.55000000000000004">
      <c r="E895">
        <v>2</v>
      </c>
      <c r="G895" t="e">
        <f t="shared" si="79"/>
        <v>#N/A</v>
      </c>
      <c r="H895" t="e">
        <f t="shared" si="80"/>
        <v>#N/A</v>
      </c>
      <c r="I895" t="e">
        <f t="shared" si="81"/>
        <v>#N/A</v>
      </c>
      <c r="J895" t="e">
        <f t="shared" si="82"/>
        <v>#N/A</v>
      </c>
      <c r="K895" t="e">
        <f t="shared" si="83"/>
        <v>#N/A</v>
      </c>
      <c r="T895" t="str">
        <f t="shared" si="84"/>
        <v/>
      </c>
    </row>
    <row r="896" spans="5:20" x14ac:dyDescent="0.55000000000000004">
      <c r="E896">
        <v>2</v>
      </c>
      <c r="G896" t="e">
        <f t="shared" si="79"/>
        <v>#N/A</v>
      </c>
      <c r="H896" t="e">
        <f t="shared" si="80"/>
        <v>#N/A</v>
      </c>
      <c r="I896" t="e">
        <f t="shared" si="81"/>
        <v>#N/A</v>
      </c>
      <c r="J896" t="e">
        <f t="shared" si="82"/>
        <v>#N/A</v>
      </c>
      <c r="K896" t="e">
        <f t="shared" si="83"/>
        <v>#N/A</v>
      </c>
      <c r="T896" t="str">
        <f t="shared" si="84"/>
        <v/>
      </c>
    </row>
    <row r="897" spans="5:20" x14ac:dyDescent="0.55000000000000004">
      <c r="E897">
        <v>2</v>
      </c>
      <c r="G897" t="e">
        <f t="shared" si="79"/>
        <v>#N/A</v>
      </c>
      <c r="H897" t="e">
        <f t="shared" si="80"/>
        <v>#N/A</v>
      </c>
      <c r="I897" t="e">
        <f t="shared" si="81"/>
        <v>#N/A</v>
      </c>
      <c r="J897" t="e">
        <f t="shared" si="82"/>
        <v>#N/A</v>
      </c>
      <c r="K897" t="e">
        <f t="shared" si="83"/>
        <v>#N/A</v>
      </c>
      <c r="T897" t="str">
        <f t="shared" si="84"/>
        <v/>
      </c>
    </row>
    <row r="898" spans="5:20" x14ac:dyDescent="0.55000000000000004">
      <c r="E898">
        <v>2</v>
      </c>
      <c r="G898" t="e">
        <f t="shared" si="79"/>
        <v>#N/A</v>
      </c>
      <c r="H898" t="e">
        <f t="shared" si="80"/>
        <v>#N/A</v>
      </c>
      <c r="I898" t="e">
        <f t="shared" si="81"/>
        <v>#N/A</v>
      </c>
      <c r="J898" t="e">
        <f t="shared" si="82"/>
        <v>#N/A</v>
      </c>
      <c r="K898" t="e">
        <f t="shared" si="83"/>
        <v>#N/A</v>
      </c>
      <c r="T898" t="str">
        <f t="shared" si="84"/>
        <v/>
      </c>
    </row>
    <row r="899" spans="5:20" x14ac:dyDescent="0.55000000000000004">
      <c r="E899">
        <v>2</v>
      </c>
      <c r="G899" t="e">
        <f t="shared" si="79"/>
        <v>#N/A</v>
      </c>
      <c r="H899" t="e">
        <f t="shared" si="80"/>
        <v>#N/A</v>
      </c>
      <c r="I899" t="e">
        <f t="shared" si="81"/>
        <v>#N/A</v>
      </c>
      <c r="J899" t="e">
        <f t="shared" si="82"/>
        <v>#N/A</v>
      </c>
      <c r="K899" t="e">
        <f t="shared" si="83"/>
        <v>#N/A</v>
      </c>
      <c r="T899" t="str">
        <f t="shared" si="84"/>
        <v/>
      </c>
    </row>
    <row r="900" spans="5:20" x14ac:dyDescent="0.55000000000000004">
      <c r="E900">
        <v>2</v>
      </c>
      <c r="G900" t="e">
        <f t="shared" ref="G900:G963" si="85">VLOOKUP($F900, $W$1:$AB$10, 2, FALSE)</f>
        <v>#N/A</v>
      </c>
      <c r="H900" t="e">
        <f t="shared" ref="H900:H963" si="86">VLOOKUP($F900, $W$1:$AB$10, 3, FALSE)</f>
        <v>#N/A</v>
      </c>
      <c r="I900" t="e">
        <f t="shared" ref="I900:I963" si="87">VLOOKUP($F900, $W$1:$AB$10, 4, FALSE)</f>
        <v>#N/A</v>
      </c>
      <c r="J900" t="e">
        <f t="shared" ref="J900:J963" si="88">VLOOKUP($F900, $W$1:$AC$10, 5, FALSE)</f>
        <v>#N/A</v>
      </c>
      <c r="K900" t="e">
        <f t="shared" ref="K900:K963" si="89">VLOOKUP($F900, $W$1:$AB$10, 6, FALSE)</f>
        <v>#N/A</v>
      </c>
      <c r="T900" t="str">
        <f t="shared" si="84"/>
        <v/>
      </c>
    </row>
    <row r="901" spans="5:20" x14ac:dyDescent="0.55000000000000004">
      <c r="E901">
        <v>2</v>
      </c>
      <c r="G901" t="e">
        <f t="shared" si="85"/>
        <v>#N/A</v>
      </c>
      <c r="H901" t="e">
        <f t="shared" si="86"/>
        <v>#N/A</v>
      </c>
      <c r="I901" t="e">
        <f t="shared" si="87"/>
        <v>#N/A</v>
      </c>
      <c r="J901" t="e">
        <f t="shared" si="88"/>
        <v>#N/A</v>
      </c>
      <c r="K901" t="e">
        <f t="shared" si="89"/>
        <v>#N/A</v>
      </c>
      <c r="T901" t="str">
        <f t="shared" si="84"/>
        <v/>
      </c>
    </row>
    <row r="902" spans="5:20" x14ac:dyDescent="0.55000000000000004">
      <c r="E902">
        <v>2</v>
      </c>
      <c r="G902" t="e">
        <f t="shared" si="85"/>
        <v>#N/A</v>
      </c>
      <c r="H902" t="e">
        <f t="shared" si="86"/>
        <v>#N/A</v>
      </c>
      <c r="I902" t="e">
        <f t="shared" si="87"/>
        <v>#N/A</v>
      </c>
      <c r="J902" t="e">
        <f t="shared" si="88"/>
        <v>#N/A</v>
      </c>
      <c r="K902" t="e">
        <f t="shared" si="89"/>
        <v>#N/A</v>
      </c>
      <c r="T902" t="str">
        <f t="shared" si="84"/>
        <v/>
      </c>
    </row>
    <row r="903" spans="5:20" x14ac:dyDescent="0.55000000000000004">
      <c r="E903">
        <v>2</v>
      </c>
      <c r="G903" t="e">
        <f t="shared" si="85"/>
        <v>#N/A</v>
      </c>
      <c r="H903" t="e">
        <f t="shared" si="86"/>
        <v>#N/A</v>
      </c>
      <c r="I903" t="e">
        <f t="shared" si="87"/>
        <v>#N/A</v>
      </c>
      <c r="J903" t="e">
        <f t="shared" si="88"/>
        <v>#N/A</v>
      </c>
      <c r="K903" t="e">
        <f t="shared" si="89"/>
        <v>#N/A</v>
      </c>
      <c r="T903" t="str">
        <f t="shared" si="84"/>
        <v/>
      </c>
    </row>
    <row r="904" spans="5:20" x14ac:dyDescent="0.55000000000000004">
      <c r="E904">
        <v>2</v>
      </c>
      <c r="G904" t="e">
        <f t="shared" si="85"/>
        <v>#N/A</v>
      </c>
      <c r="H904" t="e">
        <f t="shared" si="86"/>
        <v>#N/A</v>
      </c>
      <c r="I904" t="e">
        <f t="shared" si="87"/>
        <v>#N/A</v>
      </c>
      <c r="J904" t="e">
        <f t="shared" si="88"/>
        <v>#N/A</v>
      </c>
      <c r="K904" t="e">
        <f t="shared" si="89"/>
        <v>#N/A</v>
      </c>
      <c r="T904" t="str">
        <f t="shared" si="84"/>
        <v/>
      </c>
    </row>
    <row r="905" spans="5:20" x14ac:dyDescent="0.55000000000000004">
      <c r="E905">
        <v>2</v>
      </c>
      <c r="G905" t="e">
        <f t="shared" si="85"/>
        <v>#N/A</v>
      </c>
      <c r="H905" t="e">
        <f t="shared" si="86"/>
        <v>#N/A</v>
      </c>
      <c r="I905" t="e">
        <f t="shared" si="87"/>
        <v>#N/A</v>
      </c>
      <c r="J905" t="e">
        <f t="shared" si="88"/>
        <v>#N/A</v>
      </c>
      <c r="K905" t="e">
        <f t="shared" si="89"/>
        <v>#N/A</v>
      </c>
      <c r="T905" t="str">
        <f t="shared" si="84"/>
        <v/>
      </c>
    </row>
    <row r="906" spans="5:20" x14ac:dyDescent="0.55000000000000004">
      <c r="E906">
        <v>2</v>
      </c>
      <c r="G906" t="e">
        <f t="shared" si="85"/>
        <v>#N/A</v>
      </c>
      <c r="H906" t="e">
        <f t="shared" si="86"/>
        <v>#N/A</v>
      </c>
      <c r="I906" t="e">
        <f t="shared" si="87"/>
        <v>#N/A</v>
      </c>
      <c r="J906" t="e">
        <f t="shared" si="88"/>
        <v>#N/A</v>
      </c>
      <c r="K906" t="e">
        <f t="shared" si="89"/>
        <v>#N/A</v>
      </c>
      <c r="T906" t="str">
        <f t="shared" si="84"/>
        <v/>
      </c>
    </row>
    <row r="907" spans="5:20" x14ac:dyDescent="0.55000000000000004">
      <c r="E907">
        <v>2</v>
      </c>
      <c r="G907" t="e">
        <f t="shared" si="85"/>
        <v>#N/A</v>
      </c>
      <c r="H907" t="e">
        <f t="shared" si="86"/>
        <v>#N/A</v>
      </c>
      <c r="I907" t="e">
        <f t="shared" si="87"/>
        <v>#N/A</v>
      </c>
      <c r="J907" t="e">
        <f t="shared" si="88"/>
        <v>#N/A</v>
      </c>
      <c r="K907" t="e">
        <f t="shared" si="89"/>
        <v>#N/A</v>
      </c>
      <c r="T907" t="str">
        <f t="shared" si="84"/>
        <v/>
      </c>
    </row>
    <row r="908" spans="5:20" x14ac:dyDescent="0.55000000000000004">
      <c r="E908">
        <v>2</v>
      </c>
      <c r="G908" t="e">
        <f t="shared" si="85"/>
        <v>#N/A</v>
      </c>
      <c r="H908" t="e">
        <f t="shared" si="86"/>
        <v>#N/A</v>
      </c>
      <c r="I908" t="e">
        <f t="shared" si="87"/>
        <v>#N/A</v>
      </c>
      <c r="J908" t="e">
        <f t="shared" si="88"/>
        <v>#N/A</v>
      </c>
      <c r="K908" t="e">
        <f t="shared" si="89"/>
        <v>#N/A</v>
      </c>
      <c r="T908" t="str">
        <f t="shared" si="84"/>
        <v/>
      </c>
    </row>
    <row r="909" spans="5:20" x14ac:dyDescent="0.55000000000000004">
      <c r="E909">
        <v>2</v>
      </c>
      <c r="G909" t="e">
        <f t="shared" si="85"/>
        <v>#N/A</v>
      </c>
      <c r="H909" t="e">
        <f t="shared" si="86"/>
        <v>#N/A</v>
      </c>
      <c r="I909" t="e">
        <f t="shared" si="87"/>
        <v>#N/A</v>
      </c>
      <c r="J909" t="e">
        <f t="shared" si="88"/>
        <v>#N/A</v>
      </c>
      <c r="K909" t="e">
        <f t="shared" si="89"/>
        <v>#N/A</v>
      </c>
      <c r="T909" t="str">
        <f t="shared" si="84"/>
        <v/>
      </c>
    </row>
    <row r="910" spans="5:20" x14ac:dyDescent="0.55000000000000004">
      <c r="E910">
        <v>2</v>
      </c>
      <c r="G910" t="e">
        <f t="shared" si="85"/>
        <v>#N/A</v>
      </c>
      <c r="H910" t="e">
        <f t="shared" si="86"/>
        <v>#N/A</v>
      </c>
      <c r="I910" t="e">
        <f t="shared" si="87"/>
        <v>#N/A</v>
      </c>
      <c r="J910" t="e">
        <f t="shared" si="88"/>
        <v>#N/A</v>
      </c>
      <c r="K910" t="e">
        <f t="shared" si="89"/>
        <v>#N/A</v>
      </c>
      <c r="T910" t="str">
        <f t="shared" si="84"/>
        <v/>
      </c>
    </row>
    <row r="911" spans="5:20" x14ac:dyDescent="0.55000000000000004">
      <c r="E911">
        <v>2</v>
      </c>
      <c r="G911" t="e">
        <f t="shared" si="85"/>
        <v>#N/A</v>
      </c>
      <c r="H911" t="e">
        <f t="shared" si="86"/>
        <v>#N/A</v>
      </c>
      <c r="I911" t="e">
        <f t="shared" si="87"/>
        <v>#N/A</v>
      </c>
      <c r="J911" t="e">
        <f t="shared" si="88"/>
        <v>#N/A</v>
      </c>
      <c r="K911" t="e">
        <f t="shared" si="89"/>
        <v>#N/A</v>
      </c>
      <c r="T911" t="str">
        <f t="shared" si="84"/>
        <v/>
      </c>
    </row>
    <row r="912" spans="5:20" x14ac:dyDescent="0.55000000000000004">
      <c r="E912">
        <v>2</v>
      </c>
      <c r="G912" t="e">
        <f t="shared" si="85"/>
        <v>#N/A</v>
      </c>
      <c r="H912" t="e">
        <f t="shared" si="86"/>
        <v>#N/A</v>
      </c>
      <c r="I912" t="e">
        <f t="shared" si="87"/>
        <v>#N/A</v>
      </c>
      <c r="J912" t="e">
        <f t="shared" si="88"/>
        <v>#N/A</v>
      </c>
      <c r="K912" t="e">
        <f t="shared" si="89"/>
        <v>#N/A</v>
      </c>
      <c r="T912" t="str">
        <f t="shared" si="84"/>
        <v/>
      </c>
    </row>
    <row r="913" spans="5:20" x14ac:dyDescent="0.55000000000000004">
      <c r="E913">
        <v>2</v>
      </c>
      <c r="G913" t="e">
        <f t="shared" si="85"/>
        <v>#N/A</v>
      </c>
      <c r="H913" t="e">
        <f t="shared" si="86"/>
        <v>#N/A</v>
      </c>
      <c r="I913" t="e">
        <f t="shared" si="87"/>
        <v>#N/A</v>
      </c>
      <c r="J913" t="e">
        <f t="shared" si="88"/>
        <v>#N/A</v>
      </c>
      <c r="K913" t="e">
        <f t="shared" si="89"/>
        <v>#N/A</v>
      </c>
      <c r="T913" t="str">
        <f t="shared" si="84"/>
        <v/>
      </c>
    </row>
    <row r="914" spans="5:20" x14ac:dyDescent="0.55000000000000004">
      <c r="E914">
        <v>2</v>
      </c>
      <c r="G914" t="e">
        <f t="shared" si="85"/>
        <v>#N/A</v>
      </c>
      <c r="H914" t="e">
        <f t="shared" si="86"/>
        <v>#N/A</v>
      </c>
      <c r="I914" t="e">
        <f t="shared" si="87"/>
        <v>#N/A</v>
      </c>
      <c r="J914" t="e">
        <f t="shared" si="88"/>
        <v>#N/A</v>
      </c>
      <c r="K914" t="e">
        <f t="shared" si="89"/>
        <v>#N/A</v>
      </c>
      <c r="T914" t="str">
        <f t="shared" si="84"/>
        <v/>
      </c>
    </row>
    <row r="915" spans="5:20" x14ac:dyDescent="0.55000000000000004">
      <c r="E915">
        <v>2</v>
      </c>
      <c r="G915" t="e">
        <f t="shared" si="85"/>
        <v>#N/A</v>
      </c>
      <c r="H915" t="e">
        <f t="shared" si="86"/>
        <v>#N/A</v>
      </c>
      <c r="I915" t="e">
        <f t="shared" si="87"/>
        <v>#N/A</v>
      </c>
      <c r="J915" t="e">
        <f t="shared" si="88"/>
        <v>#N/A</v>
      </c>
      <c r="K915" t="e">
        <f t="shared" si="89"/>
        <v>#N/A</v>
      </c>
      <c r="T915" t="str">
        <f t="shared" si="84"/>
        <v/>
      </c>
    </row>
    <row r="916" spans="5:20" x14ac:dyDescent="0.55000000000000004">
      <c r="E916">
        <v>2</v>
      </c>
      <c r="G916" t="e">
        <f t="shared" si="85"/>
        <v>#N/A</v>
      </c>
      <c r="H916" t="e">
        <f t="shared" si="86"/>
        <v>#N/A</v>
      </c>
      <c r="I916" t="e">
        <f t="shared" si="87"/>
        <v>#N/A</v>
      </c>
      <c r="J916" t="e">
        <f t="shared" si="88"/>
        <v>#N/A</v>
      </c>
      <c r="K916" t="e">
        <f t="shared" si="89"/>
        <v>#N/A</v>
      </c>
      <c r="T916" t="str">
        <f t="shared" si="84"/>
        <v/>
      </c>
    </row>
    <row r="917" spans="5:20" x14ac:dyDescent="0.55000000000000004">
      <c r="E917">
        <v>2</v>
      </c>
      <c r="G917" t="e">
        <f t="shared" si="85"/>
        <v>#N/A</v>
      </c>
      <c r="H917" t="e">
        <f t="shared" si="86"/>
        <v>#N/A</v>
      </c>
      <c r="I917" t="e">
        <f t="shared" si="87"/>
        <v>#N/A</v>
      </c>
      <c r="J917" t="e">
        <f t="shared" si="88"/>
        <v>#N/A</v>
      </c>
      <c r="K917" t="e">
        <f t="shared" si="89"/>
        <v>#N/A</v>
      </c>
      <c r="T917" t="str">
        <f t="shared" si="84"/>
        <v/>
      </c>
    </row>
    <row r="918" spans="5:20" x14ac:dyDescent="0.55000000000000004">
      <c r="E918">
        <v>2</v>
      </c>
      <c r="G918" t="e">
        <f t="shared" si="85"/>
        <v>#N/A</v>
      </c>
      <c r="H918" t="e">
        <f t="shared" si="86"/>
        <v>#N/A</v>
      </c>
      <c r="I918" t="e">
        <f t="shared" si="87"/>
        <v>#N/A</v>
      </c>
      <c r="J918" t="e">
        <f t="shared" si="88"/>
        <v>#N/A</v>
      </c>
      <c r="K918" t="e">
        <f t="shared" si="89"/>
        <v>#N/A</v>
      </c>
      <c r="T918" t="str">
        <f t="shared" si="84"/>
        <v/>
      </c>
    </row>
    <row r="919" spans="5:20" x14ac:dyDescent="0.55000000000000004">
      <c r="E919">
        <v>2</v>
      </c>
      <c r="G919" t="e">
        <f t="shared" si="85"/>
        <v>#N/A</v>
      </c>
      <c r="H919" t="e">
        <f t="shared" si="86"/>
        <v>#N/A</v>
      </c>
      <c r="I919" t="e">
        <f t="shared" si="87"/>
        <v>#N/A</v>
      </c>
      <c r="J919" t="e">
        <f t="shared" si="88"/>
        <v>#N/A</v>
      </c>
      <c r="K919" t="e">
        <f t="shared" si="89"/>
        <v>#N/A</v>
      </c>
      <c r="T919" t="str">
        <f t="shared" si="84"/>
        <v/>
      </c>
    </row>
    <row r="920" spans="5:20" x14ac:dyDescent="0.55000000000000004">
      <c r="E920">
        <v>2</v>
      </c>
      <c r="G920" t="e">
        <f t="shared" si="85"/>
        <v>#N/A</v>
      </c>
      <c r="H920" t="e">
        <f t="shared" si="86"/>
        <v>#N/A</v>
      </c>
      <c r="I920" t="e">
        <f t="shared" si="87"/>
        <v>#N/A</v>
      </c>
      <c r="J920" t="e">
        <f t="shared" si="88"/>
        <v>#N/A</v>
      </c>
      <c r="K920" t="e">
        <f t="shared" si="89"/>
        <v>#N/A</v>
      </c>
      <c r="T920" t="str">
        <f t="shared" si="84"/>
        <v/>
      </c>
    </row>
    <row r="921" spans="5:20" x14ac:dyDescent="0.55000000000000004">
      <c r="E921">
        <v>2</v>
      </c>
      <c r="G921" t="e">
        <f t="shared" si="85"/>
        <v>#N/A</v>
      </c>
      <c r="H921" t="e">
        <f t="shared" si="86"/>
        <v>#N/A</v>
      </c>
      <c r="I921" t="e">
        <f t="shared" si="87"/>
        <v>#N/A</v>
      </c>
      <c r="J921" t="e">
        <f t="shared" si="88"/>
        <v>#N/A</v>
      </c>
      <c r="K921" t="e">
        <f t="shared" si="89"/>
        <v>#N/A</v>
      </c>
      <c r="T921" t="str">
        <f t="shared" si="84"/>
        <v/>
      </c>
    </row>
    <row r="922" spans="5:20" x14ac:dyDescent="0.55000000000000004">
      <c r="E922">
        <v>2</v>
      </c>
      <c r="G922" t="e">
        <f t="shared" si="85"/>
        <v>#N/A</v>
      </c>
      <c r="H922" t="e">
        <f t="shared" si="86"/>
        <v>#N/A</v>
      </c>
      <c r="I922" t="e">
        <f t="shared" si="87"/>
        <v>#N/A</v>
      </c>
      <c r="J922" t="e">
        <f t="shared" si="88"/>
        <v>#N/A</v>
      </c>
      <c r="K922" t="e">
        <f t="shared" si="89"/>
        <v>#N/A</v>
      </c>
      <c r="T922" t="str">
        <f t="shared" si="84"/>
        <v/>
      </c>
    </row>
    <row r="923" spans="5:20" x14ac:dyDescent="0.55000000000000004">
      <c r="E923">
        <v>2</v>
      </c>
      <c r="G923" t="e">
        <f t="shared" si="85"/>
        <v>#N/A</v>
      </c>
      <c r="H923" t="e">
        <f t="shared" si="86"/>
        <v>#N/A</v>
      </c>
      <c r="I923" t="e">
        <f t="shared" si="87"/>
        <v>#N/A</v>
      </c>
      <c r="J923" t="e">
        <f t="shared" si="88"/>
        <v>#N/A</v>
      </c>
      <c r="K923" t="e">
        <f t="shared" si="89"/>
        <v>#N/A</v>
      </c>
      <c r="T923" t="str">
        <f t="shared" si="84"/>
        <v/>
      </c>
    </row>
    <row r="924" spans="5:20" x14ac:dyDescent="0.55000000000000004">
      <c r="E924">
        <v>2</v>
      </c>
      <c r="G924" t="e">
        <f t="shared" si="85"/>
        <v>#N/A</v>
      </c>
      <c r="H924" t="e">
        <f t="shared" si="86"/>
        <v>#N/A</v>
      </c>
      <c r="I924" t="e">
        <f t="shared" si="87"/>
        <v>#N/A</v>
      </c>
      <c r="J924" t="e">
        <f t="shared" si="88"/>
        <v>#N/A</v>
      </c>
      <c r="K924" t="e">
        <f t="shared" si="89"/>
        <v>#N/A</v>
      </c>
      <c r="T924" t="str">
        <f t="shared" si="84"/>
        <v/>
      </c>
    </row>
    <row r="925" spans="5:20" x14ac:dyDescent="0.55000000000000004">
      <c r="E925">
        <v>2</v>
      </c>
      <c r="G925" t="e">
        <f t="shared" si="85"/>
        <v>#N/A</v>
      </c>
      <c r="H925" t="e">
        <f t="shared" si="86"/>
        <v>#N/A</v>
      </c>
      <c r="I925" t="e">
        <f t="shared" si="87"/>
        <v>#N/A</v>
      </c>
      <c r="J925" t="e">
        <f t="shared" si="88"/>
        <v>#N/A</v>
      </c>
      <c r="K925" t="e">
        <f t="shared" si="89"/>
        <v>#N/A</v>
      </c>
      <c r="T925" t="str">
        <f t="shared" si="84"/>
        <v/>
      </c>
    </row>
    <row r="926" spans="5:20" x14ac:dyDescent="0.55000000000000004">
      <c r="E926">
        <v>2</v>
      </c>
      <c r="G926" t="e">
        <f t="shared" si="85"/>
        <v>#N/A</v>
      </c>
      <c r="H926" t="e">
        <f t="shared" si="86"/>
        <v>#N/A</v>
      </c>
      <c r="I926" t="e">
        <f t="shared" si="87"/>
        <v>#N/A</v>
      </c>
      <c r="J926" t="e">
        <f t="shared" si="88"/>
        <v>#N/A</v>
      </c>
      <c r="K926" t="e">
        <f t="shared" si="89"/>
        <v>#N/A</v>
      </c>
      <c r="T926" t="str">
        <f t="shared" si="84"/>
        <v/>
      </c>
    </row>
    <row r="927" spans="5:20" x14ac:dyDescent="0.55000000000000004">
      <c r="E927">
        <v>2</v>
      </c>
      <c r="G927" t="e">
        <f t="shared" si="85"/>
        <v>#N/A</v>
      </c>
      <c r="H927" t="e">
        <f t="shared" si="86"/>
        <v>#N/A</v>
      </c>
      <c r="I927" t="e">
        <f t="shared" si="87"/>
        <v>#N/A</v>
      </c>
      <c r="J927" t="e">
        <f t="shared" si="88"/>
        <v>#N/A</v>
      </c>
      <c r="K927" t="e">
        <f t="shared" si="89"/>
        <v>#N/A</v>
      </c>
      <c r="T927" t="str">
        <f t="shared" si="84"/>
        <v/>
      </c>
    </row>
    <row r="928" spans="5:20" x14ac:dyDescent="0.55000000000000004">
      <c r="E928">
        <v>2</v>
      </c>
      <c r="G928" t="e">
        <f t="shared" si="85"/>
        <v>#N/A</v>
      </c>
      <c r="H928" t="e">
        <f t="shared" si="86"/>
        <v>#N/A</v>
      </c>
      <c r="I928" t="e">
        <f t="shared" si="87"/>
        <v>#N/A</v>
      </c>
      <c r="J928" t="e">
        <f t="shared" si="88"/>
        <v>#N/A</v>
      </c>
      <c r="K928" t="e">
        <f t="shared" si="89"/>
        <v>#N/A</v>
      </c>
      <c r="T928" t="str">
        <f t="shared" si="84"/>
        <v/>
      </c>
    </row>
    <row r="929" spans="5:20" x14ac:dyDescent="0.55000000000000004">
      <c r="E929">
        <v>2</v>
      </c>
      <c r="G929" t="e">
        <f t="shared" si="85"/>
        <v>#N/A</v>
      </c>
      <c r="H929" t="e">
        <f t="shared" si="86"/>
        <v>#N/A</v>
      </c>
      <c r="I929" t="e">
        <f t="shared" si="87"/>
        <v>#N/A</v>
      </c>
      <c r="J929" t="e">
        <f t="shared" si="88"/>
        <v>#N/A</v>
      </c>
      <c r="K929" t="e">
        <f t="shared" si="89"/>
        <v>#N/A</v>
      </c>
      <c r="T929" t="str">
        <f t="shared" si="84"/>
        <v/>
      </c>
    </row>
    <row r="930" spans="5:20" x14ac:dyDescent="0.55000000000000004">
      <c r="E930">
        <v>2</v>
      </c>
      <c r="G930" t="e">
        <f t="shared" si="85"/>
        <v>#N/A</v>
      </c>
      <c r="H930" t="e">
        <f t="shared" si="86"/>
        <v>#N/A</v>
      </c>
      <c r="I930" t="e">
        <f t="shared" si="87"/>
        <v>#N/A</v>
      </c>
      <c r="J930" t="e">
        <f t="shared" si="88"/>
        <v>#N/A</v>
      </c>
      <c r="K930" t="e">
        <f t="shared" si="89"/>
        <v>#N/A</v>
      </c>
      <c r="T930" t="str">
        <f t="shared" si="84"/>
        <v/>
      </c>
    </row>
    <row r="931" spans="5:20" x14ac:dyDescent="0.55000000000000004">
      <c r="E931">
        <v>2</v>
      </c>
      <c r="G931" t="e">
        <f t="shared" si="85"/>
        <v>#N/A</v>
      </c>
      <c r="H931" t="e">
        <f t="shared" si="86"/>
        <v>#N/A</v>
      </c>
      <c r="I931" t="e">
        <f t="shared" si="87"/>
        <v>#N/A</v>
      </c>
      <c r="J931" t="e">
        <f t="shared" si="88"/>
        <v>#N/A</v>
      </c>
      <c r="K931" t="e">
        <f t="shared" si="89"/>
        <v>#N/A</v>
      </c>
      <c r="T931" t="str">
        <f t="shared" si="84"/>
        <v/>
      </c>
    </row>
    <row r="932" spans="5:20" x14ac:dyDescent="0.55000000000000004">
      <c r="E932">
        <v>2</v>
      </c>
      <c r="G932" t="e">
        <f t="shared" si="85"/>
        <v>#N/A</v>
      </c>
      <c r="H932" t="e">
        <f t="shared" si="86"/>
        <v>#N/A</v>
      </c>
      <c r="I932" t="e">
        <f t="shared" si="87"/>
        <v>#N/A</v>
      </c>
      <c r="J932" t="e">
        <f t="shared" si="88"/>
        <v>#N/A</v>
      </c>
      <c r="K932" t="e">
        <f t="shared" si="89"/>
        <v>#N/A</v>
      </c>
      <c r="T932" t="str">
        <f t="shared" si="84"/>
        <v/>
      </c>
    </row>
    <row r="933" spans="5:20" x14ac:dyDescent="0.55000000000000004">
      <c r="E933">
        <v>2</v>
      </c>
      <c r="G933" t="e">
        <f t="shared" si="85"/>
        <v>#N/A</v>
      </c>
      <c r="H933" t="e">
        <f t="shared" si="86"/>
        <v>#N/A</v>
      </c>
      <c r="I933" t="e">
        <f t="shared" si="87"/>
        <v>#N/A</v>
      </c>
      <c r="J933" t="e">
        <f t="shared" si="88"/>
        <v>#N/A</v>
      </c>
      <c r="K933" t="e">
        <f t="shared" si="89"/>
        <v>#N/A</v>
      </c>
      <c r="T933" t="str">
        <f t="shared" si="84"/>
        <v/>
      </c>
    </row>
    <row r="934" spans="5:20" x14ac:dyDescent="0.55000000000000004">
      <c r="E934">
        <v>2</v>
      </c>
      <c r="G934" t="e">
        <f t="shared" si="85"/>
        <v>#N/A</v>
      </c>
      <c r="H934" t="e">
        <f t="shared" si="86"/>
        <v>#N/A</v>
      </c>
      <c r="I934" t="e">
        <f t="shared" si="87"/>
        <v>#N/A</v>
      </c>
      <c r="J934" t="e">
        <f t="shared" si="88"/>
        <v>#N/A</v>
      </c>
      <c r="K934" t="e">
        <f t="shared" si="89"/>
        <v>#N/A</v>
      </c>
      <c r="T934" t="str">
        <f t="shared" si="84"/>
        <v/>
      </c>
    </row>
    <row r="935" spans="5:20" x14ac:dyDescent="0.55000000000000004">
      <c r="E935">
        <v>2</v>
      </c>
      <c r="G935" t="e">
        <f t="shared" si="85"/>
        <v>#N/A</v>
      </c>
      <c r="H935" t="e">
        <f t="shared" si="86"/>
        <v>#N/A</v>
      </c>
      <c r="I935" t="e">
        <f t="shared" si="87"/>
        <v>#N/A</v>
      </c>
      <c r="J935" t="e">
        <f t="shared" si="88"/>
        <v>#N/A</v>
      </c>
      <c r="K935" t="e">
        <f t="shared" si="89"/>
        <v>#N/A</v>
      </c>
      <c r="T935" t="str">
        <f t="shared" si="84"/>
        <v/>
      </c>
    </row>
    <row r="936" spans="5:20" x14ac:dyDescent="0.55000000000000004">
      <c r="E936">
        <v>2</v>
      </c>
      <c r="G936" t="e">
        <f t="shared" si="85"/>
        <v>#N/A</v>
      </c>
      <c r="H936" t="e">
        <f t="shared" si="86"/>
        <v>#N/A</v>
      </c>
      <c r="I936" t="e">
        <f t="shared" si="87"/>
        <v>#N/A</v>
      </c>
      <c r="J936" t="e">
        <f t="shared" si="88"/>
        <v>#N/A</v>
      </c>
      <c r="K936" t="e">
        <f t="shared" si="89"/>
        <v>#N/A</v>
      </c>
      <c r="T936" t="str">
        <f t="shared" si="84"/>
        <v/>
      </c>
    </row>
    <row r="937" spans="5:20" x14ac:dyDescent="0.55000000000000004">
      <c r="E937">
        <v>2</v>
      </c>
      <c r="G937" t="e">
        <f t="shared" si="85"/>
        <v>#N/A</v>
      </c>
      <c r="H937" t="e">
        <f t="shared" si="86"/>
        <v>#N/A</v>
      </c>
      <c r="I937" t="e">
        <f t="shared" si="87"/>
        <v>#N/A</v>
      </c>
      <c r="J937" t="e">
        <f t="shared" si="88"/>
        <v>#N/A</v>
      </c>
      <c r="K937" t="e">
        <f t="shared" si="89"/>
        <v>#N/A</v>
      </c>
      <c r="T937" t="str">
        <f t="shared" si="84"/>
        <v/>
      </c>
    </row>
    <row r="938" spans="5:20" x14ac:dyDescent="0.55000000000000004">
      <c r="E938">
        <v>2</v>
      </c>
      <c r="G938" t="e">
        <f t="shared" si="85"/>
        <v>#N/A</v>
      </c>
      <c r="H938" t="e">
        <f t="shared" si="86"/>
        <v>#N/A</v>
      </c>
      <c r="I938" t="e">
        <f t="shared" si="87"/>
        <v>#N/A</v>
      </c>
      <c r="J938" t="e">
        <f t="shared" si="88"/>
        <v>#N/A</v>
      </c>
      <c r="K938" t="e">
        <f t="shared" si="89"/>
        <v>#N/A</v>
      </c>
      <c r="T938" t="str">
        <f t="shared" si="84"/>
        <v/>
      </c>
    </row>
    <row r="939" spans="5:20" x14ac:dyDescent="0.55000000000000004">
      <c r="E939">
        <v>2</v>
      </c>
      <c r="G939" t="e">
        <f t="shared" si="85"/>
        <v>#N/A</v>
      </c>
      <c r="H939" t="e">
        <f t="shared" si="86"/>
        <v>#N/A</v>
      </c>
      <c r="I939" t="e">
        <f t="shared" si="87"/>
        <v>#N/A</v>
      </c>
      <c r="J939" t="e">
        <f t="shared" si="88"/>
        <v>#N/A</v>
      </c>
      <c r="K939" t="e">
        <f t="shared" si="89"/>
        <v>#N/A</v>
      </c>
      <c r="T939" t="str">
        <f t="shared" si="84"/>
        <v/>
      </c>
    </row>
    <row r="940" spans="5:20" x14ac:dyDescent="0.55000000000000004">
      <c r="E940">
        <v>2</v>
      </c>
      <c r="G940" t="e">
        <f t="shared" si="85"/>
        <v>#N/A</v>
      </c>
      <c r="H940" t="e">
        <f t="shared" si="86"/>
        <v>#N/A</v>
      </c>
      <c r="I940" t="e">
        <f t="shared" si="87"/>
        <v>#N/A</v>
      </c>
      <c r="J940" t="e">
        <f t="shared" si="88"/>
        <v>#N/A</v>
      </c>
      <c r="K940" t="e">
        <f t="shared" si="89"/>
        <v>#N/A</v>
      </c>
      <c r="T940" t="str">
        <f t="shared" si="84"/>
        <v/>
      </c>
    </row>
    <row r="941" spans="5:20" x14ac:dyDescent="0.55000000000000004">
      <c r="E941">
        <v>2</v>
      </c>
      <c r="G941" t="e">
        <f t="shared" si="85"/>
        <v>#N/A</v>
      </c>
      <c r="H941" t="e">
        <f t="shared" si="86"/>
        <v>#N/A</v>
      </c>
      <c r="I941" t="e">
        <f t="shared" si="87"/>
        <v>#N/A</v>
      </c>
      <c r="J941" t="e">
        <f t="shared" si="88"/>
        <v>#N/A</v>
      </c>
      <c r="K941" t="e">
        <f t="shared" si="89"/>
        <v>#N/A</v>
      </c>
      <c r="T941" t="str">
        <f t="shared" si="84"/>
        <v/>
      </c>
    </row>
    <row r="942" spans="5:20" x14ac:dyDescent="0.55000000000000004">
      <c r="E942">
        <v>2</v>
      </c>
      <c r="G942" t="e">
        <f t="shared" si="85"/>
        <v>#N/A</v>
      </c>
      <c r="H942" t="e">
        <f t="shared" si="86"/>
        <v>#N/A</v>
      </c>
      <c r="I942" t="e">
        <f t="shared" si="87"/>
        <v>#N/A</v>
      </c>
      <c r="J942" t="e">
        <f t="shared" si="88"/>
        <v>#N/A</v>
      </c>
      <c r="K942" t="e">
        <f t="shared" si="89"/>
        <v>#N/A</v>
      </c>
      <c r="T942" t="str">
        <f t="shared" si="84"/>
        <v/>
      </c>
    </row>
    <row r="943" spans="5:20" x14ac:dyDescent="0.55000000000000004">
      <c r="E943">
        <v>2</v>
      </c>
      <c r="G943" t="e">
        <f t="shared" si="85"/>
        <v>#N/A</v>
      </c>
      <c r="H943" t="e">
        <f t="shared" si="86"/>
        <v>#N/A</v>
      </c>
      <c r="I943" t="e">
        <f t="shared" si="87"/>
        <v>#N/A</v>
      </c>
      <c r="J943" t="e">
        <f t="shared" si="88"/>
        <v>#N/A</v>
      </c>
      <c r="K943" t="e">
        <f t="shared" si="89"/>
        <v>#N/A</v>
      </c>
      <c r="T943" t="str">
        <f t="shared" si="84"/>
        <v/>
      </c>
    </row>
    <row r="944" spans="5:20" x14ac:dyDescent="0.55000000000000004">
      <c r="E944">
        <v>2</v>
      </c>
      <c r="G944" t="e">
        <f t="shared" si="85"/>
        <v>#N/A</v>
      </c>
      <c r="H944" t="e">
        <f t="shared" si="86"/>
        <v>#N/A</v>
      </c>
      <c r="I944" t="e">
        <f t="shared" si="87"/>
        <v>#N/A</v>
      </c>
      <c r="J944" t="e">
        <f t="shared" si="88"/>
        <v>#N/A</v>
      </c>
      <c r="K944" t="e">
        <f t="shared" si="89"/>
        <v>#N/A</v>
      </c>
      <c r="T944" t="str">
        <f t="shared" si="84"/>
        <v/>
      </c>
    </row>
    <row r="945" spans="5:20" x14ac:dyDescent="0.55000000000000004">
      <c r="E945">
        <v>2</v>
      </c>
      <c r="G945" t="e">
        <f t="shared" si="85"/>
        <v>#N/A</v>
      </c>
      <c r="H945" t="e">
        <f t="shared" si="86"/>
        <v>#N/A</v>
      </c>
      <c r="I945" t="e">
        <f t="shared" si="87"/>
        <v>#N/A</v>
      </c>
      <c r="J945" t="e">
        <f t="shared" si="88"/>
        <v>#N/A</v>
      </c>
      <c r="K945" t="e">
        <f t="shared" si="89"/>
        <v>#N/A</v>
      </c>
      <c r="T945" t="str">
        <f t="shared" si="84"/>
        <v/>
      </c>
    </row>
    <row r="946" spans="5:20" x14ac:dyDescent="0.55000000000000004">
      <c r="E946">
        <v>2</v>
      </c>
      <c r="G946" t="e">
        <f t="shared" si="85"/>
        <v>#N/A</v>
      </c>
      <c r="H946" t="e">
        <f t="shared" si="86"/>
        <v>#N/A</v>
      </c>
      <c r="I946" t="e">
        <f t="shared" si="87"/>
        <v>#N/A</v>
      </c>
      <c r="J946" t="e">
        <f t="shared" si="88"/>
        <v>#N/A</v>
      </c>
      <c r="K946" t="e">
        <f t="shared" si="89"/>
        <v>#N/A</v>
      </c>
      <c r="T946" t="str">
        <f t="shared" si="84"/>
        <v/>
      </c>
    </row>
    <row r="947" spans="5:20" x14ac:dyDescent="0.55000000000000004">
      <c r="E947">
        <v>2</v>
      </c>
      <c r="G947" t="e">
        <f t="shared" si="85"/>
        <v>#N/A</v>
      </c>
      <c r="H947" t="e">
        <f t="shared" si="86"/>
        <v>#N/A</v>
      </c>
      <c r="I947" t="e">
        <f t="shared" si="87"/>
        <v>#N/A</v>
      </c>
      <c r="J947" t="e">
        <f t="shared" si="88"/>
        <v>#N/A</v>
      </c>
      <c r="K947" t="e">
        <f t="shared" si="89"/>
        <v>#N/A</v>
      </c>
      <c r="T947" t="str">
        <f t="shared" si="84"/>
        <v/>
      </c>
    </row>
    <row r="948" spans="5:20" x14ac:dyDescent="0.55000000000000004">
      <c r="E948">
        <v>2</v>
      </c>
      <c r="G948" t="e">
        <f t="shared" si="85"/>
        <v>#N/A</v>
      </c>
      <c r="H948" t="e">
        <f t="shared" si="86"/>
        <v>#N/A</v>
      </c>
      <c r="I948" t="e">
        <f t="shared" si="87"/>
        <v>#N/A</v>
      </c>
      <c r="J948" t="e">
        <f t="shared" si="88"/>
        <v>#N/A</v>
      </c>
      <c r="K948" t="e">
        <f t="shared" si="89"/>
        <v>#N/A</v>
      </c>
      <c r="T948" t="str">
        <f t="shared" si="84"/>
        <v/>
      </c>
    </row>
    <row r="949" spans="5:20" x14ac:dyDescent="0.55000000000000004">
      <c r="E949">
        <v>2</v>
      </c>
      <c r="G949" t="e">
        <f t="shared" si="85"/>
        <v>#N/A</v>
      </c>
      <c r="H949" t="e">
        <f t="shared" si="86"/>
        <v>#N/A</v>
      </c>
      <c r="I949" t="e">
        <f t="shared" si="87"/>
        <v>#N/A</v>
      </c>
      <c r="J949" t="e">
        <f t="shared" si="88"/>
        <v>#N/A</v>
      </c>
      <c r="K949" t="e">
        <f t="shared" si="89"/>
        <v>#N/A</v>
      </c>
      <c r="T949" t="str">
        <f t="shared" si="84"/>
        <v/>
      </c>
    </row>
    <row r="950" spans="5:20" x14ac:dyDescent="0.55000000000000004">
      <c r="E950">
        <v>2</v>
      </c>
      <c r="G950" t="e">
        <f t="shared" si="85"/>
        <v>#N/A</v>
      </c>
      <c r="H950" t="e">
        <f t="shared" si="86"/>
        <v>#N/A</v>
      </c>
      <c r="I950" t="e">
        <f t="shared" si="87"/>
        <v>#N/A</v>
      </c>
      <c r="J950" t="e">
        <f t="shared" si="88"/>
        <v>#N/A</v>
      </c>
      <c r="K950" t="e">
        <f t="shared" si="89"/>
        <v>#N/A</v>
      </c>
      <c r="T950" t="str">
        <f t="shared" si="84"/>
        <v/>
      </c>
    </row>
    <row r="951" spans="5:20" x14ac:dyDescent="0.55000000000000004">
      <c r="E951">
        <v>2</v>
      </c>
      <c r="G951" t="e">
        <f t="shared" si="85"/>
        <v>#N/A</v>
      </c>
      <c r="H951" t="e">
        <f t="shared" si="86"/>
        <v>#N/A</v>
      </c>
      <c r="I951" t="e">
        <f t="shared" si="87"/>
        <v>#N/A</v>
      </c>
      <c r="J951" t="e">
        <f t="shared" si="88"/>
        <v>#N/A</v>
      </c>
      <c r="K951" t="e">
        <f t="shared" si="89"/>
        <v>#N/A</v>
      </c>
      <c r="T951" t="str">
        <f t="shared" si="84"/>
        <v/>
      </c>
    </row>
    <row r="952" spans="5:20" x14ac:dyDescent="0.55000000000000004">
      <c r="E952">
        <v>2</v>
      </c>
      <c r="G952" t="e">
        <f t="shared" si="85"/>
        <v>#N/A</v>
      </c>
      <c r="H952" t="e">
        <f t="shared" si="86"/>
        <v>#N/A</v>
      </c>
      <c r="I952" t="e">
        <f t="shared" si="87"/>
        <v>#N/A</v>
      </c>
      <c r="J952" t="e">
        <f t="shared" si="88"/>
        <v>#N/A</v>
      </c>
      <c r="K952" t="e">
        <f t="shared" si="89"/>
        <v>#N/A</v>
      </c>
      <c r="T952" t="str">
        <f t="shared" ref="T952:T1001" si="90">IF(S952&lt;&gt;"", S952*236.588, "")</f>
        <v/>
      </c>
    </row>
    <row r="953" spans="5:20" x14ac:dyDescent="0.55000000000000004">
      <c r="E953">
        <v>2</v>
      </c>
      <c r="G953" t="e">
        <f t="shared" si="85"/>
        <v>#N/A</v>
      </c>
      <c r="H953" t="e">
        <f t="shared" si="86"/>
        <v>#N/A</v>
      </c>
      <c r="I953" t="e">
        <f t="shared" si="87"/>
        <v>#N/A</v>
      </c>
      <c r="J953" t="e">
        <f t="shared" si="88"/>
        <v>#N/A</v>
      </c>
      <c r="K953" t="e">
        <f t="shared" si="89"/>
        <v>#N/A</v>
      </c>
      <c r="T953" t="str">
        <f t="shared" si="90"/>
        <v/>
      </c>
    </row>
    <row r="954" spans="5:20" x14ac:dyDescent="0.55000000000000004">
      <c r="E954">
        <v>2</v>
      </c>
      <c r="G954" t="e">
        <f t="shared" si="85"/>
        <v>#N/A</v>
      </c>
      <c r="H954" t="e">
        <f t="shared" si="86"/>
        <v>#N/A</v>
      </c>
      <c r="I954" t="e">
        <f t="shared" si="87"/>
        <v>#N/A</v>
      </c>
      <c r="J954" t="e">
        <f t="shared" si="88"/>
        <v>#N/A</v>
      </c>
      <c r="K954" t="e">
        <f t="shared" si="89"/>
        <v>#N/A</v>
      </c>
      <c r="T954" t="str">
        <f t="shared" si="90"/>
        <v/>
      </c>
    </row>
    <row r="955" spans="5:20" x14ac:dyDescent="0.55000000000000004">
      <c r="E955">
        <v>2</v>
      </c>
      <c r="G955" t="e">
        <f t="shared" si="85"/>
        <v>#N/A</v>
      </c>
      <c r="H955" t="e">
        <f t="shared" si="86"/>
        <v>#N/A</v>
      </c>
      <c r="I955" t="e">
        <f t="shared" si="87"/>
        <v>#N/A</v>
      </c>
      <c r="J955" t="e">
        <f t="shared" si="88"/>
        <v>#N/A</v>
      </c>
      <c r="K955" t="e">
        <f t="shared" si="89"/>
        <v>#N/A</v>
      </c>
      <c r="T955" t="str">
        <f t="shared" si="90"/>
        <v/>
      </c>
    </row>
    <row r="956" spans="5:20" x14ac:dyDescent="0.55000000000000004">
      <c r="E956">
        <v>2</v>
      </c>
      <c r="G956" t="e">
        <f t="shared" si="85"/>
        <v>#N/A</v>
      </c>
      <c r="H956" t="e">
        <f t="shared" si="86"/>
        <v>#N/A</v>
      </c>
      <c r="I956" t="e">
        <f t="shared" si="87"/>
        <v>#N/A</v>
      </c>
      <c r="J956" t="e">
        <f t="shared" si="88"/>
        <v>#N/A</v>
      </c>
      <c r="K956" t="e">
        <f t="shared" si="89"/>
        <v>#N/A</v>
      </c>
      <c r="T956" t="str">
        <f t="shared" si="90"/>
        <v/>
      </c>
    </row>
    <row r="957" spans="5:20" x14ac:dyDescent="0.55000000000000004">
      <c r="E957">
        <v>2</v>
      </c>
      <c r="G957" t="e">
        <f t="shared" si="85"/>
        <v>#N/A</v>
      </c>
      <c r="H957" t="e">
        <f t="shared" si="86"/>
        <v>#N/A</v>
      </c>
      <c r="I957" t="e">
        <f t="shared" si="87"/>
        <v>#N/A</v>
      </c>
      <c r="J957" t="e">
        <f t="shared" si="88"/>
        <v>#N/A</v>
      </c>
      <c r="K957" t="e">
        <f t="shared" si="89"/>
        <v>#N/A</v>
      </c>
      <c r="T957" t="str">
        <f t="shared" si="90"/>
        <v/>
      </c>
    </row>
    <row r="958" spans="5:20" x14ac:dyDescent="0.55000000000000004">
      <c r="E958">
        <v>2</v>
      </c>
      <c r="G958" t="e">
        <f t="shared" si="85"/>
        <v>#N/A</v>
      </c>
      <c r="H958" t="e">
        <f t="shared" si="86"/>
        <v>#N/A</v>
      </c>
      <c r="I958" t="e">
        <f t="shared" si="87"/>
        <v>#N/A</v>
      </c>
      <c r="J958" t="e">
        <f t="shared" si="88"/>
        <v>#N/A</v>
      </c>
      <c r="K958" t="e">
        <f t="shared" si="89"/>
        <v>#N/A</v>
      </c>
      <c r="T958" t="str">
        <f t="shared" si="90"/>
        <v/>
      </c>
    </row>
    <row r="959" spans="5:20" x14ac:dyDescent="0.55000000000000004">
      <c r="E959">
        <v>2</v>
      </c>
      <c r="G959" t="e">
        <f t="shared" si="85"/>
        <v>#N/A</v>
      </c>
      <c r="H959" t="e">
        <f t="shared" si="86"/>
        <v>#N/A</v>
      </c>
      <c r="I959" t="e">
        <f t="shared" si="87"/>
        <v>#N/A</v>
      </c>
      <c r="J959" t="e">
        <f t="shared" si="88"/>
        <v>#N/A</v>
      </c>
      <c r="K959" t="e">
        <f t="shared" si="89"/>
        <v>#N/A</v>
      </c>
      <c r="T959" t="str">
        <f t="shared" si="90"/>
        <v/>
      </c>
    </row>
    <row r="960" spans="5:20" x14ac:dyDescent="0.55000000000000004">
      <c r="E960">
        <v>2</v>
      </c>
      <c r="G960" t="e">
        <f t="shared" si="85"/>
        <v>#N/A</v>
      </c>
      <c r="H960" t="e">
        <f t="shared" si="86"/>
        <v>#N/A</v>
      </c>
      <c r="I960" t="e">
        <f t="shared" si="87"/>
        <v>#N/A</v>
      </c>
      <c r="J960" t="e">
        <f t="shared" si="88"/>
        <v>#N/A</v>
      </c>
      <c r="K960" t="e">
        <f t="shared" si="89"/>
        <v>#N/A</v>
      </c>
      <c r="T960" t="str">
        <f t="shared" si="90"/>
        <v/>
      </c>
    </row>
    <row r="961" spans="5:20" x14ac:dyDescent="0.55000000000000004">
      <c r="E961">
        <v>2</v>
      </c>
      <c r="G961" t="e">
        <f t="shared" si="85"/>
        <v>#N/A</v>
      </c>
      <c r="H961" t="e">
        <f t="shared" si="86"/>
        <v>#N/A</v>
      </c>
      <c r="I961" t="e">
        <f t="shared" si="87"/>
        <v>#N/A</v>
      </c>
      <c r="J961" t="e">
        <f t="shared" si="88"/>
        <v>#N/A</v>
      </c>
      <c r="K961" t="e">
        <f t="shared" si="89"/>
        <v>#N/A</v>
      </c>
      <c r="T961" t="str">
        <f t="shared" si="90"/>
        <v/>
      </c>
    </row>
    <row r="962" spans="5:20" x14ac:dyDescent="0.55000000000000004">
      <c r="E962">
        <v>2</v>
      </c>
      <c r="G962" t="e">
        <f t="shared" si="85"/>
        <v>#N/A</v>
      </c>
      <c r="H962" t="e">
        <f t="shared" si="86"/>
        <v>#N/A</v>
      </c>
      <c r="I962" t="e">
        <f t="shared" si="87"/>
        <v>#N/A</v>
      </c>
      <c r="J962" t="e">
        <f t="shared" si="88"/>
        <v>#N/A</v>
      </c>
      <c r="K962" t="e">
        <f t="shared" si="89"/>
        <v>#N/A</v>
      </c>
      <c r="T962" t="str">
        <f t="shared" si="90"/>
        <v/>
      </c>
    </row>
    <row r="963" spans="5:20" x14ac:dyDescent="0.55000000000000004">
      <c r="E963">
        <v>2</v>
      </c>
      <c r="G963" t="e">
        <f t="shared" si="85"/>
        <v>#N/A</v>
      </c>
      <c r="H963" t="e">
        <f t="shared" si="86"/>
        <v>#N/A</v>
      </c>
      <c r="I963" t="e">
        <f t="shared" si="87"/>
        <v>#N/A</v>
      </c>
      <c r="J963" t="e">
        <f t="shared" si="88"/>
        <v>#N/A</v>
      </c>
      <c r="K963" t="e">
        <f t="shared" si="89"/>
        <v>#N/A</v>
      </c>
      <c r="T963" t="str">
        <f t="shared" si="90"/>
        <v/>
      </c>
    </row>
    <row r="964" spans="5:20" x14ac:dyDescent="0.55000000000000004">
      <c r="E964">
        <v>2</v>
      </c>
      <c r="G964" t="e">
        <f t="shared" ref="G964:G1001" si="91">VLOOKUP($F964, $W$1:$AB$10, 2, FALSE)</f>
        <v>#N/A</v>
      </c>
      <c r="H964" t="e">
        <f t="shared" ref="H964:H1001" si="92">VLOOKUP($F964, $W$1:$AB$10, 3, FALSE)</f>
        <v>#N/A</v>
      </c>
      <c r="I964" t="e">
        <f t="shared" ref="I964:I1001" si="93">VLOOKUP($F964, $W$1:$AB$10, 4, FALSE)</f>
        <v>#N/A</v>
      </c>
      <c r="J964" t="e">
        <f t="shared" ref="J964:J1001" si="94">VLOOKUP($F964, $W$1:$AC$10, 5, FALSE)</f>
        <v>#N/A</v>
      </c>
      <c r="K964" t="e">
        <f t="shared" ref="K964:K1001" si="95">VLOOKUP($F964, $W$1:$AB$10, 6, FALSE)</f>
        <v>#N/A</v>
      </c>
      <c r="T964" t="str">
        <f t="shared" si="90"/>
        <v/>
      </c>
    </row>
    <row r="965" spans="5:20" x14ac:dyDescent="0.55000000000000004">
      <c r="E965">
        <v>2</v>
      </c>
      <c r="G965" t="e">
        <f t="shared" si="91"/>
        <v>#N/A</v>
      </c>
      <c r="H965" t="e">
        <f t="shared" si="92"/>
        <v>#N/A</v>
      </c>
      <c r="I965" t="e">
        <f t="shared" si="93"/>
        <v>#N/A</v>
      </c>
      <c r="J965" t="e">
        <f t="shared" si="94"/>
        <v>#N/A</v>
      </c>
      <c r="K965" t="e">
        <f t="shared" si="95"/>
        <v>#N/A</v>
      </c>
      <c r="T965" t="str">
        <f t="shared" si="90"/>
        <v/>
      </c>
    </row>
    <row r="966" spans="5:20" x14ac:dyDescent="0.55000000000000004">
      <c r="E966">
        <v>2</v>
      </c>
      <c r="G966" t="e">
        <f t="shared" si="91"/>
        <v>#N/A</v>
      </c>
      <c r="H966" t="e">
        <f t="shared" si="92"/>
        <v>#N/A</v>
      </c>
      <c r="I966" t="e">
        <f t="shared" si="93"/>
        <v>#N/A</v>
      </c>
      <c r="J966" t="e">
        <f t="shared" si="94"/>
        <v>#N/A</v>
      </c>
      <c r="K966" t="e">
        <f t="shared" si="95"/>
        <v>#N/A</v>
      </c>
      <c r="T966" t="str">
        <f t="shared" si="90"/>
        <v/>
      </c>
    </row>
    <row r="967" spans="5:20" x14ac:dyDescent="0.55000000000000004">
      <c r="E967">
        <v>2</v>
      </c>
      <c r="G967" t="e">
        <f t="shared" si="91"/>
        <v>#N/A</v>
      </c>
      <c r="H967" t="e">
        <f t="shared" si="92"/>
        <v>#N/A</v>
      </c>
      <c r="I967" t="e">
        <f t="shared" si="93"/>
        <v>#N/A</v>
      </c>
      <c r="J967" t="e">
        <f t="shared" si="94"/>
        <v>#N/A</v>
      </c>
      <c r="K967" t="e">
        <f t="shared" si="95"/>
        <v>#N/A</v>
      </c>
      <c r="T967" t="str">
        <f t="shared" si="90"/>
        <v/>
      </c>
    </row>
    <row r="968" spans="5:20" x14ac:dyDescent="0.55000000000000004">
      <c r="E968">
        <v>2</v>
      </c>
      <c r="G968" t="e">
        <f t="shared" si="91"/>
        <v>#N/A</v>
      </c>
      <c r="H968" t="e">
        <f t="shared" si="92"/>
        <v>#N/A</v>
      </c>
      <c r="I968" t="e">
        <f t="shared" si="93"/>
        <v>#N/A</v>
      </c>
      <c r="J968" t="e">
        <f t="shared" si="94"/>
        <v>#N/A</v>
      </c>
      <c r="K968" t="e">
        <f t="shared" si="95"/>
        <v>#N/A</v>
      </c>
      <c r="T968" t="str">
        <f t="shared" si="90"/>
        <v/>
      </c>
    </row>
    <row r="969" spans="5:20" x14ac:dyDescent="0.55000000000000004">
      <c r="E969">
        <v>2</v>
      </c>
      <c r="G969" t="e">
        <f t="shared" si="91"/>
        <v>#N/A</v>
      </c>
      <c r="H969" t="e">
        <f t="shared" si="92"/>
        <v>#N/A</v>
      </c>
      <c r="I969" t="e">
        <f t="shared" si="93"/>
        <v>#N/A</v>
      </c>
      <c r="J969" t="e">
        <f t="shared" si="94"/>
        <v>#N/A</v>
      </c>
      <c r="K969" t="e">
        <f t="shared" si="95"/>
        <v>#N/A</v>
      </c>
      <c r="T969" t="str">
        <f t="shared" si="90"/>
        <v/>
      </c>
    </row>
    <row r="970" spans="5:20" x14ac:dyDescent="0.55000000000000004">
      <c r="E970">
        <v>2</v>
      </c>
      <c r="G970" t="e">
        <f t="shared" si="91"/>
        <v>#N/A</v>
      </c>
      <c r="H970" t="e">
        <f t="shared" si="92"/>
        <v>#N/A</v>
      </c>
      <c r="I970" t="e">
        <f t="shared" si="93"/>
        <v>#N/A</v>
      </c>
      <c r="J970" t="e">
        <f t="shared" si="94"/>
        <v>#N/A</v>
      </c>
      <c r="K970" t="e">
        <f t="shared" si="95"/>
        <v>#N/A</v>
      </c>
      <c r="T970" t="str">
        <f t="shared" si="90"/>
        <v/>
      </c>
    </row>
    <row r="971" spans="5:20" x14ac:dyDescent="0.55000000000000004">
      <c r="E971">
        <v>2</v>
      </c>
      <c r="G971" t="e">
        <f t="shared" si="91"/>
        <v>#N/A</v>
      </c>
      <c r="H971" t="e">
        <f t="shared" si="92"/>
        <v>#N/A</v>
      </c>
      <c r="I971" t="e">
        <f t="shared" si="93"/>
        <v>#N/A</v>
      </c>
      <c r="J971" t="e">
        <f t="shared" si="94"/>
        <v>#N/A</v>
      </c>
      <c r="K971" t="e">
        <f t="shared" si="95"/>
        <v>#N/A</v>
      </c>
      <c r="T971" t="str">
        <f t="shared" si="90"/>
        <v/>
      </c>
    </row>
    <row r="972" spans="5:20" x14ac:dyDescent="0.55000000000000004">
      <c r="E972">
        <v>2</v>
      </c>
      <c r="G972" t="e">
        <f t="shared" si="91"/>
        <v>#N/A</v>
      </c>
      <c r="H972" t="e">
        <f t="shared" si="92"/>
        <v>#N/A</v>
      </c>
      <c r="I972" t="e">
        <f t="shared" si="93"/>
        <v>#N/A</v>
      </c>
      <c r="J972" t="e">
        <f t="shared" si="94"/>
        <v>#N/A</v>
      </c>
      <c r="K972" t="e">
        <f t="shared" si="95"/>
        <v>#N/A</v>
      </c>
      <c r="T972" t="str">
        <f t="shared" si="90"/>
        <v/>
      </c>
    </row>
    <row r="973" spans="5:20" x14ac:dyDescent="0.55000000000000004">
      <c r="E973">
        <v>2</v>
      </c>
      <c r="G973" t="e">
        <f t="shared" si="91"/>
        <v>#N/A</v>
      </c>
      <c r="H973" t="e">
        <f t="shared" si="92"/>
        <v>#N/A</v>
      </c>
      <c r="I973" t="e">
        <f t="shared" si="93"/>
        <v>#N/A</v>
      </c>
      <c r="J973" t="e">
        <f t="shared" si="94"/>
        <v>#N/A</v>
      </c>
      <c r="K973" t="e">
        <f t="shared" si="95"/>
        <v>#N/A</v>
      </c>
      <c r="T973" t="str">
        <f t="shared" si="90"/>
        <v/>
      </c>
    </row>
    <row r="974" spans="5:20" x14ac:dyDescent="0.55000000000000004">
      <c r="E974">
        <v>2</v>
      </c>
      <c r="G974" t="e">
        <f t="shared" si="91"/>
        <v>#N/A</v>
      </c>
      <c r="H974" t="e">
        <f t="shared" si="92"/>
        <v>#N/A</v>
      </c>
      <c r="I974" t="e">
        <f t="shared" si="93"/>
        <v>#N/A</v>
      </c>
      <c r="J974" t="e">
        <f t="shared" si="94"/>
        <v>#N/A</v>
      </c>
      <c r="K974" t="e">
        <f t="shared" si="95"/>
        <v>#N/A</v>
      </c>
      <c r="T974" t="str">
        <f t="shared" si="90"/>
        <v/>
      </c>
    </row>
    <row r="975" spans="5:20" x14ac:dyDescent="0.55000000000000004">
      <c r="E975">
        <v>2</v>
      </c>
      <c r="G975" t="e">
        <f t="shared" si="91"/>
        <v>#N/A</v>
      </c>
      <c r="H975" t="e">
        <f t="shared" si="92"/>
        <v>#N/A</v>
      </c>
      <c r="I975" t="e">
        <f t="shared" si="93"/>
        <v>#N/A</v>
      </c>
      <c r="J975" t="e">
        <f t="shared" si="94"/>
        <v>#N/A</v>
      </c>
      <c r="K975" t="e">
        <f t="shared" si="95"/>
        <v>#N/A</v>
      </c>
      <c r="T975" t="str">
        <f t="shared" si="90"/>
        <v/>
      </c>
    </row>
    <row r="976" spans="5:20" x14ac:dyDescent="0.55000000000000004">
      <c r="E976">
        <v>2</v>
      </c>
      <c r="G976" t="e">
        <f t="shared" si="91"/>
        <v>#N/A</v>
      </c>
      <c r="H976" t="e">
        <f t="shared" si="92"/>
        <v>#N/A</v>
      </c>
      <c r="I976" t="e">
        <f t="shared" si="93"/>
        <v>#N/A</v>
      </c>
      <c r="J976" t="e">
        <f t="shared" si="94"/>
        <v>#N/A</v>
      </c>
      <c r="K976" t="e">
        <f t="shared" si="95"/>
        <v>#N/A</v>
      </c>
      <c r="T976" t="str">
        <f t="shared" si="90"/>
        <v/>
      </c>
    </row>
    <row r="977" spans="5:20" x14ac:dyDescent="0.55000000000000004">
      <c r="E977">
        <v>2</v>
      </c>
      <c r="G977" t="e">
        <f t="shared" si="91"/>
        <v>#N/A</v>
      </c>
      <c r="H977" t="e">
        <f t="shared" si="92"/>
        <v>#N/A</v>
      </c>
      <c r="I977" t="e">
        <f t="shared" si="93"/>
        <v>#N/A</v>
      </c>
      <c r="J977" t="e">
        <f t="shared" si="94"/>
        <v>#N/A</v>
      </c>
      <c r="K977" t="e">
        <f t="shared" si="95"/>
        <v>#N/A</v>
      </c>
      <c r="T977" t="str">
        <f t="shared" si="90"/>
        <v/>
      </c>
    </row>
    <row r="978" spans="5:20" x14ac:dyDescent="0.55000000000000004">
      <c r="E978">
        <v>2</v>
      </c>
      <c r="G978" t="e">
        <f t="shared" si="91"/>
        <v>#N/A</v>
      </c>
      <c r="H978" t="e">
        <f t="shared" si="92"/>
        <v>#N/A</v>
      </c>
      <c r="I978" t="e">
        <f t="shared" si="93"/>
        <v>#N/A</v>
      </c>
      <c r="J978" t="e">
        <f t="shared" si="94"/>
        <v>#N/A</v>
      </c>
      <c r="K978" t="e">
        <f t="shared" si="95"/>
        <v>#N/A</v>
      </c>
      <c r="T978" t="str">
        <f t="shared" si="90"/>
        <v/>
      </c>
    </row>
    <row r="979" spans="5:20" x14ac:dyDescent="0.55000000000000004">
      <c r="E979">
        <v>2</v>
      </c>
      <c r="G979" t="e">
        <f t="shared" si="91"/>
        <v>#N/A</v>
      </c>
      <c r="H979" t="e">
        <f t="shared" si="92"/>
        <v>#N/A</v>
      </c>
      <c r="I979" t="e">
        <f t="shared" si="93"/>
        <v>#N/A</v>
      </c>
      <c r="J979" t="e">
        <f t="shared" si="94"/>
        <v>#N/A</v>
      </c>
      <c r="K979" t="e">
        <f t="shared" si="95"/>
        <v>#N/A</v>
      </c>
      <c r="T979" t="str">
        <f t="shared" si="90"/>
        <v/>
      </c>
    </row>
    <row r="980" spans="5:20" x14ac:dyDescent="0.55000000000000004">
      <c r="E980">
        <v>2</v>
      </c>
      <c r="G980" t="e">
        <f t="shared" si="91"/>
        <v>#N/A</v>
      </c>
      <c r="H980" t="e">
        <f t="shared" si="92"/>
        <v>#N/A</v>
      </c>
      <c r="I980" t="e">
        <f t="shared" si="93"/>
        <v>#N/A</v>
      </c>
      <c r="J980" t="e">
        <f t="shared" si="94"/>
        <v>#N/A</v>
      </c>
      <c r="K980" t="e">
        <f t="shared" si="95"/>
        <v>#N/A</v>
      </c>
      <c r="T980" t="str">
        <f t="shared" si="90"/>
        <v/>
      </c>
    </row>
    <row r="981" spans="5:20" x14ac:dyDescent="0.55000000000000004">
      <c r="E981">
        <v>2</v>
      </c>
      <c r="G981" t="e">
        <f t="shared" si="91"/>
        <v>#N/A</v>
      </c>
      <c r="H981" t="e">
        <f t="shared" si="92"/>
        <v>#N/A</v>
      </c>
      <c r="I981" t="e">
        <f t="shared" si="93"/>
        <v>#N/A</v>
      </c>
      <c r="J981" t="e">
        <f t="shared" si="94"/>
        <v>#N/A</v>
      </c>
      <c r="K981" t="e">
        <f t="shared" si="95"/>
        <v>#N/A</v>
      </c>
      <c r="T981" t="str">
        <f t="shared" si="90"/>
        <v/>
      </c>
    </row>
    <row r="982" spans="5:20" x14ac:dyDescent="0.55000000000000004">
      <c r="E982">
        <v>2</v>
      </c>
      <c r="G982" t="e">
        <f t="shared" si="91"/>
        <v>#N/A</v>
      </c>
      <c r="H982" t="e">
        <f t="shared" si="92"/>
        <v>#N/A</v>
      </c>
      <c r="I982" t="e">
        <f t="shared" si="93"/>
        <v>#N/A</v>
      </c>
      <c r="J982" t="e">
        <f t="shared" si="94"/>
        <v>#N/A</v>
      </c>
      <c r="K982" t="e">
        <f t="shared" si="95"/>
        <v>#N/A</v>
      </c>
      <c r="T982" t="str">
        <f t="shared" si="90"/>
        <v/>
      </c>
    </row>
    <row r="983" spans="5:20" x14ac:dyDescent="0.55000000000000004">
      <c r="E983">
        <v>2</v>
      </c>
      <c r="G983" t="e">
        <f t="shared" si="91"/>
        <v>#N/A</v>
      </c>
      <c r="H983" t="e">
        <f t="shared" si="92"/>
        <v>#N/A</v>
      </c>
      <c r="I983" t="e">
        <f t="shared" si="93"/>
        <v>#N/A</v>
      </c>
      <c r="J983" t="e">
        <f t="shared" si="94"/>
        <v>#N/A</v>
      </c>
      <c r="K983" t="e">
        <f t="shared" si="95"/>
        <v>#N/A</v>
      </c>
      <c r="T983" t="str">
        <f t="shared" si="90"/>
        <v/>
      </c>
    </row>
    <row r="984" spans="5:20" x14ac:dyDescent="0.55000000000000004">
      <c r="E984">
        <v>2</v>
      </c>
      <c r="G984" t="e">
        <f t="shared" si="91"/>
        <v>#N/A</v>
      </c>
      <c r="H984" t="e">
        <f t="shared" si="92"/>
        <v>#N/A</v>
      </c>
      <c r="I984" t="e">
        <f t="shared" si="93"/>
        <v>#N/A</v>
      </c>
      <c r="J984" t="e">
        <f t="shared" si="94"/>
        <v>#N/A</v>
      </c>
      <c r="K984" t="e">
        <f t="shared" si="95"/>
        <v>#N/A</v>
      </c>
      <c r="T984" t="str">
        <f t="shared" si="90"/>
        <v/>
      </c>
    </row>
    <row r="985" spans="5:20" x14ac:dyDescent="0.55000000000000004">
      <c r="E985">
        <v>2</v>
      </c>
      <c r="G985" t="e">
        <f t="shared" si="91"/>
        <v>#N/A</v>
      </c>
      <c r="H985" t="e">
        <f t="shared" si="92"/>
        <v>#N/A</v>
      </c>
      <c r="I985" t="e">
        <f t="shared" si="93"/>
        <v>#N/A</v>
      </c>
      <c r="J985" t="e">
        <f t="shared" si="94"/>
        <v>#N/A</v>
      </c>
      <c r="K985" t="e">
        <f t="shared" si="95"/>
        <v>#N/A</v>
      </c>
      <c r="T985" t="str">
        <f t="shared" si="90"/>
        <v/>
      </c>
    </row>
    <row r="986" spans="5:20" x14ac:dyDescent="0.55000000000000004">
      <c r="E986">
        <v>2</v>
      </c>
      <c r="G986" t="e">
        <f t="shared" si="91"/>
        <v>#N/A</v>
      </c>
      <c r="H986" t="e">
        <f t="shared" si="92"/>
        <v>#N/A</v>
      </c>
      <c r="I986" t="e">
        <f t="shared" si="93"/>
        <v>#N/A</v>
      </c>
      <c r="J986" t="e">
        <f t="shared" si="94"/>
        <v>#N/A</v>
      </c>
      <c r="K986" t="e">
        <f t="shared" si="95"/>
        <v>#N/A</v>
      </c>
      <c r="T986" t="str">
        <f t="shared" si="90"/>
        <v/>
      </c>
    </row>
    <row r="987" spans="5:20" x14ac:dyDescent="0.55000000000000004">
      <c r="E987">
        <v>2</v>
      </c>
      <c r="G987" t="e">
        <f t="shared" si="91"/>
        <v>#N/A</v>
      </c>
      <c r="H987" t="e">
        <f t="shared" si="92"/>
        <v>#N/A</v>
      </c>
      <c r="I987" t="e">
        <f t="shared" si="93"/>
        <v>#N/A</v>
      </c>
      <c r="J987" t="e">
        <f t="shared" si="94"/>
        <v>#N/A</v>
      </c>
      <c r="K987" t="e">
        <f t="shared" si="95"/>
        <v>#N/A</v>
      </c>
      <c r="T987" t="str">
        <f t="shared" si="90"/>
        <v/>
      </c>
    </row>
    <row r="988" spans="5:20" x14ac:dyDescent="0.55000000000000004">
      <c r="E988">
        <v>2</v>
      </c>
      <c r="G988" t="e">
        <f t="shared" si="91"/>
        <v>#N/A</v>
      </c>
      <c r="H988" t="e">
        <f t="shared" si="92"/>
        <v>#N/A</v>
      </c>
      <c r="I988" t="e">
        <f t="shared" si="93"/>
        <v>#N/A</v>
      </c>
      <c r="J988" t="e">
        <f t="shared" si="94"/>
        <v>#N/A</v>
      </c>
      <c r="K988" t="e">
        <f t="shared" si="95"/>
        <v>#N/A</v>
      </c>
      <c r="T988" t="str">
        <f t="shared" si="90"/>
        <v/>
      </c>
    </row>
    <row r="989" spans="5:20" x14ac:dyDescent="0.55000000000000004">
      <c r="E989">
        <v>2</v>
      </c>
      <c r="G989" t="e">
        <f t="shared" si="91"/>
        <v>#N/A</v>
      </c>
      <c r="H989" t="e">
        <f t="shared" si="92"/>
        <v>#N/A</v>
      </c>
      <c r="I989" t="e">
        <f t="shared" si="93"/>
        <v>#N/A</v>
      </c>
      <c r="J989" t="e">
        <f t="shared" si="94"/>
        <v>#N/A</v>
      </c>
      <c r="K989" t="e">
        <f t="shared" si="95"/>
        <v>#N/A</v>
      </c>
      <c r="T989" t="str">
        <f t="shared" si="90"/>
        <v/>
      </c>
    </row>
    <row r="990" spans="5:20" x14ac:dyDescent="0.55000000000000004">
      <c r="E990">
        <v>2</v>
      </c>
      <c r="G990" t="e">
        <f t="shared" si="91"/>
        <v>#N/A</v>
      </c>
      <c r="H990" t="e">
        <f t="shared" si="92"/>
        <v>#N/A</v>
      </c>
      <c r="I990" t="e">
        <f t="shared" si="93"/>
        <v>#N/A</v>
      </c>
      <c r="J990" t="e">
        <f t="shared" si="94"/>
        <v>#N/A</v>
      </c>
      <c r="K990" t="e">
        <f t="shared" si="95"/>
        <v>#N/A</v>
      </c>
      <c r="T990" t="str">
        <f t="shared" si="90"/>
        <v/>
      </c>
    </row>
    <row r="991" spans="5:20" x14ac:dyDescent="0.55000000000000004">
      <c r="E991">
        <v>2</v>
      </c>
      <c r="G991" t="e">
        <f t="shared" si="91"/>
        <v>#N/A</v>
      </c>
      <c r="H991" t="e">
        <f t="shared" si="92"/>
        <v>#N/A</v>
      </c>
      <c r="I991" t="e">
        <f t="shared" si="93"/>
        <v>#N/A</v>
      </c>
      <c r="J991" t="e">
        <f t="shared" si="94"/>
        <v>#N/A</v>
      </c>
      <c r="K991" t="e">
        <f t="shared" si="95"/>
        <v>#N/A</v>
      </c>
      <c r="T991" t="str">
        <f t="shared" si="90"/>
        <v/>
      </c>
    </row>
    <row r="992" spans="5:20" x14ac:dyDescent="0.55000000000000004">
      <c r="E992">
        <v>2</v>
      </c>
      <c r="G992" t="e">
        <f t="shared" si="91"/>
        <v>#N/A</v>
      </c>
      <c r="H992" t="e">
        <f t="shared" si="92"/>
        <v>#N/A</v>
      </c>
      <c r="I992" t="e">
        <f t="shared" si="93"/>
        <v>#N/A</v>
      </c>
      <c r="J992" t="e">
        <f t="shared" si="94"/>
        <v>#N/A</v>
      </c>
      <c r="K992" t="e">
        <f t="shared" si="95"/>
        <v>#N/A</v>
      </c>
      <c r="T992" t="str">
        <f t="shared" si="90"/>
        <v/>
      </c>
    </row>
    <row r="993" spans="5:20" x14ac:dyDescent="0.55000000000000004">
      <c r="E993">
        <v>2</v>
      </c>
      <c r="G993" t="e">
        <f t="shared" si="91"/>
        <v>#N/A</v>
      </c>
      <c r="H993" t="e">
        <f t="shared" si="92"/>
        <v>#N/A</v>
      </c>
      <c r="I993" t="e">
        <f t="shared" si="93"/>
        <v>#N/A</v>
      </c>
      <c r="J993" t="e">
        <f t="shared" si="94"/>
        <v>#N/A</v>
      </c>
      <c r="K993" t="e">
        <f t="shared" si="95"/>
        <v>#N/A</v>
      </c>
      <c r="T993" t="str">
        <f t="shared" si="90"/>
        <v/>
      </c>
    </row>
    <row r="994" spans="5:20" x14ac:dyDescent="0.55000000000000004">
      <c r="E994">
        <v>2</v>
      </c>
      <c r="G994" t="e">
        <f t="shared" si="91"/>
        <v>#N/A</v>
      </c>
      <c r="H994" t="e">
        <f t="shared" si="92"/>
        <v>#N/A</v>
      </c>
      <c r="I994" t="e">
        <f t="shared" si="93"/>
        <v>#N/A</v>
      </c>
      <c r="J994" t="e">
        <f t="shared" si="94"/>
        <v>#N/A</v>
      </c>
      <c r="K994" t="e">
        <f t="shared" si="95"/>
        <v>#N/A</v>
      </c>
      <c r="T994" t="str">
        <f t="shared" si="90"/>
        <v/>
      </c>
    </row>
    <row r="995" spans="5:20" x14ac:dyDescent="0.55000000000000004">
      <c r="E995">
        <v>2</v>
      </c>
      <c r="G995" t="e">
        <f t="shared" si="91"/>
        <v>#N/A</v>
      </c>
      <c r="H995" t="e">
        <f t="shared" si="92"/>
        <v>#N/A</v>
      </c>
      <c r="I995" t="e">
        <f t="shared" si="93"/>
        <v>#N/A</v>
      </c>
      <c r="J995" t="e">
        <f t="shared" si="94"/>
        <v>#N/A</v>
      </c>
      <c r="K995" t="e">
        <f t="shared" si="95"/>
        <v>#N/A</v>
      </c>
      <c r="T995" t="str">
        <f t="shared" si="90"/>
        <v/>
      </c>
    </row>
    <row r="996" spans="5:20" x14ac:dyDescent="0.55000000000000004">
      <c r="E996">
        <v>2</v>
      </c>
      <c r="G996" t="e">
        <f t="shared" si="91"/>
        <v>#N/A</v>
      </c>
      <c r="H996" t="e">
        <f t="shared" si="92"/>
        <v>#N/A</v>
      </c>
      <c r="I996" t="e">
        <f t="shared" si="93"/>
        <v>#N/A</v>
      </c>
      <c r="J996" t="e">
        <f t="shared" si="94"/>
        <v>#N/A</v>
      </c>
      <c r="K996" t="e">
        <f t="shared" si="95"/>
        <v>#N/A</v>
      </c>
      <c r="T996" t="str">
        <f t="shared" si="90"/>
        <v/>
      </c>
    </row>
    <row r="997" spans="5:20" x14ac:dyDescent="0.55000000000000004">
      <c r="E997">
        <v>2</v>
      </c>
      <c r="G997" t="e">
        <f t="shared" si="91"/>
        <v>#N/A</v>
      </c>
      <c r="H997" t="e">
        <f t="shared" si="92"/>
        <v>#N/A</v>
      </c>
      <c r="I997" t="e">
        <f t="shared" si="93"/>
        <v>#N/A</v>
      </c>
      <c r="J997" t="e">
        <f t="shared" si="94"/>
        <v>#N/A</v>
      </c>
      <c r="K997" t="e">
        <f t="shared" si="95"/>
        <v>#N/A</v>
      </c>
      <c r="T997" t="str">
        <f t="shared" si="90"/>
        <v/>
      </c>
    </row>
    <row r="998" spans="5:20" x14ac:dyDescent="0.55000000000000004">
      <c r="E998">
        <v>2</v>
      </c>
      <c r="G998" t="e">
        <f t="shared" si="91"/>
        <v>#N/A</v>
      </c>
      <c r="H998" t="e">
        <f t="shared" si="92"/>
        <v>#N/A</v>
      </c>
      <c r="I998" t="e">
        <f t="shared" si="93"/>
        <v>#N/A</v>
      </c>
      <c r="J998" t="e">
        <f t="shared" si="94"/>
        <v>#N/A</v>
      </c>
      <c r="K998" t="e">
        <f t="shared" si="95"/>
        <v>#N/A</v>
      </c>
      <c r="T998" t="str">
        <f t="shared" si="90"/>
        <v/>
      </c>
    </row>
    <row r="999" spans="5:20" x14ac:dyDescent="0.55000000000000004">
      <c r="E999">
        <v>2</v>
      </c>
      <c r="G999" t="e">
        <f t="shared" si="91"/>
        <v>#N/A</v>
      </c>
      <c r="H999" t="e">
        <f t="shared" si="92"/>
        <v>#N/A</v>
      </c>
      <c r="I999" t="e">
        <f t="shared" si="93"/>
        <v>#N/A</v>
      </c>
      <c r="J999" t="e">
        <f t="shared" si="94"/>
        <v>#N/A</v>
      </c>
      <c r="K999" t="e">
        <f t="shared" si="95"/>
        <v>#N/A</v>
      </c>
      <c r="T999" t="str">
        <f t="shared" si="90"/>
        <v/>
      </c>
    </row>
    <row r="1000" spans="5:20" x14ac:dyDescent="0.55000000000000004">
      <c r="E1000">
        <v>2</v>
      </c>
      <c r="G1000" t="e">
        <f t="shared" si="91"/>
        <v>#N/A</v>
      </c>
      <c r="H1000" t="e">
        <f t="shared" si="92"/>
        <v>#N/A</v>
      </c>
      <c r="I1000" t="e">
        <f t="shared" si="93"/>
        <v>#N/A</v>
      </c>
      <c r="J1000" t="e">
        <f t="shared" si="94"/>
        <v>#N/A</v>
      </c>
      <c r="K1000" t="e">
        <f t="shared" si="95"/>
        <v>#N/A</v>
      </c>
      <c r="T1000" t="str">
        <f t="shared" si="90"/>
        <v/>
      </c>
    </row>
    <row r="1001" spans="5:20" x14ac:dyDescent="0.55000000000000004">
      <c r="E1001">
        <v>2</v>
      </c>
      <c r="G1001" t="e">
        <f t="shared" si="91"/>
        <v>#N/A</v>
      </c>
      <c r="H1001" t="e">
        <f t="shared" si="92"/>
        <v>#N/A</v>
      </c>
      <c r="I1001" t="e">
        <f t="shared" si="93"/>
        <v>#N/A</v>
      </c>
      <c r="J1001" t="e">
        <f t="shared" si="94"/>
        <v>#N/A</v>
      </c>
      <c r="K1001" t="e">
        <f t="shared" si="95"/>
        <v>#N/A</v>
      </c>
      <c r="T1001" t="str">
        <f t="shared" si="90"/>
        <v/>
      </c>
    </row>
  </sheetData>
  <phoneticPr fontId="3" type="noConversion"/>
  <dataValidations count="1">
    <dataValidation type="list" allowBlank="1" showInputMessage="1" showErrorMessage="1" sqref="F2:F1001" xr:uid="{71FB0743-C5A0-478D-B5DD-BC5A36F46CA4}">
      <formula1>$W$1:$W$9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C168-685C-4DF4-A600-FC108154920C}">
  <sheetPr>
    <pageSetUpPr fitToPage="1"/>
  </sheetPr>
  <dimension ref="A1:R10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5" sqref="F15"/>
    </sheetView>
  </sheetViews>
  <sheetFormatPr defaultRowHeight="14.4" x14ac:dyDescent="0.55000000000000004"/>
  <cols>
    <col min="2" max="2" width="8.20703125" bestFit="1" customWidth="1"/>
    <col min="3" max="3" width="8.47265625" bestFit="1" customWidth="1"/>
    <col min="4" max="4" width="11.68359375" bestFit="1" customWidth="1"/>
    <col min="5" max="5" width="11.68359375" customWidth="1"/>
    <col min="6" max="6" width="13.62890625" bestFit="1" customWidth="1"/>
    <col min="7" max="7" width="14.68359375" bestFit="1" customWidth="1"/>
    <col min="8" max="8" width="16.7890625" bestFit="1" customWidth="1"/>
    <col min="9" max="10" width="6.7890625" bestFit="1" customWidth="1"/>
    <col min="12" max="12" width="12.9453125" bestFit="1" customWidth="1"/>
    <col min="13" max="13" width="14.26171875" bestFit="1" customWidth="1"/>
    <col min="14" max="15" width="6.7890625" bestFit="1" customWidth="1"/>
    <col min="16" max="16" width="13.62890625" bestFit="1" customWidth="1"/>
    <col min="17" max="17" width="14.68359375" bestFit="1" customWidth="1"/>
    <col min="18" max="18" width="16.7890625" bestFit="1" customWidth="1"/>
  </cols>
  <sheetData>
    <row r="1" spans="1:18" s="2" customFormat="1" ht="15" thickTop="1" thickBot="1" x14ac:dyDescent="0.6">
      <c r="A1" s="14" t="s">
        <v>8</v>
      </c>
      <c r="B1" s="36" t="s">
        <v>199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s="7" customFormat="1" ht="15" thickTop="1" thickBot="1" x14ac:dyDescent="0.6">
      <c r="A2" s="3" t="s">
        <v>1</v>
      </c>
      <c r="B2" s="4" t="s">
        <v>206</v>
      </c>
      <c r="C2" s="5" t="s">
        <v>123</v>
      </c>
      <c r="D2" s="5" t="s">
        <v>207</v>
      </c>
      <c r="E2" s="5" t="s">
        <v>208</v>
      </c>
      <c r="F2" s="5" t="s">
        <v>2</v>
      </c>
      <c r="G2" s="5" t="s">
        <v>3</v>
      </c>
      <c r="H2" s="6" t="s">
        <v>4</v>
      </c>
      <c r="I2" s="4" t="s">
        <v>204</v>
      </c>
      <c r="J2" s="5" t="s">
        <v>203</v>
      </c>
      <c r="K2" s="5" t="s">
        <v>2</v>
      </c>
      <c r="L2" s="5" t="s">
        <v>3</v>
      </c>
      <c r="M2" s="6" t="s">
        <v>4</v>
      </c>
      <c r="N2" s="4" t="s">
        <v>204</v>
      </c>
      <c r="O2" s="5" t="s">
        <v>203</v>
      </c>
      <c r="P2" s="5" t="s">
        <v>2</v>
      </c>
      <c r="Q2" s="5" t="s">
        <v>3</v>
      </c>
      <c r="R2" s="6" t="s">
        <v>4</v>
      </c>
    </row>
    <row r="3" spans="1:18" ht="14.7" thickTop="1" x14ac:dyDescent="0.55000000000000004">
      <c r="A3" s="8" t="s">
        <v>5</v>
      </c>
      <c r="B3" s="32">
        <f>AVERAGE(B6:B105)</f>
        <v>172.99</v>
      </c>
      <c r="C3" s="18">
        <f>AVERAGE(C6:C105)</f>
        <v>2027.66</v>
      </c>
      <c r="D3" s="18">
        <f>AVERAGE(D6:D105)</f>
        <v>776.08695652173913</v>
      </c>
      <c r="E3" s="17">
        <f>AVERAGE(E6:E105)</f>
        <v>2.3163523520400635</v>
      </c>
      <c r="F3">
        <f t="shared" ref="F3:J3" si="0">AVERAGE(F6:F105)</f>
        <v>0</v>
      </c>
      <c r="G3">
        <f t="shared" si="0"/>
        <v>2.0000000000000014E-2</v>
      </c>
      <c r="H3" s="10">
        <f t="shared" si="0"/>
        <v>0</v>
      </c>
      <c r="I3" s="9" t="e">
        <f t="shared" si="0"/>
        <v>#DIV/0!</v>
      </c>
      <c r="J3" t="e">
        <f t="shared" si="0"/>
        <v>#DIV/0!</v>
      </c>
      <c r="K3" t="e">
        <f t="shared" ref="K3:R3" si="1">AVERAGE(K6:K105)</f>
        <v>#DIV/0!</v>
      </c>
      <c r="L3" t="e">
        <f t="shared" si="1"/>
        <v>#DIV/0!</v>
      </c>
      <c r="M3" s="10" t="e">
        <f t="shared" si="1"/>
        <v>#DIV/0!</v>
      </c>
      <c r="N3" s="9" t="e">
        <f t="shared" si="1"/>
        <v>#DIV/0!</v>
      </c>
      <c r="O3" t="e">
        <f t="shared" si="1"/>
        <v>#DIV/0!</v>
      </c>
      <c r="P3" t="e">
        <f t="shared" si="1"/>
        <v>#DIV/0!</v>
      </c>
      <c r="Q3" t="e">
        <f t="shared" si="1"/>
        <v>#DIV/0!</v>
      </c>
      <c r="R3" s="10" t="e">
        <f t="shared" si="1"/>
        <v>#DIV/0!</v>
      </c>
    </row>
    <row r="4" spans="1:18" x14ac:dyDescent="0.55000000000000004">
      <c r="A4" s="8" t="s">
        <v>6</v>
      </c>
      <c r="B4" s="32">
        <f>MIN(B6:B105)</f>
        <v>85</v>
      </c>
      <c r="C4" s="18">
        <f t="shared" ref="C4:D4" si="2">MIN(C6:C105)</f>
        <v>184</v>
      </c>
      <c r="D4" s="18">
        <f t="shared" si="2"/>
        <v>100</v>
      </c>
      <c r="E4" s="17">
        <f t="shared" ref="E4" si="3">MIN(E6:E105)</f>
        <v>1.6</v>
      </c>
      <c r="F4">
        <f t="shared" ref="F4:O4" si="4">MIN(F6:F105)</f>
        <v>0</v>
      </c>
      <c r="G4">
        <f t="shared" si="4"/>
        <v>0.02</v>
      </c>
      <c r="H4" s="10">
        <f t="shared" si="4"/>
        <v>0</v>
      </c>
      <c r="I4" s="9">
        <f t="shared" si="4"/>
        <v>0</v>
      </c>
      <c r="J4">
        <f t="shared" si="4"/>
        <v>0</v>
      </c>
      <c r="K4">
        <f t="shared" ref="K4:N4" si="5">MIN(K6:K105)</f>
        <v>0</v>
      </c>
      <c r="L4">
        <f t="shared" si="5"/>
        <v>0</v>
      </c>
      <c r="M4" s="10">
        <f t="shared" si="5"/>
        <v>0</v>
      </c>
      <c r="N4" s="9">
        <f t="shared" si="5"/>
        <v>0</v>
      </c>
      <c r="O4">
        <f t="shared" si="4"/>
        <v>0</v>
      </c>
      <c r="P4">
        <f t="shared" ref="P4:R4" si="6">MIN(P6:P105)</f>
        <v>0</v>
      </c>
      <c r="Q4">
        <f t="shared" si="6"/>
        <v>0</v>
      </c>
      <c r="R4" s="10">
        <f t="shared" si="6"/>
        <v>0</v>
      </c>
    </row>
    <row r="5" spans="1:18" s="7" customFormat="1" ht="14.7" thickBot="1" x14ac:dyDescent="0.6">
      <c r="A5" s="11" t="s">
        <v>7</v>
      </c>
      <c r="B5" s="33">
        <f>MAX(B6:B105)</f>
        <v>315</v>
      </c>
      <c r="C5" s="34">
        <f t="shared" ref="C5:D5" si="7">MAX(C6:C105)</f>
        <v>10157</v>
      </c>
      <c r="D5" s="34">
        <f t="shared" si="7"/>
        <v>2600</v>
      </c>
      <c r="E5" s="35">
        <f>MAX(E6:E105)</f>
        <v>4.16</v>
      </c>
      <c r="F5" s="7">
        <f t="shared" ref="F5:O5" si="8">MAX(F6:F105)</f>
        <v>0</v>
      </c>
      <c r="G5" s="7">
        <f t="shared" si="8"/>
        <v>0.02</v>
      </c>
      <c r="H5" s="13">
        <f t="shared" si="8"/>
        <v>0</v>
      </c>
      <c r="I5" s="12">
        <f t="shared" si="8"/>
        <v>0</v>
      </c>
      <c r="J5" s="7">
        <f t="shared" si="8"/>
        <v>0</v>
      </c>
      <c r="K5" s="7">
        <f t="shared" ref="K5:N5" si="9">MAX(K6:K105)</f>
        <v>0</v>
      </c>
      <c r="L5" s="7">
        <f t="shared" si="9"/>
        <v>0</v>
      </c>
      <c r="M5" s="13">
        <f t="shared" si="9"/>
        <v>0</v>
      </c>
      <c r="N5" s="12">
        <f t="shared" si="9"/>
        <v>0</v>
      </c>
      <c r="O5" s="7">
        <f t="shared" si="8"/>
        <v>0</v>
      </c>
      <c r="P5" s="7">
        <f t="shared" ref="P5:R5" si="10">MAX(P6:P105)</f>
        <v>0</v>
      </c>
      <c r="Q5" s="7">
        <f t="shared" si="10"/>
        <v>0</v>
      </c>
      <c r="R5" s="13">
        <f t="shared" si="10"/>
        <v>0</v>
      </c>
    </row>
    <row r="6" spans="1:18" ht="14.7" thickTop="1" x14ac:dyDescent="0.55000000000000004">
      <c r="A6" s="8">
        <v>1</v>
      </c>
      <c r="B6" s="18">
        <v>160</v>
      </c>
      <c r="C6" s="18">
        <v>2396</v>
      </c>
      <c r="D6" s="18">
        <v>1100</v>
      </c>
      <c r="E6" s="17">
        <f t="shared" ref="E6:E7" si="11">C6/D6</f>
        <v>2.1781818181818182</v>
      </c>
      <c r="F6">
        <v>0</v>
      </c>
      <c r="G6">
        <v>0.02</v>
      </c>
      <c r="H6">
        <v>0</v>
      </c>
    </row>
    <row r="7" spans="1:18" x14ac:dyDescent="0.55000000000000004">
      <c r="A7" s="8">
        <v>2</v>
      </c>
      <c r="B7" s="18">
        <v>215</v>
      </c>
      <c r="C7" s="18">
        <v>2806</v>
      </c>
      <c r="D7" s="18">
        <v>1100</v>
      </c>
      <c r="E7" s="17">
        <f t="shared" si="11"/>
        <v>2.5509090909090908</v>
      </c>
      <c r="F7">
        <v>0</v>
      </c>
      <c r="G7">
        <v>0.02</v>
      </c>
      <c r="H7">
        <v>0</v>
      </c>
    </row>
    <row r="8" spans="1:18" x14ac:dyDescent="0.55000000000000004">
      <c r="A8" s="8">
        <v>3</v>
      </c>
      <c r="B8" s="18">
        <v>230</v>
      </c>
      <c r="C8" s="18">
        <v>5781</v>
      </c>
      <c r="D8" s="18"/>
      <c r="E8" s="17"/>
      <c r="F8">
        <v>0</v>
      </c>
      <c r="G8">
        <v>0.02</v>
      </c>
      <c r="H8">
        <v>0</v>
      </c>
    </row>
    <row r="9" spans="1:18" x14ac:dyDescent="0.55000000000000004">
      <c r="A9" s="8">
        <v>4</v>
      </c>
      <c r="B9" s="18">
        <v>190</v>
      </c>
      <c r="C9" s="18">
        <v>2199</v>
      </c>
      <c r="D9" s="18">
        <v>1000</v>
      </c>
      <c r="E9" s="17">
        <f>C9/D9</f>
        <v>2.1989999999999998</v>
      </c>
      <c r="F9">
        <v>0</v>
      </c>
      <c r="G9">
        <v>0.02</v>
      </c>
      <c r="H9">
        <v>0</v>
      </c>
    </row>
    <row r="10" spans="1:18" x14ac:dyDescent="0.55000000000000004">
      <c r="A10" s="8">
        <v>5</v>
      </c>
      <c r="B10" s="18">
        <v>235</v>
      </c>
      <c r="C10" s="18">
        <v>1972</v>
      </c>
      <c r="D10" s="18"/>
      <c r="E10" s="17"/>
      <c r="F10">
        <v>0</v>
      </c>
      <c r="G10">
        <v>0.02</v>
      </c>
      <c r="H10">
        <v>0</v>
      </c>
    </row>
    <row r="11" spans="1:18" x14ac:dyDescent="0.55000000000000004">
      <c r="A11" s="8">
        <v>6</v>
      </c>
      <c r="B11" s="18">
        <v>240</v>
      </c>
      <c r="C11" s="18">
        <v>5053</v>
      </c>
      <c r="D11" s="18"/>
      <c r="E11" s="17"/>
      <c r="F11">
        <v>0</v>
      </c>
      <c r="G11">
        <v>0.02</v>
      </c>
      <c r="H11">
        <v>0</v>
      </c>
    </row>
    <row r="12" spans="1:18" x14ac:dyDescent="0.55000000000000004">
      <c r="A12" s="8">
        <v>7</v>
      </c>
      <c r="B12" s="18">
        <v>165</v>
      </c>
      <c r="C12" s="18">
        <v>1719</v>
      </c>
      <c r="D12" s="18">
        <v>900</v>
      </c>
      <c r="E12" s="17">
        <f t="shared" ref="E12:E73" si="12">C12/D12</f>
        <v>1.91</v>
      </c>
      <c r="F12">
        <v>0</v>
      </c>
      <c r="G12">
        <v>0.02</v>
      </c>
      <c r="H12">
        <v>0</v>
      </c>
    </row>
    <row r="13" spans="1:18" x14ac:dyDescent="0.55000000000000004">
      <c r="A13" s="8">
        <v>8</v>
      </c>
      <c r="B13" s="18">
        <v>139</v>
      </c>
      <c r="C13" s="18">
        <v>1211</v>
      </c>
      <c r="D13" s="18">
        <v>500</v>
      </c>
      <c r="E13" s="17">
        <f t="shared" si="12"/>
        <v>2.4220000000000002</v>
      </c>
      <c r="F13">
        <v>0</v>
      </c>
      <c r="G13">
        <v>0.02</v>
      </c>
      <c r="H13">
        <v>0</v>
      </c>
    </row>
    <row r="14" spans="1:18" x14ac:dyDescent="0.55000000000000004">
      <c r="A14" s="8">
        <v>9</v>
      </c>
      <c r="B14" s="18">
        <v>160</v>
      </c>
      <c r="C14" s="18">
        <v>1640</v>
      </c>
      <c r="D14" s="18">
        <v>600</v>
      </c>
      <c r="E14" s="17">
        <f t="shared" si="12"/>
        <v>2.7333333333333334</v>
      </c>
      <c r="F14">
        <v>0</v>
      </c>
      <c r="G14">
        <v>0.02</v>
      </c>
      <c r="H14">
        <v>0</v>
      </c>
    </row>
    <row r="15" spans="1:18" x14ac:dyDescent="0.55000000000000004">
      <c r="A15" s="8">
        <v>10</v>
      </c>
      <c r="B15" s="18">
        <v>265</v>
      </c>
      <c r="C15" s="18">
        <v>4691</v>
      </c>
      <c r="D15" s="18"/>
      <c r="E15" s="17"/>
      <c r="F15">
        <v>0</v>
      </c>
      <c r="G15">
        <v>0.02</v>
      </c>
      <c r="H15">
        <v>0</v>
      </c>
    </row>
    <row r="16" spans="1:18" x14ac:dyDescent="0.55000000000000004">
      <c r="A16" s="8">
        <v>11</v>
      </c>
      <c r="B16" s="18">
        <v>180</v>
      </c>
      <c r="C16" s="18">
        <v>1700</v>
      </c>
      <c r="D16" s="18">
        <v>700</v>
      </c>
      <c r="E16" s="17">
        <f t="shared" si="12"/>
        <v>2.4285714285714284</v>
      </c>
      <c r="F16">
        <v>0</v>
      </c>
      <c r="G16">
        <v>0.02</v>
      </c>
      <c r="H16">
        <v>0</v>
      </c>
    </row>
    <row r="17" spans="1:8" x14ac:dyDescent="0.55000000000000004">
      <c r="A17" s="8">
        <v>12</v>
      </c>
      <c r="B17" s="18">
        <v>195</v>
      </c>
      <c r="C17" s="18">
        <v>2329</v>
      </c>
      <c r="D17" s="18">
        <v>1100</v>
      </c>
      <c r="E17" s="17">
        <f t="shared" si="12"/>
        <v>2.1172727272727272</v>
      </c>
      <c r="F17">
        <v>0</v>
      </c>
      <c r="G17">
        <v>0.02</v>
      </c>
      <c r="H17">
        <v>0</v>
      </c>
    </row>
    <row r="18" spans="1:8" x14ac:dyDescent="0.55000000000000004">
      <c r="A18" s="8">
        <v>13</v>
      </c>
      <c r="B18" s="18">
        <v>130</v>
      </c>
      <c r="C18" s="18">
        <v>1057</v>
      </c>
      <c r="D18" s="18">
        <v>500</v>
      </c>
      <c r="E18" s="17">
        <f t="shared" si="12"/>
        <v>2.1139999999999999</v>
      </c>
      <c r="F18">
        <v>0</v>
      </c>
      <c r="G18">
        <v>0.02</v>
      </c>
      <c r="H18">
        <v>0</v>
      </c>
    </row>
    <row r="19" spans="1:8" x14ac:dyDescent="0.55000000000000004">
      <c r="A19" s="8">
        <v>14</v>
      </c>
      <c r="B19" s="18">
        <v>170</v>
      </c>
      <c r="C19" s="18">
        <v>1589</v>
      </c>
      <c r="D19" s="18">
        <v>700</v>
      </c>
      <c r="E19" s="17">
        <f t="shared" si="12"/>
        <v>2.27</v>
      </c>
      <c r="F19">
        <v>0</v>
      </c>
      <c r="G19">
        <v>0.02</v>
      </c>
      <c r="H19">
        <v>0</v>
      </c>
    </row>
    <row r="20" spans="1:8" x14ac:dyDescent="0.55000000000000004">
      <c r="A20" s="8">
        <v>15</v>
      </c>
      <c r="B20" s="18">
        <v>260</v>
      </c>
      <c r="C20" s="18">
        <v>2812</v>
      </c>
      <c r="D20" s="18">
        <v>1300</v>
      </c>
      <c r="E20" s="17">
        <f t="shared" si="12"/>
        <v>2.1630769230769231</v>
      </c>
      <c r="F20">
        <v>0</v>
      </c>
      <c r="G20">
        <v>0.02</v>
      </c>
      <c r="H20">
        <v>0</v>
      </c>
    </row>
    <row r="21" spans="1:8" x14ac:dyDescent="0.55000000000000004">
      <c r="A21" s="8">
        <v>16</v>
      </c>
      <c r="B21" s="18">
        <v>210</v>
      </c>
      <c r="C21" s="18">
        <v>3077</v>
      </c>
      <c r="D21" s="18">
        <v>1400</v>
      </c>
      <c r="E21" s="17">
        <f t="shared" si="12"/>
        <v>2.197857142857143</v>
      </c>
      <c r="F21">
        <v>0</v>
      </c>
      <c r="G21">
        <v>0.02</v>
      </c>
      <c r="H21">
        <v>0</v>
      </c>
    </row>
    <row r="22" spans="1:8" x14ac:dyDescent="0.55000000000000004">
      <c r="A22" s="8">
        <v>17</v>
      </c>
      <c r="B22" s="18">
        <v>150</v>
      </c>
      <c r="C22" s="18">
        <v>1695</v>
      </c>
      <c r="D22" s="18">
        <v>800</v>
      </c>
      <c r="E22" s="17">
        <f t="shared" si="12"/>
        <v>2.1187499999999999</v>
      </c>
      <c r="F22">
        <v>0</v>
      </c>
      <c r="G22">
        <v>0.02</v>
      </c>
      <c r="H22">
        <v>0</v>
      </c>
    </row>
    <row r="23" spans="1:8" x14ac:dyDescent="0.55000000000000004">
      <c r="A23" s="8">
        <v>18</v>
      </c>
      <c r="B23" s="18">
        <v>140</v>
      </c>
      <c r="C23" s="18">
        <v>640</v>
      </c>
      <c r="D23" s="18">
        <v>400</v>
      </c>
      <c r="E23" s="17">
        <f t="shared" si="12"/>
        <v>1.6</v>
      </c>
      <c r="F23">
        <v>0</v>
      </c>
      <c r="G23">
        <v>0.02</v>
      </c>
      <c r="H23">
        <v>0</v>
      </c>
    </row>
    <row r="24" spans="1:8" x14ac:dyDescent="0.55000000000000004">
      <c r="A24" s="8">
        <v>19</v>
      </c>
      <c r="B24" s="18">
        <v>145</v>
      </c>
      <c r="C24" s="18">
        <v>1466</v>
      </c>
      <c r="D24" s="18">
        <v>500</v>
      </c>
      <c r="E24" s="17">
        <f t="shared" si="12"/>
        <v>2.9319999999999999</v>
      </c>
      <c r="F24">
        <v>0</v>
      </c>
      <c r="G24">
        <v>0.02</v>
      </c>
      <c r="H24">
        <v>0</v>
      </c>
    </row>
    <row r="25" spans="1:8" x14ac:dyDescent="0.55000000000000004">
      <c r="A25" s="8">
        <v>20</v>
      </c>
      <c r="B25" s="18">
        <v>170</v>
      </c>
      <c r="C25" s="18">
        <v>1073</v>
      </c>
      <c r="D25" s="18">
        <v>400</v>
      </c>
      <c r="E25" s="17">
        <f t="shared" si="12"/>
        <v>2.6825000000000001</v>
      </c>
      <c r="F25">
        <v>0</v>
      </c>
      <c r="G25">
        <v>0.02</v>
      </c>
      <c r="H25">
        <v>0</v>
      </c>
    </row>
    <row r="26" spans="1:8" x14ac:dyDescent="0.55000000000000004">
      <c r="A26" s="8">
        <v>21</v>
      </c>
      <c r="B26" s="18">
        <v>160</v>
      </c>
      <c r="C26" s="18">
        <v>1788</v>
      </c>
      <c r="D26" s="18">
        <v>800</v>
      </c>
      <c r="E26" s="17">
        <f t="shared" si="12"/>
        <v>2.2349999999999999</v>
      </c>
      <c r="F26">
        <v>0</v>
      </c>
      <c r="G26">
        <v>0.02</v>
      </c>
      <c r="H26">
        <v>0</v>
      </c>
    </row>
    <row r="27" spans="1:8" x14ac:dyDescent="0.55000000000000004">
      <c r="A27" s="8">
        <v>22</v>
      </c>
      <c r="B27" s="18">
        <v>140</v>
      </c>
      <c r="C27" s="18">
        <v>805</v>
      </c>
      <c r="D27" s="18">
        <v>300</v>
      </c>
      <c r="E27" s="17">
        <f t="shared" si="12"/>
        <v>2.6833333333333331</v>
      </c>
      <c r="F27">
        <v>0</v>
      </c>
      <c r="G27">
        <v>0.02</v>
      </c>
      <c r="H27">
        <v>0</v>
      </c>
    </row>
    <row r="28" spans="1:8" x14ac:dyDescent="0.55000000000000004">
      <c r="A28" s="8">
        <v>23</v>
      </c>
      <c r="B28" s="18">
        <v>145</v>
      </c>
      <c r="C28" s="18">
        <v>1477</v>
      </c>
      <c r="D28" s="18">
        <v>800</v>
      </c>
      <c r="E28" s="17">
        <f t="shared" si="12"/>
        <v>1.8462499999999999</v>
      </c>
      <c r="F28">
        <v>0</v>
      </c>
      <c r="G28">
        <v>0.02</v>
      </c>
      <c r="H28">
        <v>0</v>
      </c>
    </row>
    <row r="29" spans="1:8" x14ac:dyDescent="0.55000000000000004">
      <c r="A29" s="8">
        <v>24</v>
      </c>
      <c r="B29" s="18">
        <v>170</v>
      </c>
      <c r="C29" s="18">
        <v>1719</v>
      </c>
      <c r="D29" s="18">
        <v>800</v>
      </c>
      <c r="E29" s="17">
        <f t="shared" si="12"/>
        <v>2.1487500000000002</v>
      </c>
      <c r="F29">
        <v>0</v>
      </c>
      <c r="G29">
        <v>0.02</v>
      </c>
      <c r="H29">
        <v>0</v>
      </c>
    </row>
    <row r="30" spans="1:8" x14ac:dyDescent="0.55000000000000004">
      <c r="A30" s="8">
        <v>25</v>
      </c>
      <c r="B30" s="18">
        <v>125</v>
      </c>
      <c r="C30" s="18">
        <v>517</v>
      </c>
      <c r="D30" s="18">
        <v>200</v>
      </c>
      <c r="E30" s="17">
        <f t="shared" si="12"/>
        <v>2.585</v>
      </c>
      <c r="F30">
        <v>0</v>
      </c>
      <c r="G30">
        <v>0.02</v>
      </c>
      <c r="H30">
        <v>0</v>
      </c>
    </row>
    <row r="31" spans="1:8" x14ac:dyDescent="0.55000000000000004">
      <c r="A31" s="8">
        <v>26</v>
      </c>
      <c r="B31" s="18">
        <v>150</v>
      </c>
      <c r="C31" s="18">
        <v>1397</v>
      </c>
      <c r="D31" s="18">
        <v>500</v>
      </c>
      <c r="E31" s="17">
        <f t="shared" si="12"/>
        <v>2.794</v>
      </c>
      <c r="F31">
        <v>0</v>
      </c>
      <c r="G31">
        <v>0.02</v>
      </c>
      <c r="H31">
        <v>0</v>
      </c>
    </row>
    <row r="32" spans="1:8" x14ac:dyDescent="0.55000000000000004">
      <c r="A32" s="8">
        <v>27</v>
      </c>
      <c r="B32" s="18">
        <v>140</v>
      </c>
      <c r="C32" s="18">
        <v>1235</v>
      </c>
      <c r="D32" s="18">
        <v>500</v>
      </c>
      <c r="E32" s="17">
        <f t="shared" si="12"/>
        <v>2.4700000000000002</v>
      </c>
      <c r="F32">
        <v>0</v>
      </c>
      <c r="G32">
        <v>0.02</v>
      </c>
      <c r="H32">
        <v>0</v>
      </c>
    </row>
    <row r="33" spans="1:8" x14ac:dyDescent="0.55000000000000004">
      <c r="A33" s="8">
        <v>28</v>
      </c>
      <c r="B33" s="18">
        <v>180</v>
      </c>
      <c r="C33" s="18">
        <v>3553</v>
      </c>
      <c r="D33" s="18">
        <v>1700</v>
      </c>
      <c r="E33" s="17">
        <f t="shared" si="12"/>
        <v>2.09</v>
      </c>
      <c r="F33">
        <v>0</v>
      </c>
      <c r="G33">
        <v>0.02</v>
      </c>
      <c r="H33">
        <v>0</v>
      </c>
    </row>
    <row r="34" spans="1:8" x14ac:dyDescent="0.55000000000000004">
      <c r="A34" s="8">
        <v>29</v>
      </c>
      <c r="B34" s="18">
        <v>230</v>
      </c>
      <c r="C34" s="18">
        <v>4258</v>
      </c>
      <c r="D34" s="18">
        <v>1700</v>
      </c>
      <c r="E34" s="17">
        <f t="shared" si="12"/>
        <v>2.5047058823529413</v>
      </c>
      <c r="F34">
        <v>0</v>
      </c>
      <c r="G34">
        <v>0.02</v>
      </c>
      <c r="H34">
        <v>0</v>
      </c>
    </row>
    <row r="35" spans="1:8" x14ac:dyDescent="0.55000000000000004">
      <c r="A35" s="8">
        <v>30</v>
      </c>
      <c r="B35" s="18">
        <v>250</v>
      </c>
      <c r="C35" s="18">
        <v>5376</v>
      </c>
      <c r="D35" s="18">
        <v>2200</v>
      </c>
      <c r="E35" s="17">
        <f t="shared" si="12"/>
        <v>2.4436363636363638</v>
      </c>
      <c r="F35">
        <v>0</v>
      </c>
      <c r="G35">
        <v>0.02</v>
      </c>
      <c r="H35">
        <v>0</v>
      </c>
    </row>
    <row r="36" spans="1:8" x14ac:dyDescent="0.55000000000000004">
      <c r="A36" s="8">
        <v>31</v>
      </c>
      <c r="B36" s="18">
        <v>130</v>
      </c>
      <c r="C36" s="18">
        <v>658</v>
      </c>
      <c r="D36" s="18">
        <v>300</v>
      </c>
      <c r="E36" s="17">
        <f t="shared" si="12"/>
        <v>2.1933333333333334</v>
      </c>
      <c r="F36">
        <v>0</v>
      </c>
      <c r="G36">
        <v>0.02</v>
      </c>
      <c r="H36">
        <v>0</v>
      </c>
    </row>
    <row r="37" spans="1:8" x14ac:dyDescent="0.55000000000000004">
      <c r="A37" s="8">
        <v>32</v>
      </c>
      <c r="B37" s="18">
        <v>200</v>
      </c>
      <c r="C37" s="18">
        <v>1961</v>
      </c>
      <c r="D37" s="18">
        <v>900</v>
      </c>
      <c r="E37" s="17">
        <f t="shared" si="12"/>
        <v>2.1788888888888889</v>
      </c>
      <c r="F37">
        <v>0</v>
      </c>
      <c r="G37">
        <v>0.02</v>
      </c>
      <c r="H37">
        <v>0</v>
      </c>
    </row>
    <row r="38" spans="1:8" x14ac:dyDescent="0.55000000000000004">
      <c r="A38" s="8">
        <v>33</v>
      </c>
      <c r="B38" s="18">
        <v>150</v>
      </c>
      <c r="C38" s="18">
        <v>1346</v>
      </c>
      <c r="D38" s="18">
        <v>600</v>
      </c>
      <c r="E38" s="17">
        <f t="shared" si="12"/>
        <v>2.2433333333333332</v>
      </c>
      <c r="F38">
        <v>0</v>
      </c>
      <c r="G38">
        <v>0.02</v>
      </c>
      <c r="H38">
        <v>0</v>
      </c>
    </row>
    <row r="39" spans="1:8" x14ac:dyDescent="0.55000000000000004">
      <c r="A39" s="8">
        <v>34</v>
      </c>
      <c r="B39" s="18">
        <v>150</v>
      </c>
      <c r="C39" s="18">
        <v>917</v>
      </c>
      <c r="D39" s="18">
        <v>500</v>
      </c>
      <c r="E39" s="17">
        <f t="shared" si="12"/>
        <v>1.8340000000000001</v>
      </c>
      <c r="F39">
        <v>0</v>
      </c>
      <c r="G39">
        <v>0.02</v>
      </c>
      <c r="H39">
        <v>0</v>
      </c>
    </row>
    <row r="40" spans="1:8" x14ac:dyDescent="0.55000000000000004">
      <c r="A40" s="8">
        <v>35</v>
      </c>
      <c r="B40" s="18">
        <v>165</v>
      </c>
      <c r="C40" s="18">
        <v>2602</v>
      </c>
      <c r="D40" s="18">
        <v>1100</v>
      </c>
      <c r="E40" s="17">
        <f t="shared" si="12"/>
        <v>2.3654545454545453</v>
      </c>
      <c r="F40">
        <v>0</v>
      </c>
      <c r="G40">
        <v>0.02</v>
      </c>
      <c r="H40">
        <v>0</v>
      </c>
    </row>
    <row r="41" spans="1:8" x14ac:dyDescent="0.55000000000000004">
      <c r="A41" s="8">
        <v>36</v>
      </c>
      <c r="B41" s="18">
        <v>160</v>
      </c>
      <c r="C41" s="18">
        <v>1843</v>
      </c>
      <c r="D41" s="18">
        <v>900</v>
      </c>
      <c r="E41" s="17">
        <f t="shared" si="12"/>
        <v>2.0477777777777777</v>
      </c>
      <c r="F41">
        <v>0</v>
      </c>
      <c r="G41">
        <v>0.02</v>
      </c>
      <c r="H41">
        <v>0</v>
      </c>
    </row>
    <row r="42" spans="1:8" x14ac:dyDescent="0.55000000000000004">
      <c r="A42" s="8">
        <v>37</v>
      </c>
      <c r="B42" s="18">
        <v>135</v>
      </c>
      <c r="C42" s="18">
        <v>682</v>
      </c>
      <c r="D42" s="18">
        <v>300</v>
      </c>
      <c r="E42" s="17">
        <f t="shared" si="12"/>
        <v>2.2733333333333334</v>
      </c>
      <c r="F42">
        <v>0</v>
      </c>
      <c r="G42">
        <v>0.02</v>
      </c>
      <c r="H42">
        <v>0</v>
      </c>
    </row>
    <row r="43" spans="1:8" x14ac:dyDescent="0.55000000000000004">
      <c r="A43" s="8">
        <v>38</v>
      </c>
      <c r="B43" s="18">
        <v>150</v>
      </c>
      <c r="C43" s="18">
        <v>1025</v>
      </c>
      <c r="D43" s="18">
        <v>400</v>
      </c>
      <c r="E43" s="17">
        <f t="shared" si="12"/>
        <v>2.5625</v>
      </c>
      <c r="F43">
        <v>0</v>
      </c>
      <c r="G43">
        <v>0.02</v>
      </c>
      <c r="H43">
        <v>0</v>
      </c>
    </row>
    <row r="44" spans="1:8" x14ac:dyDescent="0.55000000000000004">
      <c r="A44" s="8">
        <v>39</v>
      </c>
      <c r="B44" s="18">
        <v>200</v>
      </c>
      <c r="C44" s="18">
        <v>4481</v>
      </c>
      <c r="D44" s="18">
        <v>2000</v>
      </c>
      <c r="E44" s="17">
        <f t="shared" si="12"/>
        <v>2.2404999999999999</v>
      </c>
      <c r="F44">
        <v>0</v>
      </c>
      <c r="G44">
        <v>0.02</v>
      </c>
      <c r="H44">
        <v>0</v>
      </c>
    </row>
    <row r="45" spans="1:8" x14ac:dyDescent="0.55000000000000004">
      <c r="A45" s="8">
        <v>40</v>
      </c>
      <c r="B45" s="18">
        <v>270</v>
      </c>
      <c r="C45" s="18">
        <v>5996</v>
      </c>
      <c r="D45" s="18">
        <v>2600</v>
      </c>
      <c r="E45" s="17">
        <f t="shared" si="12"/>
        <v>2.3061538461538462</v>
      </c>
      <c r="F45">
        <v>0</v>
      </c>
      <c r="G45">
        <v>0.02</v>
      </c>
      <c r="H45">
        <v>0</v>
      </c>
    </row>
    <row r="46" spans="1:8" x14ac:dyDescent="0.55000000000000004">
      <c r="A46" s="8">
        <v>41</v>
      </c>
      <c r="B46" s="18">
        <v>210</v>
      </c>
      <c r="C46" s="18">
        <v>866</v>
      </c>
      <c r="D46" s="18">
        <v>300</v>
      </c>
      <c r="E46" s="17">
        <f t="shared" si="12"/>
        <v>2.8866666666666667</v>
      </c>
      <c r="F46">
        <v>0</v>
      </c>
      <c r="G46">
        <v>0.02</v>
      </c>
      <c r="H46">
        <v>0</v>
      </c>
    </row>
    <row r="47" spans="1:8" x14ac:dyDescent="0.55000000000000004">
      <c r="A47" s="8">
        <v>42</v>
      </c>
      <c r="B47" s="18">
        <v>210</v>
      </c>
      <c r="C47" s="18">
        <v>1528</v>
      </c>
      <c r="D47" s="18">
        <v>600</v>
      </c>
      <c r="E47" s="17">
        <f t="shared" si="12"/>
        <v>2.5466666666666669</v>
      </c>
      <c r="F47">
        <v>0</v>
      </c>
      <c r="G47">
        <v>0.02</v>
      </c>
      <c r="H47">
        <v>0</v>
      </c>
    </row>
    <row r="48" spans="1:8" x14ac:dyDescent="0.55000000000000004">
      <c r="A48" s="8">
        <v>43</v>
      </c>
      <c r="B48" s="18">
        <v>220</v>
      </c>
      <c r="C48" s="18">
        <v>2176</v>
      </c>
      <c r="D48" s="18">
        <v>1350</v>
      </c>
      <c r="E48" s="17">
        <f t="shared" si="12"/>
        <v>1.6118518518518519</v>
      </c>
      <c r="F48">
        <v>0</v>
      </c>
      <c r="G48">
        <v>0.02</v>
      </c>
      <c r="H48">
        <v>0</v>
      </c>
    </row>
    <row r="49" spans="1:8" x14ac:dyDescent="0.55000000000000004">
      <c r="A49" s="8">
        <v>44</v>
      </c>
      <c r="B49" s="18">
        <v>145</v>
      </c>
      <c r="C49" s="18">
        <v>891</v>
      </c>
      <c r="D49" s="18">
        <v>350</v>
      </c>
      <c r="E49" s="17">
        <f t="shared" si="12"/>
        <v>2.5457142857142858</v>
      </c>
      <c r="F49">
        <v>0</v>
      </c>
      <c r="G49">
        <v>0.02</v>
      </c>
      <c r="H49">
        <v>0</v>
      </c>
    </row>
    <row r="50" spans="1:8" x14ac:dyDescent="0.55000000000000004">
      <c r="A50" s="8">
        <v>45</v>
      </c>
      <c r="B50" s="18">
        <v>120</v>
      </c>
      <c r="C50" s="18">
        <v>1343</v>
      </c>
      <c r="D50" s="18">
        <v>600</v>
      </c>
      <c r="E50" s="17">
        <f t="shared" si="12"/>
        <v>2.2383333333333333</v>
      </c>
      <c r="F50">
        <v>0</v>
      </c>
      <c r="G50">
        <v>0.02</v>
      </c>
      <c r="H50">
        <v>0</v>
      </c>
    </row>
    <row r="51" spans="1:8" x14ac:dyDescent="0.55000000000000004">
      <c r="A51" s="8">
        <v>46</v>
      </c>
      <c r="B51" s="18">
        <v>100</v>
      </c>
      <c r="C51" s="18">
        <v>281</v>
      </c>
      <c r="D51" s="18">
        <v>100</v>
      </c>
      <c r="E51" s="17">
        <f t="shared" si="12"/>
        <v>2.81</v>
      </c>
      <c r="F51">
        <v>0</v>
      </c>
      <c r="G51">
        <v>0.02</v>
      </c>
      <c r="H51">
        <v>0</v>
      </c>
    </row>
    <row r="52" spans="1:8" x14ac:dyDescent="0.55000000000000004">
      <c r="A52" s="8">
        <v>47</v>
      </c>
      <c r="B52" s="18">
        <v>85</v>
      </c>
      <c r="C52" s="18">
        <v>184</v>
      </c>
      <c r="D52" s="18">
        <v>100</v>
      </c>
      <c r="E52" s="17">
        <f t="shared" si="12"/>
        <v>1.84</v>
      </c>
      <c r="F52">
        <v>0</v>
      </c>
      <c r="G52">
        <v>0.02</v>
      </c>
      <c r="H52">
        <v>0</v>
      </c>
    </row>
    <row r="53" spans="1:8" x14ac:dyDescent="0.55000000000000004">
      <c r="A53" s="8">
        <v>48</v>
      </c>
      <c r="B53" s="18">
        <v>210</v>
      </c>
      <c r="C53" s="18">
        <v>3348</v>
      </c>
      <c r="D53" s="18">
        <v>1600</v>
      </c>
      <c r="E53" s="17">
        <f t="shared" si="12"/>
        <v>2.0924999999999998</v>
      </c>
      <c r="F53">
        <v>0</v>
      </c>
      <c r="G53">
        <v>0.02</v>
      </c>
      <c r="H53">
        <v>0</v>
      </c>
    </row>
    <row r="54" spans="1:8" x14ac:dyDescent="0.55000000000000004">
      <c r="A54" s="8">
        <v>49</v>
      </c>
      <c r="B54" s="18">
        <v>210</v>
      </c>
      <c r="C54" s="18">
        <v>3252</v>
      </c>
      <c r="D54" s="18">
        <v>1800</v>
      </c>
      <c r="E54" s="17">
        <f t="shared" si="12"/>
        <v>1.8066666666666666</v>
      </c>
      <c r="F54">
        <v>0</v>
      </c>
      <c r="G54">
        <v>0.02</v>
      </c>
      <c r="H54">
        <v>0</v>
      </c>
    </row>
    <row r="55" spans="1:8" x14ac:dyDescent="0.55000000000000004">
      <c r="A55" s="8">
        <v>50</v>
      </c>
      <c r="B55" s="18">
        <v>315</v>
      </c>
      <c r="C55" s="18">
        <v>10157</v>
      </c>
      <c r="D55" s="18"/>
      <c r="E55" s="17"/>
      <c r="F55">
        <v>0</v>
      </c>
      <c r="G55">
        <v>0.02</v>
      </c>
      <c r="H55">
        <v>0</v>
      </c>
    </row>
    <row r="56" spans="1:8" x14ac:dyDescent="0.55000000000000004">
      <c r="A56" s="8">
        <v>51</v>
      </c>
      <c r="B56" s="18">
        <v>245</v>
      </c>
      <c r="C56" s="18">
        <v>5335</v>
      </c>
      <c r="D56" s="18"/>
      <c r="E56" s="17"/>
      <c r="F56">
        <v>0</v>
      </c>
      <c r="G56">
        <v>0.02</v>
      </c>
      <c r="H56">
        <v>0</v>
      </c>
    </row>
    <row r="57" spans="1:8" x14ac:dyDescent="0.55000000000000004">
      <c r="A57" s="8">
        <v>52</v>
      </c>
      <c r="B57" s="18">
        <v>270</v>
      </c>
      <c r="C57" s="18">
        <v>4843</v>
      </c>
      <c r="D57" s="18">
        <v>2500</v>
      </c>
      <c r="E57" s="17">
        <f t="shared" si="12"/>
        <v>1.9372</v>
      </c>
      <c r="F57">
        <v>0</v>
      </c>
      <c r="G57">
        <v>0.02</v>
      </c>
      <c r="H57">
        <v>0</v>
      </c>
    </row>
    <row r="58" spans="1:8" x14ac:dyDescent="0.55000000000000004">
      <c r="A58" s="8">
        <v>53</v>
      </c>
      <c r="B58" s="18">
        <v>140</v>
      </c>
      <c r="C58" s="18">
        <v>1314</v>
      </c>
      <c r="D58" s="18">
        <v>600</v>
      </c>
      <c r="E58" s="17">
        <f t="shared" si="12"/>
        <v>2.19</v>
      </c>
      <c r="F58">
        <v>0</v>
      </c>
      <c r="G58">
        <v>0.02</v>
      </c>
      <c r="H58">
        <v>0</v>
      </c>
    </row>
    <row r="59" spans="1:8" x14ac:dyDescent="0.55000000000000004">
      <c r="A59" s="8">
        <v>54</v>
      </c>
      <c r="B59" s="18">
        <v>200</v>
      </c>
      <c r="C59" s="18">
        <v>2353</v>
      </c>
      <c r="D59" s="18">
        <v>1000</v>
      </c>
      <c r="E59" s="17">
        <f t="shared" si="12"/>
        <v>2.3530000000000002</v>
      </c>
      <c r="F59">
        <v>0</v>
      </c>
      <c r="G59">
        <v>0.02</v>
      </c>
      <c r="H59">
        <v>0</v>
      </c>
    </row>
    <row r="60" spans="1:8" x14ac:dyDescent="0.55000000000000004">
      <c r="A60" s="8">
        <v>55</v>
      </c>
      <c r="B60" s="18">
        <v>150</v>
      </c>
      <c r="C60" s="18">
        <v>1212</v>
      </c>
      <c r="D60" s="18">
        <v>500</v>
      </c>
      <c r="E60" s="17">
        <f t="shared" si="12"/>
        <v>2.4239999999999999</v>
      </c>
      <c r="F60">
        <v>0</v>
      </c>
      <c r="G60">
        <v>0.02</v>
      </c>
      <c r="H60">
        <v>0</v>
      </c>
    </row>
    <row r="61" spans="1:8" x14ac:dyDescent="0.55000000000000004">
      <c r="A61" s="8">
        <v>56</v>
      </c>
      <c r="B61" s="18">
        <v>130</v>
      </c>
      <c r="C61" s="18">
        <v>949</v>
      </c>
      <c r="D61" s="18">
        <v>400</v>
      </c>
      <c r="E61" s="17">
        <f t="shared" si="12"/>
        <v>2.3725000000000001</v>
      </c>
      <c r="F61">
        <v>0</v>
      </c>
      <c r="G61">
        <v>0.02</v>
      </c>
      <c r="H61">
        <v>0</v>
      </c>
    </row>
    <row r="62" spans="1:8" x14ac:dyDescent="0.55000000000000004">
      <c r="A62" s="8">
        <v>57</v>
      </c>
      <c r="B62" s="18">
        <v>105</v>
      </c>
      <c r="C62" s="18">
        <v>651</v>
      </c>
      <c r="D62" s="18">
        <v>250</v>
      </c>
      <c r="E62" s="17">
        <f t="shared" si="12"/>
        <v>2.6040000000000001</v>
      </c>
      <c r="F62">
        <v>0</v>
      </c>
      <c r="G62">
        <v>0.02</v>
      </c>
      <c r="H62">
        <v>0</v>
      </c>
    </row>
    <row r="63" spans="1:8" x14ac:dyDescent="0.55000000000000004">
      <c r="A63" s="8">
        <v>58</v>
      </c>
      <c r="B63" s="18">
        <v>120</v>
      </c>
      <c r="C63" s="18">
        <v>500</v>
      </c>
      <c r="D63" s="18">
        <v>200</v>
      </c>
      <c r="E63" s="17">
        <f t="shared" si="12"/>
        <v>2.5</v>
      </c>
      <c r="F63">
        <v>0</v>
      </c>
      <c r="G63">
        <v>0.02</v>
      </c>
      <c r="H63">
        <v>0</v>
      </c>
    </row>
    <row r="64" spans="1:8" x14ac:dyDescent="0.55000000000000004">
      <c r="A64" s="8">
        <v>59</v>
      </c>
      <c r="B64" s="18">
        <v>205</v>
      </c>
      <c r="C64" s="18">
        <v>1245</v>
      </c>
      <c r="D64" s="18">
        <v>500</v>
      </c>
      <c r="E64" s="17">
        <f t="shared" si="12"/>
        <v>2.4900000000000002</v>
      </c>
      <c r="F64">
        <v>0</v>
      </c>
      <c r="G64">
        <v>0.02</v>
      </c>
      <c r="H64">
        <v>0</v>
      </c>
    </row>
    <row r="65" spans="1:8" x14ac:dyDescent="0.55000000000000004">
      <c r="A65" s="8">
        <v>60</v>
      </c>
      <c r="B65" s="18">
        <v>170</v>
      </c>
      <c r="C65" s="18">
        <v>1035</v>
      </c>
      <c r="D65" s="18">
        <v>400</v>
      </c>
      <c r="E65" s="17">
        <f t="shared" si="12"/>
        <v>2.5874999999999999</v>
      </c>
      <c r="F65">
        <v>0</v>
      </c>
      <c r="G65">
        <v>0.02</v>
      </c>
      <c r="H65">
        <v>0</v>
      </c>
    </row>
    <row r="66" spans="1:8" x14ac:dyDescent="0.55000000000000004">
      <c r="A66" s="8">
        <v>61</v>
      </c>
      <c r="B66" s="18">
        <v>165</v>
      </c>
      <c r="C66" s="18">
        <v>894</v>
      </c>
      <c r="D66" s="18">
        <v>350</v>
      </c>
      <c r="E66" s="17">
        <f t="shared" si="12"/>
        <v>2.5542857142857143</v>
      </c>
      <c r="F66">
        <v>0</v>
      </c>
      <c r="G66">
        <v>0.02</v>
      </c>
      <c r="H66">
        <v>0</v>
      </c>
    </row>
    <row r="67" spans="1:8" x14ac:dyDescent="0.55000000000000004">
      <c r="A67" s="8">
        <v>62</v>
      </c>
      <c r="B67" s="18">
        <v>155</v>
      </c>
      <c r="C67" s="18">
        <v>964</v>
      </c>
      <c r="D67" s="18">
        <v>350</v>
      </c>
      <c r="E67" s="17">
        <f t="shared" si="12"/>
        <v>2.7542857142857144</v>
      </c>
      <c r="F67">
        <v>0</v>
      </c>
      <c r="G67">
        <v>0.02</v>
      </c>
      <c r="H67">
        <v>0</v>
      </c>
    </row>
    <row r="68" spans="1:8" x14ac:dyDescent="0.55000000000000004">
      <c r="A68" s="8">
        <v>63</v>
      </c>
      <c r="B68" s="18">
        <v>145</v>
      </c>
      <c r="C68" s="18">
        <v>1577</v>
      </c>
      <c r="D68" s="18">
        <v>700</v>
      </c>
      <c r="E68" s="17">
        <f t="shared" si="12"/>
        <v>2.2528571428571427</v>
      </c>
      <c r="F68">
        <v>0</v>
      </c>
      <c r="G68">
        <v>0.02</v>
      </c>
      <c r="H68">
        <v>0</v>
      </c>
    </row>
    <row r="69" spans="1:8" x14ac:dyDescent="0.55000000000000004">
      <c r="A69" s="8">
        <v>64</v>
      </c>
      <c r="B69" s="18">
        <v>180</v>
      </c>
      <c r="C69" s="18">
        <v>1411</v>
      </c>
      <c r="D69" s="18">
        <v>600</v>
      </c>
      <c r="E69" s="17">
        <f t="shared" si="12"/>
        <v>2.3516666666666666</v>
      </c>
      <c r="F69">
        <v>0</v>
      </c>
      <c r="G69">
        <v>0.02</v>
      </c>
      <c r="H69">
        <v>0</v>
      </c>
    </row>
    <row r="70" spans="1:8" x14ac:dyDescent="0.55000000000000004">
      <c r="A70" s="8">
        <v>65</v>
      </c>
      <c r="B70" s="18">
        <v>145</v>
      </c>
      <c r="C70" s="18">
        <v>737</v>
      </c>
      <c r="D70" s="18">
        <v>300</v>
      </c>
      <c r="E70" s="17">
        <f t="shared" si="12"/>
        <v>2.4566666666666666</v>
      </c>
      <c r="F70">
        <v>0</v>
      </c>
      <c r="G70">
        <v>0.02</v>
      </c>
      <c r="H70">
        <v>0</v>
      </c>
    </row>
    <row r="71" spans="1:8" x14ac:dyDescent="0.55000000000000004">
      <c r="A71" s="8">
        <v>66</v>
      </c>
      <c r="B71" s="18">
        <v>150</v>
      </c>
      <c r="C71" s="18">
        <v>1100</v>
      </c>
      <c r="D71" s="18">
        <v>600</v>
      </c>
      <c r="E71" s="17">
        <f t="shared" si="12"/>
        <v>1.8333333333333333</v>
      </c>
      <c r="F71">
        <v>0</v>
      </c>
      <c r="G71">
        <v>0.02</v>
      </c>
      <c r="H71">
        <v>0</v>
      </c>
    </row>
    <row r="72" spans="1:8" x14ac:dyDescent="0.55000000000000004">
      <c r="A72" s="8">
        <v>67</v>
      </c>
      <c r="B72" s="18">
        <v>200</v>
      </c>
      <c r="C72" s="18">
        <v>3449</v>
      </c>
      <c r="D72" s="18">
        <v>1500</v>
      </c>
      <c r="E72" s="17">
        <f t="shared" si="12"/>
        <v>2.2993333333333332</v>
      </c>
      <c r="F72">
        <v>0</v>
      </c>
      <c r="G72">
        <v>0.02</v>
      </c>
      <c r="H72">
        <v>0</v>
      </c>
    </row>
    <row r="73" spans="1:8" x14ac:dyDescent="0.55000000000000004">
      <c r="A73" s="8">
        <v>68</v>
      </c>
      <c r="B73" s="18">
        <v>180</v>
      </c>
      <c r="C73" s="18">
        <v>2754</v>
      </c>
      <c r="D73" s="18">
        <v>1200</v>
      </c>
      <c r="E73" s="17">
        <f t="shared" si="12"/>
        <v>2.2949999999999999</v>
      </c>
      <c r="F73">
        <v>0</v>
      </c>
      <c r="G73">
        <v>0.02</v>
      </c>
      <c r="H73">
        <v>0</v>
      </c>
    </row>
    <row r="74" spans="1:8" x14ac:dyDescent="0.55000000000000004">
      <c r="A74" s="8">
        <v>69</v>
      </c>
      <c r="B74" s="18">
        <v>150</v>
      </c>
      <c r="C74" s="18">
        <v>2085</v>
      </c>
      <c r="D74" s="18">
        <v>1000</v>
      </c>
      <c r="E74" s="17">
        <f t="shared" ref="E74:E105" si="13">C74/D74</f>
        <v>2.085</v>
      </c>
      <c r="F74">
        <v>0</v>
      </c>
      <c r="G74">
        <v>0.02</v>
      </c>
      <c r="H74">
        <v>0</v>
      </c>
    </row>
    <row r="75" spans="1:8" x14ac:dyDescent="0.55000000000000004">
      <c r="A75" s="8">
        <v>70</v>
      </c>
      <c r="B75" s="18">
        <v>250</v>
      </c>
      <c r="C75" s="18">
        <v>5585</v>
      </c>
      <c r="D75" s="18"/>
      <c r="E75" s="17"/>
      <c r="F75">
        <v>0</v>
      </c>
      <c r="G75">
        <v>0.02</v>
      </c>
      <c r="H75">
        <v>0</v>
      </c>
    </row>
    <row r="76" spans="1:8" x14ac:dyDescent="0.55000000000000004">
      <c r="A76" s="8">
        <v>71</v>
      </c>
      <c r="B76" s="18">
        <v>140</v>
      </c>
      <c r="C76" s="18">
        <v>1626</v>
      </c>
      <c r="D76" s="18">
        <v>600</v>
      </c>
      <c r="E76" s="17">
        <f t="shared" si="13"/>
        <v>2.71</v>
      </c>
      <c r="F76">
        <v>0</v>
      </c>
      <c r="G76">
        <v>0.02</v>
      </c>
      <c r="H76">
        <v>0</v>
      </c>
    </row>
    <row r="77" spans="1:8" x14ac:dyDescent="0.55000000000000004">
      <c r="A77" s="8">
        <v>72</v>
      </c>
      <c r="B77" s="18">
        <v>180</v>
      </c>
      <c r="C77" s="18">
        <v>2308</v>
      </c>
      <c r="D77" s="18">
        <v>1200</v>
      </c>
      <c r="E77" s="17">
        <f t="shared" si="13"/>
        <v>1.9233333333333333</v>
      </c>
      <c r="F77">
        <v>0</v>
      </c>
      <c r="G77">
        <v>0.02</v>
      </c>
      <c r="H77">
        <v>0</v>
      </c>
    </row>
    <row r="78" spans="1:8" x14ac:dyDescent="0.55000000000000004">
      <c r="A78" s="8">
        <v>73</v>
      </c>
      <c r="B78" s="18">
        <v>100</v>
      </c>
      <c r="C78" s="18">
        <v>560</v>
      </c>
      <c r="D78" s="18">
        <v>250</v>
      </c>
      <c r="E78" s="17">
        <f t="shared" si="13"/>
        <v>2.2400000000000002</v>
      </c>
      <c r="F78">
        <v>0</v>
      </c>
      <c r="G78">
        <v>0.02</v>
      </c>
      <c r="H78">
        <v>0</v>
      </c>
    </row>
    <row r="79" spans="1:8" x14ac:dyDescent="0.55000000000000004">
      <c r="A79" s="8">
        <v>74</v>
      </c>
      <c r="B79" s="18">
        <v>100</v>
      </c>
      <c r="C79" s="18">
        <v>270</v>
      </c>
      <c r="D79" s="18">
        <v>100</v>
      </c>
      <c r="E79" s="17">
        <f t="shared" si="13"/>
        <v>2.7</v>
      </c>
      <c r="F79">
        <v>0</v>
      </c>
      <c r="G79">
        <v>0.02</v>
      </c>
      <c r="H79">
        <v>0</v>
      </c>
    </row>
    <row r="80" spans="1:8" x14ac:dyDescent="0.55000000000000004">
      <c r="A80" s="8">
        <v>75</v>
      </c>
      <c r="B80" s="18">
        <v>150</v>
      </c>
      <c r="C80" s="18">
        <v>416</v>
      </c>
      <c r="D80" s="18">
        <v>100</v>
      </c>
      <c r="E80" s="17">
        <f t="shared" si="13"/>
        <v>4.16</v>
      </c>
      <c r="F80">
        <v>0</v>
      </c>
      <c r="G80">
        <v>0.02</v>
      </c>
      <c r="H80">
        <v>0</v>
      </c>
    </row>
    <row r="81" spans="1:8" x14ac:dyDescent="0.55000000000000004">
      <c r="A81" s="8">
        <v>76</v>
      </c>
      <c r="B81" s="18">
        <v>150</v>
      </c>
      <c r="C81" s="18">
        <v>1380</v>
      </c>
      <c r="D81" s="18">
        <v>650</v>
      </c>
      <c r="E81" s="17">
        <f t="shared" si="13"/>
        <v>2.1230769230769231</v>
      </c>
      <c r="F81">
        <v>0</v>
      </c>
      <c r="G81">
        <v>0.02</v>
      </c>
      <c r="H81">
        <v>0</v>
      </c>
    </row>
    <row r="82" spans="1:8" x14ac:dyDescent="0.55000000000000004">
      <c r="A82" s="8">
        <v>77</v>
      </c>
      <c r="B82" s="18">
        <v>190</v>
      </c>
      <c r="C82" s="18">
        <v>1007</v>
      </c>
      <c r="D82" s="18">
        <v>400</v>
      </c>
      <c r="E82" s="17">
        <f t="shared" si="13"/>
        <v>2.5175000000000001</v>
      </c>
      <c r="F82">
        <v>0</v>
      </c>
      <c r="G82">
        <v>0.02</v>
      </c>
      <c r="H82">
        <v>0</v>
      </c>
    </row>
    <row r="83" spans="1:8" x14ac:dyDescent="0.55000000000000004">
      <c r="A83" s="8">
        <v>78</v>
      </c>
      <c r="B83" s="18">
        <v>140</v>
      </c>
      <c r="C83" s="18">
        <v>1039</v>
      </c>
      <c r="D83" s="18">
        <v>450</v>
      </c>
      <c r="E83" s="17">
        <f t="shared" si="13"/>
        <v>2.3088888888888888</v>
      </c>
      <c r="F83">
        <v>0</v>
      </c>
      <c r="G83">
        <v>0.02</v>
      </c>
      <c r="H83">
        <v>0</v>
      </c>
    </row>
    <row r="84" spans="1:8" x14ac:dyDescent="0.55000000000000004">
      <c r="A84" s="8">
        <v>79</v>
      </c>
      <c r="B84" s="18">
        <v>115</v>
      </c>
      <c r="C84" s="18">
        <v>555</v>
      </c>
      <c r="D84" s="18">
        <v>250</v>
      </c>
      <c r="E84" s="17">
        <f t="shared" si="13"/>
        <v>2.2200000000000002</v>
      </c>
      <c r="F84">
        <v>0</v>
      </c>
      <c r="G84">
        <v>0.02</v>
      </c>
      <c r="H84">
        <v>0</v>
      </c>
    </row>
    <row r="85" spans="1:8" x14ac:dyDescent="0.55000000000000004">
      <c r="A85" s="8">
        <v>80</v>
      </c>
      <c r="B85" s="18">
        <v>100</v>
      </c>
      <c r="C85" s="18">
        <v>647</v>
      </c>
      <c r="D85" s="18">
        <v>300</v>
      </c>
      <c r="E85" s="17">
        <f t="shared" si="13"/>
        <v>2.1566666666666667</v>
      </c>
      <c r="F85">
        <v>0</v>
      </c>
      <c r="G85">
        <v>0.02</v>
      </c>
      <c r="H85">
        <v>0</v>
      </c>
    </row>
    <row r="86" spans="1:8" x14ac:dyDescent="0.55000000000000004">
      <c r="A86" s="8">
        <v>81</v>
      </c>
      <c r="B86" s="18">
        <v>295</v>
      </c>
      <c r="C86" s="18">
        <v>3942</v>
      </c>
      <c r="D86" s="18"/>
      <c r="E86" s="17"/>
      <c r="F86">
        <v>0</v>
      </c>
      <c r="G86">
        <v>0.02</v>
      </c>
      <c r="H86">
        <v>0</v>
      </c>
    </row>
    <row r="87" spans="1:8" x14ac:dyDescent="0.55000000000000004">
      <c r="A87" s="8">
        <v>82</v>
      </c>
      <c r="B87" s="18">
        <v>235</v>
      </c>
      <c r="C87" s="18">
        <v>2926</v>
      </c>
      <c r="D87" s="18">
        <v>1200</v>
      </c>
      <c r="E87" s="17">
        <f t="shared" si="13"/>
        <v>2.4383333333333335</v>
      </c>
      <c r="F87">
        <v>0</v>
      </c>
      <c r="G87">
        <v>0.02</v>
      </c>
      <c r="H87">
        <v>0</v>
      </c>
    </row>
    <row r="88" spans="1:8" x14ac:dyDescent="0.55000000000000004">
      <c r="A88" s="8">
        <v>83</v>
      </c>
      <c r="B88" s="18">
        <v>105</v>
      </c>
      <c r="C88" s="18">
        <v>557</v>
      </c>
      <c r="D88" s="18">
        <v>300</v>
      </c>
      <c r="E88" s="17">
        <f t="shared" si="13"/>
        <v>1.8566666666666667</v>
      </c>
      <c r="F88">
        <v>0</v>
      </c>
      <c r="G88">
        <v>0.02</v>
      </c>
      <c r="H88">
        <v>0</v>
      </c>
    </row>
    <row r="89" spans="1:8" x14ac:dyDescent="0.55000000000000004">
      <c r="A89" s="8">
        <v>84</v>
      </c>
      <c r="B89" s="18">
        <v>160</v>
      </c>
      <c r="C89" s="18">
        <v>874</v>
      </c>
      <c r="D89" s="18">
        <v>350</v>
      </c>
      <c r="E89" s="17">
        <f t="shared" si="13"/>
        <v>2.4971428571428573</v>
      </c>
      <c r="F89">
        <v>0</v>
      </c>
      <c r="G89">
        <v>0.02</v>
      </c>
      <c r="H89">
        <v>0</v>
      </c>
    </row>
    <row r="90" spans="1:8" x14ac:dyDescent="0.55000000000000004">
      <c r="A90" s="8">
        <v>85</v>
      </c>
      <c r="B90" s="18">
        <v>210</v>
      </c>
      <c r="C90" s="18">
        <v>2477</v>
      </c>
      <c r="D90" s="18">
        <v>1300</v>
      </c>
      <c r="E90" s="17">
        <f t="shared" si="13"/>
        <v>1.9053846153846155</v>
      </c>
      <c r="F90">
        <v>0</v>
      </c>
      <c r="G90">
        <v>0.02</v>
      </c>
      <c r="H90">
        <v>0</v>
      </c>
    </row>
    <row r="91" spans="1:8" x14ac:dyDescent="0.55000000000000004">
      <c r="A91" s="8">
        <v>86</v>
      </c>
      <c r="B91" s="18">
        <v>160</v>
      </c>
      <c r="C91" s="18">
        <v>2081</v>
      </c>
      <c r="D91" s="18">
        <v>800</v>
      </c>
      <c r="E91" s="17">
        <f t="shared" si="13"/>
        <v>2.6012499999999998</v>
      </c>
      <c r="F91">
        <v>0</v>
      </c>
      <c r="G91">
        <v>0.02</v>
      </c>
      <c r="H91">
        <v>0</v>
      </c>
    </row>
    <row r="92" spans="1:8" x14ac:dyDescent="0.55000000000000004">
      <c r="A92" s="8">
        <v>87</v>
      </c>
      <c r="B92" s="18">
        <v>110</v>
      </c>
      <c r="C92" s="18">
        <v>636</v>
      </c>
      <c r="D92" s="18">
        <v>350</v>
      </c>
      <c r="E92" s="17">
        <f t="shared" si="13"/>
        <v>1.8171428571428572</v>
      </c>
      <c r="F92">
        <v>0</v>
      </c>
      <c r="G92">
        <v>0.02</v>
      </c>
      <c r="H92">
        <v>0</v>
      </c>
    </row>
    <row r="93" spans="1:8" x14ac:dyDescent="0.55000000000000004">
      <c r="A93" s="8">
        <v>88</v>
      </c>
      <c r="B93" s="18">
        <v>180</v>
      </c>
      <c r="C93" s="18">
        <v>2095</v>
      </c>
      <c r="D93" s="18">
        <v>800</v>
      </c>
      <c r="E93" s="17">
        <f t="shared" si="13"/>
        <v>2.6187499999999999</v>
      </c>
      <c r="F93">
        <v>0</v>
      </c>
      <c r="G93">
        <v>0.02</v>
      </c>
      <c r="H93">
        <v>0</v>
      </c>
    </row>
    <row r="94" spans="1:8" x14ac:dyDescent="0.55000000000000004">
      <c r="A94" s="8">
        <v>89</v>
      </c>
      <c r="B94" s="18">
        <v>130</v>
      </c>
      <c r="C94" s="18">
        <v>900</v>
      </c>
      <c r="D94" s="18">
        <v>400</v>
      </c>
      <c r="E94" s="17">
        <f t="shared" si="13"/>
        <v>2.25</v>
      </c>
      <c r="F94">
        <v>0</v>
      </c>
      <c r="G94">
        <v>0.02</v>
      </c>
      <c r="H94">
        <v>0</v>
      </c>
    </row>
    <row r="95" spans="1:8" x14ac:dyDescent="0.55000000000000004">
      <c r="A95" s="8">
        <v>90</v>
      </c>
      <c r="B95" s="18">
        <v>90</v>
      </c>
      <c r="C95" s="18">
        <v>203</v>
      </c>
      <c r="D95" s="18">
        <v>100</v>
      </c>
      <c r="E95" s="17">
        <f t="shared" si="13"/>
        <v>2.0299999999999998</v>
      </c>
      <c r="F95">
        <v>0</v>
      </c>
      <c r="G95">
        <v>0.02</v>
      </c>
      <c r="H95">
        <v>0</v>
      </c>
    </row>
    <row r="96" spans="1:8" x14ac:dyDescent="0.55000000000000004">
      <c r="A96" s="8">
        <v>91</v>
      </c>
      <c r="B96" s="18">
        <v>210</v>
      </c>
      <c r="C96" s="18">
        <v>5072</v>
      </c>
      <c r="D96" s="18">
        <v>2250</v>
      </c>
      <c r="E96" s="17">
        <f t="shared" si="13"/>
        <v>2.2542222222222223</v>
      </c>
      <c r="F96">
        <v>0</v>
      </c>
      <c r="G96">
        <v>0.02</v>
      </c>
      <c r="H96">
        <v>0</v>
      </c>
    </row>
    <row r="97" spans="1:8" x14ac:dyDescent="0.55000000000000004">
      <c r="A97" s="8">
        <v>92</v>
      </c>
      <c r="B97" s="18">
        <v>220</v>
      </c>
      <c r="C97" s="18">
        <v>3020</v>
      </c>
      <c r="D97" s="18">
        <v>1200</v>
      </c>
      <c r="E97" s="17">
        <f t="shared" si="13"/>
        <v>2.5166666666666666</v>
      </c>
      <c r="F97">
        <v>0</v>
      </c>
      <c r="G97">
        <v>0.02</v>
      </c>
      <c r="H97">
        <v>0</v>
      </c>
    </row>
    <row r="98" spans="1:8" x14ac:dyDescent="0.55000000000000004">
      <c r="A98" s="8">
        <v>93</v>
      </c>
      <c r="B98" s="18">
        <v>195</v>
      </c>
      <c r="C98" s="18">
        <v>1562</v>
      </c>
      <c r="D98" s="18">
        <v>700</v>
      </c>
      <c r="E98" s="17">
        <f t="shared" si="13"/>
        <v>2.2314285714285713</v>
      </c>
      <c r="F98">
        <v>0</v>
      </c>
      <c r="G98">
        <v>0.02</v>
      </c>
      <c r="H98">
        <v>0</v>
      </c>
    </row>
    <row r="99" spans="1:8" x14ac:dyDescent="0.55000000000000004">
      <c r="A99" s="8">
        <v>94</v>
      </c>
      <c r="B99" s="18">
        <v>150</v>
      </c>
      <c r="C99" s="18">
        <v>1415</v>
      </c>
      <c r="D99" s="18">
        <v>700</v>
      </c>
      <c r="E99" s="17">
        <f t="shared" si="13"/>
        <v>2.0214285714285714</v>
      </c>
      <c r="F99">
        <v>0</v>
      </c>
      <c r="G99">
        <v>0.02</v>
      </c>
      <c r="H99">
        <v>0</v>
      </c>
    </row>
    <row r="100" spans="1:8" x14ac:dyDescent="0.55000000000000004">
      <c r="A100" s="8">
        <v>95</v>
      </c>
      <c r="B100" s="18">
        <v>140</v>
      </c>
      <c r="C100" s="18">
        <v>1153</v>
      </c>
      <c r="D100" s="18">
        <v>500</v>
      </c>
      <c r="E100" s="17">
        <f t="shared" si="13"/>
        <v>2.306</v>
      </c>
      <c r="F100">
        <v>0</v>
      </c>
      <c r="G100">
        <v>0.02</v>
      </c>
      <c r="H100">
        <v>0</v>
      </c>
    </row>
    <row r="101" spans="1:8" x14ac:dyDescent="0.55000000000000004">
      <c r="A101" s="8">
        <v>96</v>
      </c>
      <c r="B101" s="18">
        <v>155</v>
      </c>
      <c r="C101" s="18">
        <v>712</v>
      </c>
      <c r="D101" s="18">
        <v>300</v>
      </c>
      <c r="E101" s="17">
        <f t="shared" si="13"/>
        <v>2.3733333333333335</v>
      </c>
      <c r="F101">
        <v>0</v>
      </c>
      <c r="G101">
        <v>0.02</v>
      </c>
      <c r="H101">
        <v>0</v>
      </c>
    </row>
    <row r="102" spans="1:8" x14ac:dyDescent="0.55000000000000004">
      <c r="A102" s="8">
        <v>97</v>
      </c>
      <c r="B102" s="18">
        <v>200</v>
      </c>
      <c r="C102" s="18">
        <v>3185</v>
      </c>
      <c r="D102" s="18">
        <v>1300</v>
      </c>
      <c r="E102" s="17">
        <f t="shared" si="13"/>
        <v>2.4500000000000002</v>
      </c>
      <c r="F102">
        <v>0</v>
      </c>
      <c r="G102">
        <v>0.02</v>
      </c>
      <c r="H102">
        <v>0</v>
      </c>
    </row>
    <row r="103" spans="1:8" x14ac:dyDescent="0.55000000000000004">
      <c r="A103" s="8">
        <v>98</v>
      </c>
      <c r="B103" s="18">
        <v>115</v>
      </c>
      <c r="C103" s="18">
        <v>360</v>
      </c>
      <c r="D103" s="18">
        <v>150</v>
      </c>
      <c r="E103" s="17">
        <f t="shared" si="13"/>
        <v>2.4</v>
      </c>
      <c r="F103">
        <v>0</v>
      </c>
      <c r="G103">
        <v>0.02</v>
      </c>
      <c r="H103">
        <v>0</v>
      </c>
    </row>
    <row r="104" spans="1:8" x14ac:dyDescent="0.55000000000000004">
      <c r="A104" s="8">
        <v>99</v>
      </c>
      <c r="B104" s="18">
        <v>190</v>
      </c>
      <c r="C104" s="18">
        <v>1936</v>
      </c>
      <c r="D104" s="18">
        <v>950</v>
      </c>
      <c r="E104" s="17">
        <f t="shared" si="13"/>
        <v>2.0378947368421052</v>
      </c>
      <c r="F104">
        <v>0</v>
      </c>
      <c r="G104">
        <v>0.02</v>
      </c>
      <c r="H104">
        <v>0</v>
      </c>
    </row>
    <row r="105" spans="1:8" x14ac:dyDescent="0.55000000000000004">
      <c r="A105" s="8">
        <v>100</v>
      </c>
      <c r="B105" s="18">
        <v>255</v>
      </c>
      <c r="C105" s="18">
        <v>3291</v>
      </c>
      <c r="D105" s="18">
        <v>1600</v>
      </c>
      <c r="E105" s="17">
        <f t="shared" si="13"/>
        <v>2.0568749999999998</v>
      </c>
      <c r="F105">
        <v>0</v>
      </c>
      <c r="G105">
        <v>0.02</v>
      </c>
      <c r="H105">
        <v>0</v>
      </c>
    </row>
  </sheetData>
  <mergeCells count="3">
    <mergeCell ref="B1:H1"/>
    <mergeCell ref="I1:M1"/>
    <mergeCell ref="N1:R1"/>
  </mergeCells>
  <phoneticPr fontId="3" type="noConversion"/>
  <pageMargins left="0.25" right="0.25" top="0.75" bottom="0.75" header="0.3" footer="0.3"/>
  <pageSetup paperSize="9" scale="46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7F82-FAF0-4366-9B7D-C30BA4FD3046}">
  <dimension ref="A1:P19"/>
  <sheetViews>
    <sheetView workbookViewId="0">
      <selection activeCell="H19" sqref="H19"/>
    </sheetView>
  </sheetViews>
  <sheetFormatPr defaultRowHeight="14.4" x14ac:dyDescent="0.55000000000000004"/>
  <cols>
    <col min="1" max="1" width="6.7890625" bestFit="1" customWidth="1"/>
    <col min="2" max="2" width="12.578125" bestFit="1" customWidth="1"/>
    <col min="3" max="3" width="13.89453125" bestFit="1" customWidth="1"/>
  </cols>
  <sheetData>
    <row r="1" spans="1:16" x14ac:dyDescent="0.55000000000000004">
      <c r="A1" s="1" t="s">
        <v>9</v>
      </c>
      <c r="B1" s="1" t="s">
        <v>10</v>
      </c>
      <c r="C1" s="1" t="s">
        <v>39</v>
      </c>
      <c r="D1" s="1" t="s">
        <v>113</v>
      </c>
      <c r="E1" s="1" t="s">
        <v>115</v>
      </c>
      <c r="F1" s="1" t="s">
        <v>116</v>
      </c>
      <c r="G1" s="1" t="s">
        <v>119</v>
      </c>
      <c r="H1" s="1" t="s">
        <v>124</v>
      </c>
      <c r="I1" s="1"/>
      <c r="J1" s="1"/>
      <c r="K1" s="1"/>
      <c r="N1" s="30"/>
      <c r="O1" s="31"/>
      <c r="P1" s="30"/>
    </row>
    <row r="2" spans="1:16" x14ac:dyDescent="0.55000000000000004">
      <c r="A2">
        <v>4</v>
      </c>
      <c r="B2" s="15" t="s">
        <v>19</v>
      </c>
      <c r="C2" s="20">
        <v>45693.62638883102</v>
      </c>
      <c r="D2" t="s">
        <v>193</v>
      </c>
      <c r="E2" t="s">
        <v>196</v>
      </c>
      <c r="H2">
        <v>2</v>
      </c>
    </row>
    <row r="3" spans="1:16" x14ac:dyDescent="0.55000000000000004">
      <c r="A3">
        <v>5</v>
      </c>
      <c r="B3" s="15" t="s">
        <v>20</v>
      </c>
      <c r="C3" s="20">
        <v>45693.534722222219</v>
      </c>
      <c r="D3" t="s">
        <v>193</v>
      </c>
      <c r="E3" t="s">
        <v>196</v>
      </c>
      <c r="H3">
        <v>1</v>
      </c>
    </row>
    <row r="4" spans="1:16" x14ac:dyDescent="0.55000000000000004">
      <c r="A4">
        <v>6</v>
      </c>
      <c r="B4" s="15" t="s">
        <v>21</v>
      </c>
      <c r="C4" s="20">
        <v>45693.513888888891</v>
      </c>
      <c r="D4" t="s">
        <v>193</v>
      </c>
      <c r="E4" t="s">
        <v>196</v>
      </c>
      <c r="H4">
        <v>11</v>
      </c>
    </row>
    <row r="5" spans="1:16" x14ac:dyDescent="0.55000000000000004">
      <c r="A5">
        <v>6</v>
      </c>
      <c r="B5" s="15" t="s">
        <v>21</v>
      </c>
      <c r="C5" s="20">
        <v>45695.477083333331</v>
      </c>
      <c r="D5" t="s">
        <v>192</v>
      </c>
      <c r="E5" t="s">
        <v>196</v>
      </c>
      <c r="H5">
        <v>1</v>
      </c>
    </row>
    <row r="6" spans="1:16" x14ac:dyDescent="0.55000000000000004">
      <c r="A6">
        <v>9</v>
      </c>
      <c r="B6" s="15" t="s">
        <v>24</v>
      </c>
      <c r="C6" s="20">
        <v>45693.083333333336</v>
      </c>
      <c r="D6" t="s">
        <v>192</v>
      </c>
      <c r="E6" t="s">
        <v>196</v>
      </c>
      <c r="H6">
        <v>4</v>
      </c>
    </row>
    <row r="7" spans="1:16" x14ac:dyDescent="0.55000000000000004">
      <c r="A7">
        <v>9</v>
      </c>
      <c r="B7" s="15" t="s">
        <v>24</v>
      </c>
      <c r="C7" s="20">
        <v>45693.083333333336</v>
      </c>
      <c r="D7" t="s">
        <v>193</v>
      </c>
      <c r="E7" t="s">
        <v>196</v>
      </c>
      <c r="H7">
        <v>2</v>
      </c>
    </row>
    <row r="8" spans="1:16" x14ac:dyDescent="0.55000000000000004">
      <c r="A8">
        <v>9</v>
      </c>
      <c r="B8" s="15" t="s">
        <v>24</v>
      </c>
      <c r="C8" s="20">
        <v>45694.493055555555</v>
      </c>
      <c r="D8" t="s">
        <v>193</v>
      </c>
      <c r="E8" t="s">
        <v>196</v>
      </c>
      <c r="H8">
        <v>3</v>
      </c>
    </row>
    <row r="9" spans="1:16" x14ac:dyDescent="0.55000000000000004">
      <c r="A9">
        <v>10</v>
      </c>
      <c r="B9" s="15" t="s">
        <v>25</v>
      </c>
      <c r="C9" s="20">
        <v>45693.572916666664</v>
      </c>
      <c r="D9" t="s">
        <v>192</v>
      </c>
      <c r="E9" t="s">
        <v>196</v>
      </c>
      <c r="H9">
        <v>5</v>
      </c>
    </row>
    <row r="10" spans="1:16" x14ac:dyDescent="0.55000000000000004">
      <c r="A10">
        <v>10</v>
      </c>
      <c r="B10" s="15" t="s">
        <v>25</v>
      </c>
      <c r="C10" s="20">
        <v>45693.572916666664</v>
      </c>
      <c r="D10" t="s">
        <v>193</v>
      </c>
      <c r="E10" t="s">
        <v>196</v>
      </c>
      <c r="H10">
        <v>2</v>
      </c>
    </row>
    <row r="11" spans="1:16" x14ac:dyDescent="0.55000000000000004">
      <c r="A11">
        <v>10</v>
      </c>
      <c r="B11" s="15" t="s">
        <v>25</v>
      </c>
      <c r="C11" s="20">
        <v>45694.513888888891</v>
      </c>
      <c r="D11" t="s">
        <v>192</v>
      </c>
      <c r="E11" t="s">
        <v>196</v>
      </c>
      <c r="H11">
        <v>4</v>
      </c>
    </row>
    <row r="12" spans="1:16" x14ac:dyDescent="0.55000000000000004">
      <c r="A12">
        <v>11</v>
      </c>
      <c r="B12" s="15" t="s">
        <v>26</v>
      </c>
      <c r="C12" s="20">
        <v>45693.380555555559</v>
      </c>
      <c r="D12" t="s">
        <v>192</v>
      </c>
      <c r="E12" t="s">
        <v>196</v>
      </c>
      <c r="H12">
        <v>1</v>
      </c>
    </row>
    <row r="13" spans="1:16" x14ac:dyDescent="0.55000000000000004">
      <c r="A13">
        <v>11</v>
      </c>
      <c r="B13" s="15" t="s">
        <v>26</v>
      </c>
      <c r="C13" s="20">
        <v>45693.380555555559</v>
      </c>
      <c r="D13" t="s">
        <v>193</v>
      </c>
      <c r="E13" t="s">
        <v>196</v>
      </c>
      <c r="H13">
        <v>4</v>
      </c>
    </row>
    <row r="14" spans="1:16" x14ac:dyDescent="0.55000000000000004">
      <c r="A14">
        <v>12</v>
      </c>
      <c r="B14" s="15" t="s">
        <v>27</v>
      </c>
      <c r="C14" s="20">
        <v>45693.40902777778</v>
      </c>
      <c r="D14" t="s">
        <v>193</v>
      </c>
      <c r="E14" t="s">
        <v>196</v>
      </c>
      <c r="H14">
        <v>11</v>
      </c>
    </row>
    <row r="15" spans="1:16" x14ac:dyDescent="0.55000000000000004">
      <c r="A15">
        <v>14</v>
      </c>
      <c r="B15" s="15" t="s">
        <v>29</v>
      </c>
      <c r="C15" s="20">
        <v>45695.59375</v>
      </c>
      <c r="D15" t="s">
        <v>192</v>
      </c>
      <c r="E15" t="s">
        <v>198</v>
      </c>
      <c r="H15">
        <v>1</v>
      </c>
    </row>
    <row r="16" spans="1:16" x14ac:dyDescent="0.55000000000000004">
      <c r="A16">
        <v>16</v>
      </c>
      <c r="B16" s="15" t="s">
        <v>31</v>
      </c>
      <c r="C16" s="20">
        <v>45695.489583333336</v>
      </c>
      <c r="D16" t="s">
        <v>192</v>
      </c>
      <c r="E16" t="s">
        <v>196</v>
      </c>
      <c r="H16">
        <v>1</v>
      </c>
    </row>
    <row r="17" spans="1:8" x14ac:dyDescent="0.55000000000000004">
      <c r="A17">
        <v>17</v>
      </c>
      <c r="B17" s="15" t="s">
        <v>32</v>
      </c>
      <c r="C17" s="20">
        <v>45695.395833333336</v>
      </c>
      <c r="D17" t="s">
        <v>192</v>
      </c>
      <c r="E17" t="s">
        <v>196</v>
      </c>
      <c r="H17">
        <v>1</v>
      </c>
    </row>
    <row r="18" spans="1:8" x14ac:dyDescent="0.55000000000000004">
      <c r="A18">
        <v>18</v>
      </c>
      <c r="B18" s="15" t="s">
        <v>33</v>
      </c>
      <c r="C18" s="20">
        <v>45695.4375</v>
      </c>
      <c r="D18" t="s">
        <v>192</v>
      </c>
      <c r="E18" t="s">
        <v>196</v>
      </c>
      <c r="H18">
        <v>3</v>
      </c>
    </row>
    <row r="19" spans="1:8" x14ac:dyDescent="0.55000000000000004">
      <c r="A19">
        <v>22</v>
      </c>
      <c r="B19" s="15" t="s">
        <v>37</v>
      </c>
      <c r="C19" s="20">
        <v>45695.638888888891</v>
      </c>
      <c r="D19" t="s">
        <v>193</v>
      </c>
      <c r="E19" t="s">
        <v>196</v>
      </c>
      <c r="H19">
        <v>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B97F-90CC-4DA4-93AF-B77CAA138BE4}">
  <dimension ref="A1:K20"/>
  <sheetViews>
    <sheetView workbookViewId="0">
      <selection activeCell="A16" sqref="A16:B20"/>
    </sheetView>
  </sheetViews>
  <sheetFormatPr defaultRowHeight="14.4" x14ac:dyDescent="0.55000000000000004"/>
  <cols>
    <col min="1" max="1" width="4.7890625" bestFit="1" customWidth="1"/>
    <col min="2" max="2" width="14.89453125" bestFit="1" customWidth="1"/>
    <col min="3" max="3" width="12.15625" bestFit="1" customWidth="1"/>
    <col min="4" max="4" width="9.7890625" bestFit="1" customWidth="1"/>
    <col min="6" max="6" width="12.41796875" bestFit="1" customWidth="1"/>
  </cols>
  <sheetData>
    <row r="1" spans="1:11" x14ac:dyDescent="0.55000000000000004">
      <c r="A1" s="1" t="s">
        <v>170</v>
      </c>
      <c r="B1" s="1" t="s">
        <v>169</v>
      </c>
      <c r="C1" s="1" t="s">
        <v>171</v>
      </c>
      <c r="D1" s="1" t="s">
        <v>172</v>
      </c>
      <c r="E1" s="1" t="s">
        <v>173</v>
      </c>
      <c r="F1" s="1" t="s">
        <v>177</v>
      </c>
      <c r="G1" s="1" t="s">
        <v>60</v>
      </c>
      <c r="H1" s="1" t="s">
        <v>43</v>
      </c>
    </row>
    <row r="2" spans="1:11" x14ac:dyDescent="0.55000000000000004">
      <c r="A2">
        <v>1</v>
      </c>
      <c r="B2" s="20">
        <v>45699.386805555558</v>
      </c>
      <c r="C2">
        <v>680</v>
      </c>
      <c r="D2">
        <v>2140</v>
      </c>
      <c r="E2">
        <f>D2-C2</f>
        <v>1460</v>
      </c>
      <c r="F2">
        <f>E2</f>
        <v>1460</v>
      </c>
      <c r="G2">
        <v>3</v>
      </c>
    </row>
    <row r="3" spans="1:11" x14ac:dyDescent="0.55000000000000004">
      <c r="A3">
        <v>2</v>
      </c>
      <c r="B3" s="20">
        <v>45699.46875</v>
      </c>
      <c r="C3">
        <v>620</v>
      </c>
      <c r="D3">
        <v>2200</v>
      </c>
      <c r="E3">
        <f t="shared" ref="E3:E10" si="0">D3-C3</f>
        <v>1580</v>
      </c>
      <c r="F3">
        <f t="shared" ref="F3:F10" si="1">E3</f>
        <v>1580</v>
      </c>
      <c r="G3">
        <v>3</v>
      </c>
    </row>
    <row r="4" spans="1:11" x14ac:dyDescent="0.55000000000000004">
      <c r="A4">
        <v>3</v>
      </c>
      <c r="B4" s="20">
        <v>45699.558333333334</v>
      </c>
      <c r="C4">
        <v>680</v>
      </c>
      <c r="D4">
        <v>2660</v>
      </c>
      <c r="E4">
        <f t="shared" si="0"/>
        <v>1980</v>
      </c>
      <c r="F4">
        <f t="shared" si="1"/>
        <v>1980</v>
      </c>
      <c r="G4">
        <v>5</v>
      </c>
    </row>
    <row r="5" spans="1:11" x14ac:dyDescent="0.55000000000000004">
      <c r="A5">
        <v>4</v>
      </c>
      <c r="B5" s="20">
        <v>45699.701388888891</v>
      </c>
      <c r="C5">
        <v>660</v>
      </c>
      <c r="D5">
        <v>3340</v>
      </c>
      <c r="E5">
        <f t="shared" si="0"/>
        <v>2680</v>
      </c>
      <c r="F5">
        <v>1000</v>
      </c>
      <c r="G5" t="s">
        <v>175</v>
      </c>
      <c r="H5" t="s">
        <v>174</v>
      </c>
    </row>
    <row r="6" spans="1:11" x14ac:dyDescent="0.55000000000000004">
      <c r="A6">
        <v>5</v>
      </c>
      <c r="B6" s="20">
        <v>45700.366666666669</v>
      </c>
      <c r="C6">
        <v>800</v>
      </c>
      <c r="D6">
        <v>2720</v>
      </c>
      <c r="E6">
        <f t="shared" si="0"/>
        <v>1920</v>
      </c>
      <c r="F6">
        <f t="shared" si="1"/>
        <v>1920</v>
      </c>
      <c r="G6">
        <v>9</v>
      </c>
    </row>
    <row r="7" spans="1:11" x14ac:dyDescent="0.55000000000000004">
      <c r="A7">
        <v>6</v>
      </c>
      <c r="B7" s="20">
        <v>45700.525694444441</v>
      </c>
      <c r="C7">
        <v>800</v>
      </c>
      <c r="D7">
        <v>2460</v>
      </c>
      <c r="E7">
        <f t="shared" si="0"/>
        <v>1660</v>
      </c>
      <c r="F7">
        <f t="shared" si="1"/>
        <v>1660</v>
      </c>
      <c r="G7">
        <v>7</v>
      </c>
    </row>
    <row r="8" spans="1:11" x14ac:dyDescent="0.55000000000000004">
      <c r="A8">
        <v>7</v>
      </c>
      <c r="B8" s="20">
        <v>45700.665277777778</v>
      </c>
      <c r="C8">
        <v>740</v>
      </c>
      <c r="D8">
        <v>2780</v>
      </c>
      <c r="E8">
        <f t="shared" si="0"/>
        <v>2040</v>
      </c>
      <c r="F8">
        <f t="shared" si="1"/>
        <v>2040</v>
      </c>
      <c r="G8">
        <v>7</v>
      </c>
    </row>
    <row r="9" spans="1:11" x14ac:dyDescent="0.55000000000000004">
      <c r="A9">
        <v>8</v>
      </c>
      <c r="B9" s="20">
        <v>45701.361111111109</v>
      </c>
      <c r="C9">
        <v>720</v>
      </c>
      <c r="D9">
        <v>2640</v>
      </c>
      <c r="E9">
        <f t="shared" si="0"/>
        <v>1920</v>
      </c>
      <c r="F9">
        <f t="shared" si="1"/>
        <v>1920</v>
      </c>
      <c r="G9">
        <v>11</v>
      </c>
    </row>
    <row r="10" spans="1:11" x14ac:dyDescent="0.55000000000000004">
      <c r="A10">
        <v>9</v>
      </c>
      <c r="B10" s="20">
        <v>45701.506249999999</v>
      </c>
      <c r="C10">
        <v>640</v>
      </c>
      <c r="D10">
        <v>2820</v>
      </c>
      <c r="E10">
        <f t="shared" si="0"/>
        <v>2180</v>
      </c>
      <c r="F10">
        <f t="shared" si="1"/>
        <v>2180</v>
      </c>
      <c r="G10">
        <v>11</v>
      </c>
      <c r="H10" t="s">
        <v>176</v>
      </c>
    </row>
    <row r="11" spans="1:11" x14ac:dyDescent="0.55000000000000004">
      <c r="H11" t="s">
        <v>178</v>
      </c>
      <c r="I11" t="s">
        <v>179</v>
      </c>
    </row>
    <row r="12" spans="1:11" x14ac:dyDescent="0.55000000000000004">
      <c r="E12">
        <f>SUM(E2:E10)</f>
        <v>17420</v>
      </c>
      <c r="F12">
        <f>SUM(F2:F10)</f>
        <v>15740</v>
      </c>
      <c r="H12">
        <v>65</v>
      </c>
      <c r="I12">
        <f>H12/1000*F12</f>
        <v>1023.1</v>
      </c>
      <c r="J12">
        <f>I12*15%</f>
        <v>153.465</v>
      </c>
      <c r="K12">
        <f>I12+J12</f>
        <v>1176.5650000000001</v>
      </c>
    </row>
    <row r="15" spans="1:11" x14ac:dyDescent="0.55000000000000004">
      <c r="A15" t="s">
        <v>60</v>
      </c>
    </row>
    <row r="16" spans="1:11" x14ac:dyDescent="0.55000000000000004">
      <c r="A16">
        <v>3</v>
      </c>
      <c r="B16">
        <f>SUM(F2:F3)</f>
        <v>3040</v>
      </c>
    </row>
    <row r="17" spans="1:2" x14ac:dyDescent="0.55000000000000004">
      <c r="A17">
        <v>5</v>
      </c>
      <c r="B17">
        <f>F4</f>
        <v>1980</v>
      </c>
    </row>
    <row r="18" spans="1:2" x14ac:dyDescent="0.55000000000000004">
      <c r="A18">
        <v>7</v>
      </c>
      <c r="B18">
        <f>F7+F8</f>
        <v>3700</v>
      </c>
    </row>
    <row r="19" spans="1:2" x14ac:dyDescent="0.55000000000000004">
      <c r="A19">
        <v>9</v>
      </c>
      <c r="B19">
        <f>F6</f>
        <v>1920</v>
      </c>
    </row>
    <row r="20" spans="1:2" x14ac:dyDescent="0.55000000000000004">
      <c r="A20">
        <v>11</v>
      </c>
      <c r="B20">
        <f>F9+(F10/2)</f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Site_info</vt:lpstr>
      <vt:lpstr>Monitoring_data</vt:lpstr>
      <vt:lpstr>Fish_data</vt:lpstr>
      <vt:lpstr>Rock_sizes_Periphyton_biomass</vt:lpstr>
      <vt:lpstr>Macroinvertebrates</vt:lpstr>
      <vt:lpstr>Building_reefs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Raven, Olivier (Student)</dc:creator>
  <cp:lastModifiedBy>Raven, Olivier (Student)</cp:lastModifiedBy>
  <cp:lastPrinted>2025-02-23T22:25:38Z</cp:lastPrinted>
  <dcterms:created xsi:type="dcterms:W3CDTF">2024-07-17T21:41:58Z</dcterms:created>
  <dcterms:modified xsi:type="dcterms:W3CDTF">2025-03-13T02:36:00Z</dcterms:modified>
</cp:coreProperties>
</file>