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/>
  </bookViews>
  <sheets>
    <sheet name="Excel k pohovoru" sheetId="2" r:id="rId1"/>
    <sheet name="Excel k pohovoru řešení" sheetId="4" r:id="rId2"/>
  </sheets>
  <calcPr calcId="125725" calcOnSave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2"/>
  <c r="J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K3"/>
  <c r="R9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R8"/>
  <c r="R7"/>
  <c r="R6"/>
  <c r="O3"/>
  <c r="O11"/>
  <c r="R5"/>
  <c r="O12"/>
  <c r="O13"/>
  <c r="O14"/>
  <c r="O15"/>
  <c r="O16"/>
  <c r="O17"/>
  <c r="O18"/>
  <c r="H3"/>
  <c r="H4"/>
  <c r="H5"/>
  <c r="O8" s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O4"/>
  <c r="O5"/>
  <c r="O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3"/>
  <c r="R12" s="1"/>
  <c r="G3" i="4"/>
  <c r="R10" i="2" l="1"/>
  <c r="R15"/>
  <c r="R14"/>
  <c r="R16"/>
  <c r="R11"/>
  <c r="O7"/>
  <c r="R3"/>
  <c r="R2"/>
  <c r="J27" i="4"/>
  <c r="I27"/>
  <c r="H27"/>
  <c r="K27" s="1"/>
  <c r="G27"/>
  <c r="K26"/>
  <c r="J26"/>
  <c r="I26"/>
  <c r="H26"/>
  <c r="G26"/>
  <c r="J25"/>
  <c r="I25"/>
  <c r="H25"/>
  <c r="K25" s="1"/>
  <c r="G25"/>
  <c r="K24"/>
  <c r="J24"/>
  <c r="I24"/>
  <c r="H24"/>
  <c r="G24"/>
  <c r="J23"/>
  <c r="I23"/>
  <c r="H23"/>
  <c r="K23" s="1"/>
  <c r="G23"/>
  <c r="J22"/>
  <c r="I22"/>
  <c r="H22"/>
  <c r="K22" s="1"/>
  <c r="G22"/>
  <c r="K21"/>
  <c r="J21"/>
  <c r="I21"/>
  <c r="H21"/>
  <c r="G21"/>
  <c r="J20"/>
  <c r="I20"/>
  <c r="H20"/>
  <c r="K20" s="1"/>
  <c r="G20"/>
  <c r="J19"/>
  <c r="I19"/>
  <c r="H19"/>
  <c r="K19" s="1"/>
  <c r="G19"/>
  <c r="O18"/>
  <c r="K18"/>
  <c r="J18"/>
  <c r="I18"/>
  <c r="H18"/>
  <c r="G18"/>
  <c r="O17"/>
  <c r="K17"/>
  <c r="J17"/>
  <c r="I17"/>
  <c r="H17"/>
  <c r="G17"/>
  <c r="O16"/>
  <c r="J16"/>
  <c r="I16"/>
  <c r="H16"/>
  <c r="K16" s="1"/>
  <c r="G16"/>
  <c r="O15"/>
  <c r="J15"/>
  <c r="I15"/>
  <c r="H15"/>
  <c r="K15" s="1"/>
  <c r="G15"/>
  <c r="O14"/>
  <c r="J14"/>
  <c r="I14"/>
  <c r="H14"/>
  <c r="K14" s="1"/>
  <c r="G14"/>
  <c r="O13"/>
  <c r="J13"/>
  <c r="I13"/>
  <c r="H13"/>
  <c r="K13" s="1"/>
  <c r="G13"/>
  <c r="O12"/>
  <c r="K12"/>
  <c r="J12"/>
  <c r="I12"/>
  <c r="H12"/>
  <c r="G12"/>
  <c r="K11"/>
  <c r="J11"/>
  <c r="I11"/>
  <c r="H11"/>
  <c r="G11"/>
  <c r="J10"/>
  <c r="I10"/>
  <c r="H10"/>
  <c r="K10" s="1"/>
  <c r="G10"/>
  <c r="J9"/>
  <c r="I9"/>
  <c r="H9"/>
  <c r="K9" s="1"/>
  <c r="G9"/>
  <c r="J8"/>
  <c r="I8"/>
  <c r="H8"/>
  <c r="K8" s="1"/>
  <c r="G8"/>
  <c r="J7"/>
  <c r="I7"/>
  <c r="H7"/>
  <c r="K7" s="1"/>
  <c r="G7"/>
  <c r="K6"/>
  <c r="J6"/>
  <c r="I6"/>
  <c r="H6"/>
  <c r="G6"/>
  <c r="K5"/>
  <c r="J5"/>
  <c r="I5"/>
  <c r="H5"/>
  <c r="G5"/>
  <c r="K4"/>
  <c r="J4"/>
  <c r="I4"/>
  <c r="H4"/>
  <c r="G4"/>
  <c r="O8"/>
  <c r="R11" l="1"/>
  <c r="R4" i="2"/>
  <c r="O6" i="4"/>
  <c r="O5"/>
  <c r="O7"/>
  <c r="O4"/>
</calcChain>
</file>

<file path=xl/sharedStrings.xml><?xml version="1.0" encoding="utf-8"?>
<sst xmlns="http://schemas.openxmlformats.org/spreadsheetml/2006/main" count="256" uniqueCount="122">
  <si>
    <t>Svobodná</t>
  </si>
  <si>
    <t>Barbora Světlá</t>
  </si>
  <si>
    <t>F-6003</t>
  </si>
  <si>
    <t>Pavel Dlouhý</t>
  </si>
  <si>
    <t>F-6002</t>
  </si>
  <si>
    <t>Vdaná</t>
  </si>
  <si>
    <t>Romana Pokorná</t>
  </si>
  <si>
    <t>F-6001</t>
  </si>
  <si>
    <t>Roman Dlouhý</t>
  </si>
  <si>
    <t>F-6000</t>
  </si>
  <si>
    <t>Pavla Svobodová</t>
  </si>
  <si>
    <t>E-5001</t>
  </si>
  <si>
    <t>Ženatý</t>
  </si>
  <si>
    <t>Daniel Trněný</t>
  </si>
  <si>
    <t>E-5000</t>
  </si>
  <si>
    <t>Daniela Nováková</t>
  </si>
  <si>
    <t>D-4006</t>
  </si>
  <si>
    <t>Svobodný</t>
  </si>
  <si>
    <t>Zdeněk Svoboda</t>
  </si>
  <si>
    <t>D-4005</t>
  </si>
  <si>
    <t>Ivana Nová</t>
  </si>
  <si>
    <t>D-4004</t>
  </si>
  <si>
    <t>Olomouc</t>
  </si>
  <si>
    <t>Petr Svoboda</t>
  </si>
  <si>
    <t>D-4003</t>
  </si>
  <si>
    <t>Plzeň</t>
  </si>
  <si>
    <t>Dana Kučerová</t>
  </si>
  <si>
    <t>D-4002</t>
  </si>
  <si>
    <t>Ostrava</t>
  </si>
  <si>
    <t>Ivo Nový</t>
  </si>
  <si>
    <t>D-4000</t>
  </si>
  <si>
    <t>České Budějovice</t>
  </si>
  <si>
    <t>Zuzana Tichá</t>
  </si>
  <si>
    <t>D-4001</t>
  </si>
  <si>
    <t>Karlovy Vary</t>
  </si>
  <si>
    <t>Ilona Procházková</t>
  </si>
  <si>
    <t>C-3003</t>
  </si>
  <si>
    <t>Jihlava</t>
  </si>
  <si>
    <t>Ondřej Svoboda</t>
  </si>
  <si>
    <t>C-3002</t>
  </si>
  <si>
    <t>Brno</t>
  </si>
  <si>
    <t>Hana Mladá</t>
  </si>
  <si>
    <t>C-3001</t>
  </si>
  <si>
    <t>Praha</t>
  </si>
  <si>
    <t>Kamila Svobodná</t>
  </si>
  <si>
    <t>C-3000</t>
  </si>
  <si>
    <t>Počet</t>
  </si>
  <si>
    <t>Město</t>
  </si>
  <si>
    <t>PSČ</t>
  </si>
  <si>
    <t>Marie Kučerová</t>
  </si>
  <si>
    <t>B-2004</t>
  </si>
  <si>
    <t>Tomáš Kučera</t>
  </si>
  <si>
    <t>B-2003</t>
  </si>
  <si>
    <t>Účetní</t>
  </si>
  <si>
    <t>F</t>
  </si>
  <si>
    <t>Pavel Novák</t>
  </si>
  <si>
    <t>B-2002</t>
  </si>
  <si>
    <t>Marketing</t>
  </si>
  <si>
    <t>E</t>
  </si>
  <si>
    <t>Lukáš Stříbrný</t>
  </si>
  <si>
    <t>B-2001</t>
  </si>
  <si>
    <t>Obchod</t>
  </si>
  <si>
    <t>D</t>
  </si>
  <si>
    <t>Barbora Nová</t>
  </si>
  <si>
    <t>B-2000</t>
  </si>
  <si>
    <t>HR</t>
  </si>
  <si>
    <t>C</t>
  </si>
  <si>
    <t>Michal Procházka</t>
  </si>
  <si>
    <t>A-1002</t>
  </si>
  <si>
    <t>Právo</t>
  </si>
  <si>
    <t>B</t>
  </si>
  <si>
    <t>Tereza Procházková</t>
  </si>
  <si>
    <t>A-1001</t>
  </si>
  <si>
    <t>2) Jméno nejstaršího zaměstnance</t>
  </si>
  <si>
    <t>Ekonomie</t>
  </si>
  <si>
    <t>A</t>
  </si>
  <si>
    <t>Jan Novák</t>
  </si>
  <si>
    <t>A-1000</t>
  </si>
  <si>
    <t>1) Jaký je průměrný věk zaměstnanců (zaokrouhleno na jedno desetinné místo)</t>
  </si>
  <si>
    <t>Oddělení</t>
  </si>
  <si>
    <t>Kód</t>
  </si>
  <si>
    <t>Stav</t>
  </si>
  <si>
    <t>Kód oddělení</t>
  </si>
  <si>
    <t>Věk</t>
  </si>
  <si>
    <t>Datum narození</t>
  </si>
  <si>
    <t>Status</t>
  </si>
  <si>
    <t>Zaměstnanec</t>
  </si>
  <si>
    <t>Datum nástupu</t>
  </si>
  <si>
    <t>ID zaměstnance</t>
  </si>
  <si>
    <t>3) Které oddělení má nejméně zaměstnanců?</t>
  </si>
  <si>
    <t>4) Kolik zaměstnanců žije v Brně?</t>
  </si>
  <si>
    <t>5) Kolik zaměstnanců nežije v Jihlavě?</t>
  </si>
  <si>
    <t>6) U kolika zaměstnanců není vyplněný rodinný stav?</t>
  </si>
  <si>
    <t>7) Kolik procent zaměstnanců je svobodných + nevyplněný stav?</t>
  </si>
  <si>
    <t>8) Kolik zaměstnanců pracuje k dnešnímu dni ve firmě déle než 20 let?</t>
  </si>
  <si>
    <t>9) Jeden zaměstnanec ve firmě pracuje 30 let, který?</t>
  </si>
  <si>
    <t>10) Kolik zaměstnanců je ve věku 35-45 let?</t>
  </si>
  <si>
    <t>11) Kteří 3 zaměstnanci pracují ve firmě nejdéle?</t>
  </si>
  <si>
    <t>12) Na kterém oddělení pracuje Hana Mladá?</t>
  </si>
  <si>
    <t>Rok ve firmě</t>
  </si>
  <si>
    <t>AVERAGE(G3:G27)</t>
  </si>
  <si>
    <t>INDEX(C3:C27;MATCH(MAX(G3:G27);G3:G27;0))</t>
  </si>
  <si>
    <t>INDEX(N3:N8;MATCH(MIN(O3:O8);O3:O8;0))</t>
  </si>
  <si>
    <t>VLOOKUP("Hana Mladá";C3:K27;9;0)</t>
  </si>
  <si>
    <t>INDEX($C$3:$C$27;MATCH(LARGE($J$3:$J$27;Q16);$J$3:$J$27;0))</t>
  </si>
  <si>
    <t>INDEX($C$3:$C$27;MATCH(LARGE($J$3:$J$27;Q15);$J$3:$J$27;0))</t>
  </si>
  <si>
    <t>INDEX($C$3:$C$27;MATCH(LARGE($J$3:$J$27;Q14);$J$3:$J$27;0))</t>
  </si>
  <si>
    <t>COUNTIFS(G3:G27;"&gt;="&amp;35;G3:G27;"&lt;="&amp;45)</t>
  </si>
  <si>
    <t>COUNTIF(J3:J27;"&gt;"&amp;20)</t>
  </si>
  <si>
    <t>SUM(I3:I27)/COUNTA(C3:C27)</t>
  </si>
  <si>
    <t>COUNTIF(D3:D27;"")</t>
  </si>
  <si>
    <t>COUNTA(E3:E27)-COUNTIF(E3:E27;M13)</t>
  </si>
  <si>
    <t>SUMIF(M11:M18;"&lt;&gt;"&amp;M13;O11:O18)</t>
  </si>
  <si>
    <t>COUNTIF(E3:E27;M12)</t>
  </si>
  <si>
    <t>LEFT(A3;1)</t>
  </si>
  <si>
    <t>IF(OR(D3="Ženatý";D3="Vdaná");0;1)</t>
  </si>
  <si>
    <t>YEAR(TODAY())-YEAR(B3)</t>
  </si>
  <si>
    <t>VLOOKUP(H3;$M$3:$N$8;2;0)</t>
  </si>
  <si>
    <t>OUNTIF($H$3:$H$27;M3)</t>
  </si>
  <si>
    <t>COUNTIF($E$3:$E$27;M11)</t>
  </si>
  <si>
    <t>postvyhledat</t>
  </si>
  <si>
    <t>Roky ve firmě</t>
  </si>
</sst>
</file>

<file path=xl/styles.xml><?xml version="1.0" encoding="utf-8"?>
<styleSheet xmlns="http://schemas.openxmlformats.org/spreadsheetml/2006/main">
  <numFmts count="3">
    <numFmt numFmtId="44" formatCode="_-* #,##0.00\ &quot;Kč&quot;_-;\-* #,##0.00\ &quot;Kč&quot;_-;_-* &quot;-&quot;??\ &quot;Kč&quot;_-;_-@_-"/>
    <numFmt numFmtId="164" formatCode="_-* #,##0\ &quot;Kč&quot;_-;\-* #,##0\ &quot;Kč&quot;_-;_-* &quot;-&quot;??\ &quot;Kč&quot;_-;_-@_-"/>
    <numFmt numFmtId="165" formatCode="0.0"/>
  </numFmts>
  <fonts count="4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65" fontId="0" fillId="3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/>
    <xf numFmtId="10" fontId="0" fillId="3" borderId="0" xfId="2" applyNumberFormat="1" applyFont="1" applyFill="1"/>
    <xf numFmtId="1" fontId="0" fillId="4" borderId="0" xfId="0" applyNumberFormat="1" applyFill="1"/>
    <xf numFmtId="0" fontId="0" fillId="5" borderId="0" xfId="0" applyFill="1"/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0"/>
  <sheetViews>
    <sheetView tabSelected="1" topLeftCell="C1" zoomScale="90" zoomScaleNormal="90" workbookViewId="0">
      <selection activeCell="N29" sqref="N29"/>
    </sheetView>
  </sheetViews>
  <sheetFormatPr defaultRowHeight="13.8"/>
  <cols>
    <col min="1" max="1" width="8.5" customWidth="1"/>
    <col min="2" max="2" width="12.3984375" customWidth="1"/>
    <col min="3" max="3" width="18.59765625" bestFit="1" customWidth="1"/>
    <col min="4" max="4" width="11.19921875" customWidth="1"/>
    <col min="5" max="5" width="8.59765625" customWidth="1"/>
    <col min="6" max="6" width="15.09765625" bestFit="1" customWidth="1"/>
    <col min="7" max="7" width="5.5" customWidth="1"/>
    <col min="8" max="11" width="11.69921875" customWidth="1"/>
    <col min="12" max="12" width="9.09765625" customWidth="1"/>
    <col min="13" max="13" width="12.59765625" customWidth="1"/>
    <col min="14" max="14" width="16.69921875" customWidth="1"/>
    <col min="15" max="15" width="11.09765625" customWidth="1"/>
    <col min="16" max="16" width="6.59765625" customWidth="1"/>
    <col min="17" max="17" width="65.59765625" customWidth="1"/>
    <col min="18" max="18" width="16.296875" customWidth="1"/>
    <col min="19" max="19" width="12.796875" customWidth="1"/>
  </cols>
  <sheetData>
    <row r="1" spans="1:19">
      <c r="O1" s="2"/>
    </row>
    <row r="2" spans="1:19">
      <c r="A2" s="9" t="s">
        <v>88</v>
      </c>
      <c r="B2" s="8" t="s">
        <v>87</v>
      </c>
      <c r="C2" s="8" t="s">
        <v>86</v>
      </c>
      <c r="D2" s="8" t="s">
        <v>85</v>
      </c>
      <c r="E2" s="8" t="s">
        <v>48</v>
      </c>
      <c r="F2" s="8" t="s">
        <v>84</v>
      </c>
      <c r="G2" s="15" t="s">
        <v>83</v>
      </c>
      <c r="H2" s="15" t="s">
        <v>82</v>
      </c>
      <c r="I2" s="15" t="s">
        <v>81</v>
      </c>
      <c r="J2" s="15" t="s">
        <v>121</v>
      </c>
      <c r="K2" s="15" t="s">
        <v>79</v>
      </c>
      <c r="M2" s="8" t="s">
        <v>80</v>
      </c>
      <c r="N2" s="8" t="s">
        <v>79</v>
      </c>
      <c r="O2" s="15" t="s">
        <v>46</v>
      </c>
      <c r="Q2" t="s">
        <v>78</v>
      </c>
      <c r="R2" s="10">
        <f ca="1">AVERAGE(G3:G27)</f>
        <v>43.12</v>
      </c>
    </row>
    <row r="3" spans="1:19">
      <c r="A3" t="s">
        <v>77</v>
      </c>
      <c r="B3" s="1">
        <v>43304</v>
      </c>
      <c r="C3" t="s">
        <v>76</v>
      </c>
      <c r="D3" t="s">
        <v>17</v>
      </c>
      <c r="E3">
        <v>10000</v>
      </c>
      <c r="F3" s="1">
        <v>23660</v>
      </c>
      <c r="G3" s="2">
        <f ca="1">YEAR(TODAY())-YEAR(F3)</f>
        <v>61</v>
      </c>
      <c r="H3" s="2" t="str">
        <f>LEFT(A3,1)</f>
        <v>A</v>
      </c>
      <c r="I3" s="2">
        <f>IF(OR(D3="Ženatý",D3="Vdaná"),0,1)</f>
        <v>1</v>
      </c>
      <c r="J3" s="2">
        <f ca="1">YEAR(TODAY())-YEAR(B3)</f>
        <v>7</v>
      </c>
      <c r="K3" s="3" t="str">
        <f>VLOOKUP(H3,$M$3:$N$8,2,0)</f>
        <v>Ekonomie</v>
      </c>
      <c r="M3" s="7" t="s">
        <v>75</v>
      </c>
      <c r="N3" t="s">
        <v>74</v>
      </c>
      <c r="O3" s="2">
        <f>COUNTIF($H$3:$H$27,M3)</f>
        <v>3</v>
      </c>
      <c r="Q3" t="s">
        <v>73</v>
      </c>
      <c r="R3" s="11" t="str">
        <f ca="1">INDEX(C3:C27,MATCH(MAX(G3:G27),G3:G27,0))</f>
        <v>Roman Dlouhý</v>
      </c>
      <c r="S3" t="s">
        <v>120</v>
      </c>
    </row>
    <row r="4" spans="1:19">
      <c r="A4" t="s">
        <v>72</v>
      </c>
      <c r="B4" s="1">
        <v>37683</v>
      </c>
      <c r="C4" t="s">
        <v>71</v>
      </c>
      <c r="D4" t="s">
        <v>5</v>
      </c>
      <c r="E4">
        <v>10000</v>
      </c>
      <c r="F4" s="1">
        <v>34366</v>
      </c>
      <c r="G4" s="2">
        <f t="shared" ref="G4:G27" ca="1" si="0">YEAR(TODAY())-YEAR(F4)</f>
        <v>31</v>
      </c>
      <c r="H4" s="2" t="str">
        <f t="shared" ref="H4:H28" si="1">LEFT(A4,1)</f>
        <v>A</v>
      </c>
      <c r="I4" s="2">
        <f t="shared" ref="I4:I27" si="2">IF(OR(D4="Ženatý",D4="Vdaná"),0,1)</f>
        <v>0</v>
      </c>
      <c r="J4" s="2">
        <f t="shared" ref="J4:J27" ca="1" si="3">YEAR(TODAY())-YEAR(B4)</f>
        <v>22</v>
      </c>
      <c r="K4" s="3" t="str">
        <f t="shared" ref="K4:K27" si="4">VLOOKUP(H4,$M$3:$N$8,2,0)</f>
        <v>Ekonomie</v>
      </c>
      <c r="M4" s="7" t="s">
        <v>70</v>
      </c>
      <c r="N4" t="s">
        <v>69</v>
      </c>
      <c r="O4" s="2">
        <f t="shared" ref="O4:O8" si="5">COUNTIF($H$3:$H$27,M4)</f>
        <v>5</v>
      </c>
      <c r="Q4" t="s">
        <v>89</v>
      </c>
      <c r="R4" s="12" t="str">
        <f>INDEX(N3:N8,MATCH(MIN(O3:O8),O3:O8,0))</f>
        <v>Marketing</v>
      </c>
    </row>
    <row r="5" spans="1:19">
      <c r="A5" t="s">
        <v>68</v>
      </c>
      <c r="B5" s="1">
        <v>39446</v>
      </c>
      <c r="C5" t="s">
        <v>67</v>
      </c>
      <c r="D5" t="s">
        <v>17</v>
      </c>
      <c r="E5">
        <v>60200</v>
      </c>
      <c r="F5" s="1">
        <v>31121</v>
      </c>
      <c r="G5" s="2">
        <f t="shared" ca="1" si="0"/>
        <v>40</v>
      </c>
      <c r="H5" s="2" t="str">
        <f t="shared" si="1"/>
        <v>A</v>
      </c>
      <c r="I5" s="2">
        <f t="shared" si="2"/>
        <v>1</v>
      </c>
      <c r="J5" s="2">
        <f t="shared" ca="1" si="3"/>
        <v>18</v>
      </c>
      <c r="K5" s="3" t="str">
        <f t="shared" si="4"/>
        <v>Ekonomie</v>
      </c>
      <c r="M5" s="7" t="s">
        <v>66</v>
      </c>
      <c r="N5" t="s">
        <v>65</v>
      </c>
      <c r="O5" s="2">
        <f t="shared" si="5"/>
        <v>4</v>
      </c>
      <c r="Q5" t="s">
        <v>90</v>
      </c>
      <c r="R5" s="12">
        <f>COUNTIF(E3:E27,M12)</f>
        <v>5</v>
      </c>
    </row>
    <row r="6" spans="1:19">
      <c r="A6" t="s">
        <v>64</v>
      </c>
      <c r="B6" s="1">
        <v>42651</v>
      </c>
      <c r="C6" t="s">
        <v>63</v>
      </c>
      <c r="D6" t="s">
        <v>5</v>
      </c>
      <c r="E6">
        <v>58600</v>
      </c>
      <c r="F6" s="1">
        <v>37001</v>
      </c>
      <c r="G6" s="2">
        <f t="shared" ca="1" si="0"/>
        <v>24</v>
      </c>
      <c r="H6" s="2" t="str">
        <f t="shared" si="1"/>
        <v>B</v>
      </c>
      <c r="I6" s="2">
        <f t="shared" si="2"/>
        <v>0</v>
      </c>
      <c r="J6" s="2">
        <f t="shared" ca="1" si="3"/>
        <v>9</v>
      </c>
      <c r="K6" s="3" t="str">
        <f t="shared" si="4"/>
        <v>Právo</v>
      </c>
      <c r="M6" s="7" t="s">
        <v>62</v>
      </c>
      <c r="N6" t="s">
        <v>61</v>
      </c>
      <c r="O6" s="2">
        <f t="shared" si="5"/>
        <v>7</v>
      </c>
      <c r="Q6" t="s">
        <v>91</v>
      </c>
      <c r="R6" s="12">
        <f>SUMIF(M11:M18,"&lt;&gt;"&amp;M13,O11:O18)</f>
        <v>21</v>
      </c>
    </row>
    <row r="7" spans="1:19">
      <c r="A7" t="s">
        <v>60</v>
      </c>
      <c r="B7" s="1">
        <v>38942</v>
      </c>
      <c r="C7" t="s">
        <v>59</v>
      </c>
      <c r="D7" t="s">
        <v>17</v>
      </c>
      <c r="E7">
        <v>36000</v>
      </c>
      <c r="F7" s="1">
        <v>31591</v>
      </c>
      <c r="G7" s="2">
        <f t="shared" ca="1" si="0"/>
        <v>39</v>
      </c>
      <c r="H7" s="2" t="str">
        <f t="shared" si="1"/>
        <v>B</v>
      </c>
      <c r="I7" s="2">
        <f t="shared" si="2"/>
        <v>1</v>
      </c>
      <c r="J7" s="2">
        <f t="shared" ca="1" si="3"/>
        <v>19</v>
      </c>
      <c r="K7" s="3" t="str">
        <f t="shared" si="4"/>
        <v>Právo</v>
      </c>
      <c r="M7" s="7" t="s">
        <v>58</v>
      </c>
      <c r="N7" t="s">
        <v>57</v>
      </c>
      <c r="O7" s="2">
        <f t="shared" si="5"/>
        <v>2</v>
      </c>
      <c r="Q7" s="15"/>
      <c r="R7" s="13">
        <f>COUNTA(E3:E27)-COUNTIF(E3:E27,M13)</f>
        <v>21</v>
      </c>
    </row>
    <row r="8" spans="1:19">
      <c r="A8" t="s">
        <v>56</v>
      </c>
      <c r="B8" s="1">
        <v>37060</v>
      </c>
      <c r="C8" t="s">
        <v>55</v>
      </c>
      <c r="D8" t="s">
        <v>12</v>
      </c>
      <c r="E8">
        <v>36000</v>
      </c>
      <c r="F8" s="1">
        <v>37451</v>
      </c>
      <c r="G8" s="2">
        <f t="shared" ca="1" si="0"/>
        <v>23</v>
      </c>
      <c r="H8" s="2" t="str">
        <f t="shared" si="1"/>
        <v>B</v>
      </c>
      <c r="I8" s="2">
        <f t="shared" si="2"/>
        <v>0</v>
      </c>
      <c r="J8" s="2">
        <f t="shared" ca="1" si="3"/>
        <v>24</v>
      </c>
      <c r="K8" s="3" t="str">
        <f t="shared" si="4"/>
        <v>Právo</v>
      </c>
      <c r="M8" s="7" t="s">
        <v>54</v>
      </c>
      <c r="N8" t="s">
        <v>53</v>
      </c>
      <c r="O8" s="2">
        <f t="shared" si="5"/>
        <v>4</v>
      </c>
      <c r="Q8" t="s">
        <v>92</v>
      </c>
      <c r="R8" s="12">
        <f>COUNTIF(D3:D27,"")</f>
        <v>7</v>
      </c>
    </row>
    <row r="9" spans="1:19">
      <c r="A9" t="s">
        <v>52</v>
      </c>
      <c r="B9" s="1">
        <v>35932</v>
      </c>
      <c r="C9" t="s">
        <v>51</v>
      </c>
      <c r="D9" t="s">
        <v>12</v>
      </c>
      <c r="E9">
        <v>60200</v>
      </c>
      <c r="F9" s="1">
        <v>28625</v>
      </c>
      <c r="G9" s="2">
        <f t="shared" ca="1" si="0"/>
        <v>47</v>
      </c>
      <c r="H9" s="2" t="str">
        <f t="shared" si="1"/>
        <v>B</v>
      </c>
      <c r="I9" s="2">
        <f t="shared" si="2"/>
        <v>0</v>
      </c>
      <c r="J9" s="2">
        <f t="shared" ca="1" si="3"/>
        <v>27</v>
      </c>
      <c r="K9" s="3" t="str">
        <f t="shared" si="4"/>
        <v>Právo</v>
      </c>
      <c r="O9" s="2"/>
      <c r="Q9" t="s">
        <v>93</v>
      </c>
      <c r="R9" s="14">
        <f>SUM(I3:I27)/COUNTA(C3:C27)</f>
        <v>0.6</v>
      </c>
    </row>
    <row r="10" spans="1:19">
      <c r="A10" t="s">
        <v>50</v>
      </c>
      <c r="B10" s="1">
        <v>43010</v>
      </c>
      <c r="C10" t="s">
        <v>49</v>
      </c>
      <c r="D10" t="s">
        <v>0</v>
      </c>
      <c r="E10">
        <v>58600</v>
      </c>
      <c r="F10" s="1">
        <v>28338</v>
      </c>
      <c r="G10" s="2">
        <f t="shared" ca="1" si="0"/>
        <v>48</v>
      </c>
      <c r="H10" s="2" t="str">
        <f t="shared" si="1"/>
        <v>B</v>
      </c>
      <c r="I10" s="2">
        <f t="shared" si="2"/>
        <v>1</v>
      </c>
      <c r="J10" s="2">
        <f t="shared" ca="1" si="3"/>
        <v>8</v>
      </c>
      <c r="K10" s="3" t="str">
        <f t="shared" si="4"/>
        <v>Právo</v>
      </c>
      <c r="M10" s="8" t="s">
        <v>48</v>
      </c>
      <c r="N10" s="8" t="s">
        <v>47</v>
      </c>
      <c r="O10" s="15" t="s">
        <v>46</v>
      </c>
      <c r="Q10" t="s">
        <v>94</v>
      </c>
      <c r="R10" s="12">
        <f ca="1">COUNTIF(J3:J27,"&gt;"&amp;20)</f>
        <v>17</v>
      </c>
    </row>
    <row r="11" spans="1:19">
      <c r="A11" t="s">
        <v>45</v>
      </c>
      <c r="B11" s="1">
        <v>35377</v>
      </c>
      <c r="C11" t="s">
        <v>44</v>
      </c>
      <c r="D11" t="s">
        <v>5</v>
      </c>
      <c r="E11">
        <v>37000</v>
      </c>
      <c r="F11" s="1">
        <v>28338</v>
      </c>
      <c r="G11" s="2">
        <f t="shared" ca="1" si="0"/>
        <v>48</v>
      </c>
      <c r="H11" s="2" t="str">
        <f t="shared" si="1"/>
        <v>C</v>
      </c>
      <c r="I11" s="2">
        <f t="shared" si="2"/>
        <v>0</v>
      </c>
      <c r="J11" s="2">
        <f t="shared" ca="1" si="3"/>
        <v>29</v>
      </c>
      <c r="K11" s="3" t="str">
        <f t="shared" si="4"/>
        <v>HR</v>
      </c>
      <c r="M11" s="7">
        <v>10000</v>
      </c>
      <c r="N11" s="6" t="s">
        <v>43</v>
      </c>
      <c r="O11" s="2">
        <f>COUNTIF($E$3:$E$27,M11)</f>
        <v>6</v>
      </c>
      <c r="Q11" t="s">
        <v>95</v>
      </c>
      <c r="R11" s="12" t="e">
        <f ca="1">INDEX(C3:C27,MATCH(30,J3:J27,0))</f>
        <v>#N/A</v>
      </c>
      <c r="S11" s="16" t="s">
        <v>120</v>
      </c>
    </row>
    <row r="12" spans="1:19">
      <c r="A12" t="s">
        <v>42</v>
      </c>
      <c r="B12" s="1">
        <v>35081</v>
      </c>
      <c r="C12" t="s">
        <v>41</v>
      </c>
      <c r="D12" t="s">
        <v>0</v>
      </c>
      <c r="E12">
        <v>60200</v>
      </c>
      <c r="F12" s="1">
        <v>27519</v>
      </c>
      <c r="G12" s="2">
        <f t="shared" ca="1" si="0"/>
        <v>50</v>
      </c>
      <c r="H12" s="2" t="str">
        <f t="shared" si="1"/>
        <v>C</v>
      </c>
      <c r="I12" s="2">
        <f t="shared" si="2"/>
        <v>1</v>
      </c>
      <c r="J12" s="2">
        <f t="shared" ca="1" si="3"/>
        <v>29</v>
      </c>
      <c r="K12" s="3" t="str">
        <f t="shared" si="4"/>
        <v>HR</v>
      </c>
      <c r="M12" s="7">
        <v>60200</v>
      </c>
      <c r="N12" s="6" t="s">
        <v>40</v>
      </c>
      <c r="O12" s="2">
        <f t="shared" ref="O12:O18" si="6">COUNTIF($E$3:$E$27,M12)</f>
        <v>5</v>
      </c>
      <c r="Q12" t="s">
        <v>96</v>
      </c>
      <c r="R12" s="12">
        <f ca="1">COUNTIFS(G3:G27,"&gt;="&amp;35,G3:G27,"&lt;="&amp;45)</f>
        <v>5</v>
      </c>
    </row>
    <row r="13" spans="1:19">
      <c r="A13" t="s">
        <v>39</v>
      </c>
      <c r="B13" s="1">
        <v>33473</v>
      </c>
      <c r="C13" t="s">
        <v>38</v>
      </c>
      <c r="D13" t="s">
        <v>12</v>
      </c>
      <c r="E13">
        <v>37000</v>
      </c>
      <c r="F13" s="1">
        <v>32616</v>
      </c>
      <c r="G13" s="2">
        <f t="shared" ca="1" si="0"/>
        <v>36</v>
      </c>
      <c r="H13" s="2" t="str">
        <f t="shared" si="1"/>
        <v>C</v>
      </c>
      <c r="I13" s="2">
        <f t="shared" si="2"/>
        <v>0</v>
      </c>
      <c r="J13" s="2">
        <f t="shared" ca="1" si="3"/>
        <v>34</v>
      </c>
      <c r="K13" s="3" t="str">
        <f t="shared" si="4"/>
        <v>HR</v>
      </c>
      <c r="M13" s="7">
        <v>58600</v>
      </c>
      <c r="N13" s="6" t="s">
        <v>37</v>
      </c>
      <c r="O13" s="2">
        <f t="shared" si="6"/>
        <v>4</v>
      </c>
      <c r="Q13" t="s">
        <v>97</v>
      </c>
      <c r="R13" s="4"/>
    </row>
    <row r="14" spans="1:19">
      <c r="A14" t="s">
        <v>36</v>
      </c>
      <c r="B14" s="1">
        <v>37383</v>
      </c>
      <c r="C14" t="s">
        <v>35</v>
      </c>
      <c r="E14">
        <v>58600</v>
      </c>
      <c r="F14" s="1">
        <v>35283</v>
      </c>
      <c r="G14" s="2">
        <f t="shared" ca="1" si="0"/>
        <v>29</v>
      </c>
      <c r="H14" s="2" t="str">
        <f t="shared" si="1"/>
        <v>C</v>
      </c>
      <c r="I14" s="2">
        <f t="shared" si="2"/>
        <v>1</v>
      </c>
      <c r="J14" s="2">
        <f t="shared" ca="1" si="3"/>
        <v>23</v>
      </c>
      <c r="K14" s="3" t="str">
        <f t="shared" si="4"/>
        <v>HR</v>
      </c>
      <c r="M14" s="7">
        <v>36000</v>
      </c>
      <c r="N14" s="6" t="s">
        <v>34</v>
      </c>
      <c r="O14" s="2">
        <f t="shared" si="6"/>
        <v>2</v>
      </c>
      <c r="Q14">
        <v>1</v>
      </c>
      <c r="R14" s="12" t="str">
        <f ca="1">INDEX($C$3:$C$27,MATCH(LARGE($J$3:$J$27,Q14),$J$3:$J$27,0))</f>
        <v>Ondřej Svoboda</v>
      </c>
    </row>
    <row r="15" spans="1:19">
      <c r="A15" t="s">
        <v>33</v>
      </c>
      <c r="B15" s="1">
        <v>38320</v>
      </c>
      <c r="C15" t="s">
        <v>32</v>
      </c>
      <c r="E15">
        <v>10000</v>
      </c>
      <c r="F15" s="1">
        <v>24289</v>
      </c>
      <c r="G15" s="2">
        <f t="shared" ca="1" si="0"/>
        <v>59</v>
      </c>
      <c r="H15" s="2" t="str">
        <f t="shared" si="1"/>
        <v>D</v>
      </c>
      <c r="I15" s="2">
        <f t="shared" si="2"/>
        <v>1</v>
      </c>
      <c r="J15" s="2">
        <f t="shared" ca="1" si="3"/>
        <v>21</v>
      </c>
      <c r="K15" s="3" t="str">
        <f t="shared" si="4"/>
        <v>Obchod</v>
      </c>
      <c r="M15" s="7">
        <v>37000</v>
      </c>
      <c r="N15" s="6" t="s">
        <v>31</v>
      </c>
      <c r="O15" s="2">
        <f t="shared" si="6"/>
        <v>3</v>
      </c>
      <c r="Q15">
        <v>2</v>
      </c>
      <c r="R15" s="12" t="str">
        <f ca="1">INDEX($C$3:$C$27,MATCH(LARGE($J$3:$J$27,Q15),$J$3:$J$27,0))</f>
        <v>Pavla Svobodová</v>
      </c>
    </row>
    <row r="16" spans="1:19">
      <c r="A16" t="s">
        <v>30</v>
      </c>
      <c r="B16" s="1">
        <v>35241</v>
      </c>
      <c r="C16" t="s">
        <v>29</v>
      </c>
      <c r="D16" t="s">
        <v>12</v>
      </c>
      <c r="E16">
        <v>37000</v>
      </c>
      <c r="F16" s="1">
        <v>29375</v>
      </c>
      <c r="G16" s="2">
        <f t="shared" ca="1" si="0"/>
        <v>45</v>
      </c>
      <c r="H16" s="2" t="str">
        <f t="shared" si="1"/>
        <v>D</v>
      </c>
      <c r="I16" s="2">
        <f t="shared" si="2"/>
        <v>0</v>
      </c>
      <c r="J16" s="2">
        <f t="shared" ca="1" si="3"/>
        <v>29</v>
      </c>
      <c r="K16" s="3" t="str">
        <f t="shared" si="4"/>
        <v>Obchod</v>
      </c>
      <c r="M16" s="7">
        <v>70000</v>
      </c>
      <c r="N16" s="6" t="s">
        <v>28</v>
      </c>
      <c r="O16" s="2">
        <f t="shared" si="6"/>
        <v>1</v>
      </c>
      <c r="Q16">
        <v>3</v>
      </c>
      <c r="R16" s="12" t="str">
        <f ca="1">INDEX($C$3:$C$27,MATCH(LARGE($J$3:$J$27,Q16),$J$3:$J$27,0))</f>
        <v>Daniel Trněný</v>
      </c>
    </row>
    <row r="17" spans="1:18">
      <c r="A17" t="s">
        <v>27</v>
      </c>
      <c r="B17" s="1">
        <v>36706</v>
      </c>
      <c r="C17" t="s">
        <v>26</v>
      </c>
      <c r="E17">
        <v>70000</v>
      </c>
      <c r="F17" s="1">
        <v>27279</v>
      </c>
      <c r="G17" s="2">
        <f t="shared" ca="1" si="0"/>
        <v>51</v>
      </c>
      <c r="H17" s="2" t="str">
        <f t="shared" si="1"/>
        <v>D</v>
      </c>
      <c r="I17" s="2">
        <f t="shared" si="2"/>
        <v>1</v>
      </c>
      <c r="J17" s="2">
        <f t="shared" ca="1" si="3"/>
        <v>25</v>
      </c>
      <c r="K17" s="3" t="str">
        <f t="shared" si="4"/>
        <v>Obchod</v>
      </c>
      <c r="M17" s="7">
        <v>30100</v>
      </c>
      <c r="N17" s="6" t="s">
        <v>25</v>
      </c>
      <c r="O17" s="2">
        <f t="shared" si="6"/>
        <v>1</v>
      </c>
      <c r="Q17" s="5" t="s">
        <v>98</v>
      </c>
      <c r="R17" s="12" t="str">
        <f>VLOOKUP("Hana Mladá",C3:K27,9,0)</f>
        <v>HR</v>
      </c>
    </row>
    <row r="18" spans="1:18">
      <c r="A18" t="s">
        <v>24</v>
      </c>
      <c r="B18" s="1">
        <v>43646</v>
      </c>
      <c r="C18" t="s">
        <v>23</v>
      </c>
      <c r="D18" t="s">
        <v>12</v>
      </c>
      <c r="E18">
        <v>60200</v>
      </c>
      <c r="F18" s="1">
        <v>34829</v>
      </c>
      <c r="G18" s="2">
        <f t="shared" ca="1" si="0"/>
        <v>30</v>
      </c>
      <c r="H18" s="2" t="str">
        <f t="shared" si="1"/>
        <v>D</v>
      </c>
      <c r="I18" s="2">
        <f t="shared" si="2"/>
        <v>0</v>
      </c>
      <c r="J18" s="2">
        <f t="shared" ca="1" si="3"/>
        <v>6</v>
      </c>
      <c r="K18" s="3" t="str">
        <f t="shared" si="4"/>
        <v>Obchod</v>
      </c>
      <c r="M18" s="7">
        <v>77900</v>
      </c>
      <c r="N18" s="6" t="s">
        <v>22</v>
      </c>
      <c r="O18" s="2">
        <f t="shared" si="6"/>
        <v>3</v>
      </c>
    </row>
    <row r="19" spans="1:18">
      <c r="A19" t="s">
        <v>21</v>
      </c>
      <c r="B19" s="1">
        <v>35672</v>
      </c>
      <c r="C19" t="s">
        <v>20</v>
      </c>
      <c r="E19">
        <v>10000</v>
      </c>
      <c r="F19" s="1">
        <v>37964</v>
      </c>
      <c r="G19" s="2">
        <f t="shared" ca="1" si="0"/>
        <v>22</v>
      </c>
      <c r="H19" s="2" t="str">
        <f t="shared" si="1"/>
        <v>D</v>
      </c>
      <c r="I19" s="2">
        <f t="shared" si="2"/>
        <v>1</v>
      </c>
      <c r="J19" s="2">
        <f t="shared" ca="1" si="3"/>
        <v>28</v>
      </c>
      <c r="K19" s="3" t="str">
        <f t="shared" si="4"/>
        <v>Obchod</v>
      </c>
      <c r="O19" s="2"/>
    </row>
    <row r="20" spans="1:18">
      <c r="A20" t="s">
        <v>19</v>
      </c>
      <c r="B20" s="1">
        <v>38078</v>
      </c>
      <c r="C20" t="s">
        <v>18</v>
      </c>
      <c r="D20" t="s">
        <v>17</v>
      </c>
      <c r="E20">
        <v>58600</v>
      </c>
      <c r="F20" s="1">
        <v>28118</v>
      </c>
      <c r="G20" s="2">
        <f t="shared" ca="1" si="0"/>
        <v>49</v>
      </c>
      <c r="H20" s="2" t="str">
        <f t="shared" si="1"/>
        <v>D</v>
      </c>
      <c r="I20" s="2">
        <f t="shared" si="2"/>
        <v>1</v>
      </c>
      <c r="J20" s="2">
        <f t="shared" ca="1" si="3"/>
        <v>21</v>
      </c>
      <c r="K20" s="3" t="str">
        <f t="shared" si="4"/>
        <v>Obchod</v>
      </c>
    </row>
    <row r="21" spans="1:18">
      <c r="A21" t="s">
        <v>16</v>
      </c>
      <c r="B21" s="1">
        <v>37305</v>
      </c>
      <c r="C21" t="s">
        <v>15</v>
      </c>
      <c r="D21" t="s">
        <v>0</v>
      </c>
      <c r="E21">
        <v>30100</v>
      </c>
      <c r="F21" s="1">
        <v>24837</v>
      </c>
      <c r="G21" s="2">
        <f t="shared" ca="1" si="0"/>
        <v>58</v>
      </c>
      <c r="H21" s="2" t="str">
        <f t="shared" si="1"/>
        <v>D</v>
      </c>
      <c r="I21" s="2">
        <f t="shared" si="2"/>
        <v>1</v>
      </c>
      <c r="J21" s="2">
        <f t="shared" ca="1" si="3"/>
        <v>23</v>
      </c>
      <c r="K21" s="3" t="str">
        <f t="shared" si="4"/>
        <v>Obchod</v>
      </c>
    </row>
    <row r="22" spans="1:18">
      <c r="A22" t="s">
        <v>14</v>
      </c>
      <c r="B22" s="1">
        <v>34660</v>
      </c>
      <c r="C22" t="s">
        <v>13</v>
      </c>
      <c r="D22" t="s">
        <v>12</v>
      </c>
      <c r="E22">
        <v>77900</v>
      </c>
      <c r="F22" s="1">
        <v>36397</v>
      </c>
      <c r="G22" s="2">
        <f t="shared" ca="1" si="0"/>
        <v>26</v>
      </c>
      <c r="H22" s="2" t="str">
        <f t="shared" si="1"/>
        <v>E</v>
      </c>
      <c r="I22" s="2">
        <f t="shared" si="2"/>
        <v>0</v>
      </c>
      <c r="J22" s="2">
        <f t="shared" ca="1" si="3"/>
        <v>31</v>
      </c>
      <c r="K22" s="3" t="str">
        <f t="shared" si="4"/>
        <v>Marketing</v>
      </c>
    </row>
    <row r="23" spans="1:18">
      <c r="A23" t="s">
        <v>11</v>
      </c>
      <c r="B23" s="1">
        <v>33874</v>
      </c>
      <c r="C23" t="s">
        <v>10</v>
      </c>
      <c r="E23">
        <v>60200</v>
      </c>
      <c r="F23" s="1">
        <v>26041</v>
      </c>
      <c r="G23" s="2">
        <f t="shared" ca="1" si="0"/>
        <v>54</v>
      </c>
      <c r="H23" s="2" t="str">
        <f t="shared" si="1"/>
        <v>E</v>
      </c>
      <c r="I23" s="2">
        <f t="shared" si="2"/>
        <v>1</v>
      </c>
      <c r="J23" s="2">
        <f t="shared" ca="1" si="3"/>
        <v>33</v>
      </c>
      <c r="K23" s="3" t="str">
        <f t="shared" si="4"/>
        <v>Marketing</v>
      </c>
    </row>
    <row r="24" spans="1:18">
      <c r="A24" t="s">
        <v>9</v>
      </c>
      <c r="B24" s="1">
        <v>37506</v>
      </c>
      <c r="C24" t="s">
        <v>8</v>
      </c>
      <c r="E24">
        <v>77900</v>
      </c>
      <c r="F24" s="1">
        <v>23283</v>
      </c>
      <c r="G24" s="2">
        <f t="shared" ca="1" si="0"/>
        <v>62</v>
      </c>
      <c r="H24" s="2" t="str">
        <f t="shared" si="1"/>
        <v>F</v>
      </c>
      <c r="I24" s="2">
        <f t="shared" si="2"/>
        <v>1</v>
      </c>
      <c r="J24" s="2">
        <f t="shared" ca="1" si="3"/>
        <v>23</v>
      </c>
      <c r="K24" s="3" t="str">
        <f t="shared" si="4"/>
        <v>Účetní</v>
      </c>
    </row>
    <row r="25" spans="1:18">
      <c r="A25" t="s">
        <v>7</v>
      </c>
      <c r="B25" s="1">
        <v>41529</v>
      </c>
      <c r="C25" t="s">
        <v>6</v>
      </c>
      <c r="D25" t="s">
        <v>5</v>
      </c>
      <c r="E25">
        <v>10000</v>
      </c>
      <c r="F25" s="1">
        <v>26957</v>
      </c>
      <c r="G25" s="2">
        <f t="shared" ca="1" si="0"/>
        <v>52</v>
      </c>
      <c r="H25" s="2" t="str">
        <f t="shared" si="1"/>
        <v>F</v>
      </c>
      <c r="I25" s="2">
        <f t="shared" si="2"/>
        <v>0</v>
      </c>
      <c r="J25" s="2">
        <f t="shared" ca="1" si="3"/>
        <v>12</v>
      </c>
      <c r="K25" s="3" t="str">
        <f t="shared" si="4"/>
        <v>Účetní</v>
      </c>
    </row>
    <row r="26" spans="1:18">
      <c r="A26" t="s">
        <v>4</v>
      </c>
      <c r="B26" s="1">
        <v>36806</v>
      </c>
      <c r="C26" t="s">
        <v>3</v>
      </c>
      <c r="E26">
        <v>77900</v>
      </c>
      <c r="F26" s="1">
        <v>32177</v>
      </c>
      <c r="G26" s="2">
        <f t="shared" ca="1" si="0"/>
        <v>37</v>
      </c>
      <c r="H26" s="2" t="str">
        <f t="shared" si="1"/>
        <v>F</v>
      </c>
      <c r="I26" s="2">
        <f t="shared" si="2"/>
        <v>1</v>
      </c>
      <c r="J26" s="2">
        <f t="shared" ca="1" si="3"/>
        <v>25</v>
      </c>
      <c r="K26" s="3" t="str">
        <f t="shared" si="4"/>
        <v>Účetní</v>
      </c>
    </row>
    <row r="27" spans="1:18">
      <c r="A27" t="s">
        <v>2</v>
      </c>
      <c r="B27" s="1">
        <v>40090</v>
      </c>
      <c r="C27" t="s">
        <v>1</v>
      </c>
      <c r="D27" t="s">
        <v>0</v>
      </c>
      <c r="E27">
        <v>10000</v>
      </c>
      <c r="F27" s="1">
        <v>25019</v>
      </c>
      <c r="G27" s="2">
        <f t="shared" ca="1" si="0"/>
        <v>57</v>
      </c>
      <c r="H27" s="2" t="str">
        <f t="shared" si="1"/>
        <v>F</v>
      </c>
      <c r="I27" s="2">
        <f t="shared" si="2"/>
        <v>1</v>
      </c>
      <c r="J27" s="2">
        <f t="shared" ca="1" si="3"/>
        <v>16</v>
      </c>
      <c r="K27" s="3" t="str">
        <f t="shared" si="4"/>
        <v>Účetní</v>
      </c>
    </row>
    <row r="28" spans="1:18">
      <c r="H28" s="2" t="str">
        <f t="shared" si="1"/>
        <v/>
      </c>
      <c r="N28" s="2"/>
    </row>
    <row r="30" spans="1:18">
      <c r="B30" s="1"/>
    </row>
  </sheetData>
  <conditionalFormatting sqref="J28">
    <cfRule type="duplicateValues" dxfId="1" priority="1"/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0"/>
  <sheetViews>
    <sheetView zoomScale="90" zoomScaleNormal="90" workbookViewId="0">
      <selection activeCell="R11" sqref="R11"/>
    </sheetView>
  </sheetViews>
  <sheetFormatPr defaultRowHeight="13.8"/>
  <cols>
    <col min="1" max="1" width="15.09765625" bestFit="1" customWidth="1"/>
    <col min="2" max="2" width="14.59765625" bestFit="1" customWidth="1"/>
    <col min="3" max="3" width="18.59765625" bestFit="1" customWidth="1"/>
    <col min="4" max="5" width="13.296875" customWidth="1"/>
    <col min="6" max="6" width="15.09765625" bestFit="1" customWidth="1"/>
    <col min="7" max="11" width="11.69921875" customWidth="1"/>
    <col min="13" max="13" width="12.59765625" customWidth="1"/>
    <col min="14" max="14" width="16.69921875" bestFit="1" customWidth="1"/>
    <col min="15" max="15" width="11.09765625" customWidth="1"/>
    <col min="16" max="16" width="6.59765625" customWidth="1"/>
    <col min="17" max="17" width="65.59765625" customWidth="1"/>
    <col min="18" max="18" width="16.296875" customWidth="1"/>
    <col min="19" max="19" width="10.8984375" bestFit="1" customWidth="1"/>
  </cols>
  <sheetData>
    <row r="1" spans="1:18">
      <c r="O1" s="2"/>
    </row>
    <row r="2" spans="1:18">
      <c r="A2" s="9" t="s">
        <v>88</v>
      </c>
      <c r="B2" s="8" t="s">
        <v>87</v>
      </c>
      <c r="C2" s="8" t="s">
        <v>86</v>
      </c>
      <c r="D2" s="8" t="s">
        <v>85</v>
      </c>
      <c r="E2" s="8" t="s">
        <v>48</v>
      </c>
      <c r="F2" s="8" t="s">
        <v>84</v>
      </c>
      <c r="G2" s="2" t="s">
        <v>83</v>
      </c>
      <c r="H2" s="2" t="s">
        <v>82</v>
      </c>
      <c r="I2" s="2" t="s">
        <v>81</v>
      </c>
      <c r="J2" s="2" t="s">
        <v>99</v>
      </c>
      <c r="K2" s="2" t="s">
        <v>79</v>
      </c>
      <c r="M2" s="8" t="s">
        <v>80</v>
      </c>
      <c r="N2" s="8" t="s">
        <v>79</v>
      </c>
      <c r="O2" s="2" t="s">
        <v>46</v>
      </c>
      <c r="Q2" t="s">
        <v>78</v>
      </c>
      <c r="R2" s="10" t="s">
        <v>100</v>
      </c>
    </row>
    <row r="3" spans="1:18">
      <c r="A3" t="s">
        <v>77</v>
      </c>
      <c r="B3" s="1">
        <v>43304</v>
      </c>
      <c r="C3" t="s">
        <v>76</v>
      </c>
      <c r="D3" t="s">
        <v>17</v>
      </c>
      <c r="E3">
        <v>10000</v>
      </c>
      <c r="F3" s="1">
        <v>23660</v>
      </c>
      <c r="G3" s="2">
        <f ca="1">YEAR(TODAY())-YEAR(F3)</f>
        <v>61</v>
      </c>
      <c r="H3" s="2" t="s">
        <v>114</v>
      </c>
      <c r="I3" s="2" t="s">
        <v>115</v>
      </c>
      <c r="J3" s="2" t="s">
        <v>116</v>
      </c>
      <c r="K3" s="3" t="s">
        <v>117</v>
      </c>
      <c r="M3" s="7" t="s">
        <v>75</v>
      </c>
      <c r="N3" t="s">
        <v>74</v>
      </c>
      <c r="O3" s="2" t="s">
        <v>118</v>
      </c>
      <c r="Q3" t="s">
        <v>73</v>
      </c>
      <c r="R3" s="11" t="s">
        <v>101</v>
      </c>
    </row>
    <row r="4" spans="1:18">
      <c r="A4" t="s">
        <v>72</v>
      </c>
      <c r="B4" s="1">
        <v>37683</v>
      </c>
      <c r="C4" t="s">
        <v>71</v>
      </c>
      <c r="D4" t="s">
        <v>5</v>
      </c>
      <c r="E4">
        <v>10000</v>
      </c>
      <c r="F4" s="1">
        <v>34366</v>
      </c>
      <c r="G4" s="2">
        <f t="shared" ref="G4:G27" ca="1" si="0">YEAR(TODAY())-YEAR(F4)</f>
        <v>31</v>
      </c>
      <c r="H4" s="2" t="str">
        <f t="shared" ref="H4:H27" si="1">LEFT(A4,1)</f>
        <v>A</v>
      </c>
      <c r="I4" s="2">
        <f t="shared" ref="I4:I27" si="2">IF(OR(D4="Ženatý",D4="Vdaná"),0,1)</f>
        <v>0</v>
      </c>
      <c r="J4" s="2">
        <f t="shared" ref="J4:J27" ca="1" si="3">YEAR(TODAY())-YEAR(B4)</f>
        <v>22</v>
      </c>
      <c r="K4" s="3" t="str">
        <f t="shared" ref="K4:K27" si="4">VLOOKUP(H4,$M$3:$N$8,2,0)</f>
        <v>Ekonomie</v>
      </c>
      <c r="M4" s="7" t="s">
        <v>70</v>
      </c>
      <c r="N4" t="s">
        <v>69</v>
      </c>
      <c r="O4" s="2">
        <f t="shared" ref="O4:O8" si="5">COUNTIF($H$3:$H$27,M4)</f>
        <v>5</v>
      </c>
      <c r="Q4" t="s">
        <v>89</v>
      </c>
      <c r="R4" s="12" t="s">
        <v>102</v>
      </c>
    </row>
    <row r="5" spans="1:18">
      <c r="A5" t="s">
        <v>68</v>
      </c>
      <c r="B5" s="1">
        <v>39446</v>
      </c>
      <c r="C5" t="s">
        <v>67</v>
      </c>
      <c r="D5" t="s">
        <v>17</v>
      </c>
      <c r="E5">
        <v>60200</v>
      </c>
      <c r="F5" s="1">
        <v>31121</v>
      </c>
      <c r="G5" s="2">
        <f t="shared" ca="1" si="0"/>
        <v>40</v>
      </c>
      <c r="H5" s="2" t="str">
        <f t="shared" si="1"/>
        <v>A</v>
      </c>
      <c r="I5" s="2">
        <f t="shared" si="2"/>
        <v>1</v>
      </c>
      <c r="J5" s="2">
        <f t="shared" ca="1" si="3"/>
        <v>18</v>
      </c>
      <c r="K5" s="3" t="str">
        <f t="shared" si="4"/>
        <v>Ekonomie</v>
      </c>
      <c r="M5" s="7" t="s">
        <v>66</v>
      </c>
      <c r="N5" t="s">
        <v>65</v>
      </c>
      <c r="O5" s="2">
        <f t="shared" si="5"/>
        <v>4</v>
      </c>
      <c r="Q5" t="s">
        <v>90</v>
      </c>
      <c r="R5" s="12" t="s">
        <v>113</v>
      </c>
    </row>
    <row r="6" spans="1:18">
      <c r="A6" t="s">
        <v>64</v>
      </c>
      <c r="B6" s="1">
        <v>42651</v>
      </c>
      <c r="C6" t="s">
        <v>63</v>
      </c>
      <c r="D6" t="s">
        <v>5</v>
      </c>
      <c r="E6">
        <v>58600</v>
      </c>
      <c r="F6" s="1">
        <v>37001</v>
      </c>
      <c r="G6" s="2">
        <f t="shared" ca="1" si="0"/>
        <v>24</v>
      </c>
      <c r="H6" s="2" t="str">
        <f t="shared" si="1"/>
        <v>B</v>
      </c>
      <c r="I6" s="2">
        <f t="shared" si="2"/>
        <v>0</v>
      </c>
      <c r="J6" s="2">
        <f t="shared" ca="1" si="3"/>
        <v>9</v>
      </c>
      <c r="K6" s="3" t="str">
        <f t="shared" si="4"/>
        <v>Právo</v>
      </c>
      <c r="M6" s="7" t="s">
        <v>62</v>
      </c>
      <c r="N6" t="s">
        <v>61</v>
      </c>
      <c r="O6" s="2">
        <f t="shared" si="5"/>
        <v>7</v>
      </c>
      <c r="Q6" t="s">
        <v>91</v>
      </c>
      <c r="R6" s="12" t="s">
        <v>112</v>
      </c>
    </row>
    <row r="7" spans="1:18">
      <c r="A7" t="s">
        <v>60</v>
      </c>
      <c r="B7" s="1">
        <v>38942</v>
      </c>
      <c r="C7" t="s">
        <v>59</v>
      </c>
      <c r="D7" t="s">
        <v>17</v>
      </c>
      <c r="E7">
        <v>36000</v>
      </c>
      <c r="F7" s="1">
        <v>31591</v>
      </c>
      <c r="G7" s="2">
        <f t="shared" ca="1" si="0"/>
        <v>39</v>
      </c>
      <c r="H7" s="2" t="str">
        <f t="shared" si="1"/>
        <v>B</v>
      </c>
      <c r="I7" s="2">
        <f t="shared" si="2"/>
        <v>1</v>
      </c>
      <c r="J7" s="2">
        <f t="shared" ca="1" si="3"/>
        <v>19</v>
      </c>
      <c r="K7" s="3" t="str">
        <f t="shared" si="4"/>
        <v>Právo</v>
      </c>
      <c r="M7" s="7" t="s">
        <v>58</v>
      </c>
      <c r="N7" t="s">
        <v>57</v>
      </c>
      <c r="O7" s="2">
        <f t="shared" si="5"/>
        <v>2</v>
      </c>
      <c r="R7" s="13" t="s">
        <v>111</v>
      </c>
    </row>
    <row r="8" spans="1:18">
      <c r="A8" t="s">
        <v>56</v>
      </c>
      <c r="B8" s="1">
        <v>37060</v>
      </c>
      <c r="C8" t="s">
        <v>55</v>
      </c>
      <c r="D8" t="s">
        <v>12</v>
      </c>
      <c r="E8">
        <v>36000</v>
      </c>
      <c r="F8" s="1">
        <v>37451</v>
      </c>
      <c r="G8" s="2">
        <f t="shared" ca="1" si="0"/>
        <v>23</v>
      </c>
      <c r="H8" s="2" t="str">
        <f t="shared" si="1"/>
        <v>B</v>
      </c>
      <c r="I8" s="2">
        <f t="shared" si="2"/>
        <v>0</v>
      </c>
      <c r="J8" s="2">
        <f t="shared" ca="1" si="3"/>
        <v>24</v>
      </c>
      <c r="K8" s="3" t="str">
        <f t="shared" si="4"/>
        <v>Právo</v>
      </c>
      <c r="M8" s="7" t="s">
        <v>54</v>
      </c>
      <c r="N8" t="s">
        <v>53</v>
      </c>
      <c r="O8" s="2">
        <f t="shared" si="5"/>
        <v>4</v>
      </c>
      <c r="Q8" t="s">
        <v>92</v>
      </c>
      <c r="R8" s="12" t="s">
        <v>110</v>
      </c>
    </row>
    <row r="9" spans="1:18">
      <c r="A9" t="s">
        <v>52</v>
      </c>
      <c r="B9" s="1">
        <v>35932</v>
      </c>
      <c r="C9" t="s">
        <v>51</v>
      </c>
      <c r="D9" t="s">
        <v>12</v>
      </c>
      <c r="E9">
        <v>60200</v>
      </c>
      <c r="F9" s="1">
        <v>28625</v>
      </c>
      <c r="G9" s="2">
        <f t="shared" ca="1" si="0"/>
        <v>47</v>
      </c>
      <c r="H9" s="2" t="str">
        <f t="shared" si="1"/>
        <v>B</v>
      </c>
      <c r="I9" s="2">
        <f t="shared" si="2"/>
        <v>0</v>
      </c>
      <c r="J9" s="2">
        <f t="shared" ca="1" si="3"/>
        <v>27</v>
      </c>
      <c r="K9" s="3" t="str">
        <f t="shared" si="4"/>
        <v>Právo</v>
      </c>
      <c r="O9" s="2"/>
      <c r="Q9" t="s">
        <v>93</v>
      </c>
      <c r="R9" s="14" t="s">
        <v>109</v>
      </c>
    </row>
    <row r="10" spans="1:18">
      <c r="A10" t="s">
        <v>50</v>
      </c>
      <c r="B10" s="1">
        <v>43010</v>
      </c>
      <c r="C10" t="s">
        <v>49</v>
      </c>
      <c r="D10" t="s">
        <v>0</v>
      </c>
      <c r="E10">
        <v>58600</v>
      </c>
      <c r="F10" s="1">
        <v>28338</v>
      </c>
      <c r="G10" s="2">
        <f t="shared" ca="1" si="0"/>
        <v>48</v>
      </c>
      <c r="H10" s="2" t="str">
        <f t="shared" si="1"/>
        <v>B</v>
      </c>
      <c r="I10" s="2">
        <f t="shared" si="2"/>
        <v>1</v>
      </c>
      <c r="J10" s="2">
        <f t="shared" ca="1" si="3"/>
        <v>8</v>
      </c>
      <c r="K10" s="3" t="str">
        <f t="shared" si="4"/>
        <v>Právo</v>
      </c>
      <c r="M10" s="8" t="s">
        <v>48</v>
      </c>
      <c r="N10" s="8" t="s">
        <v>47</v>
      </c>
      <c r="O10" s="2" t="s">
        <v>46</v>
      </c>
      <c r="Q10" t="s">
        <v>94</v>
      </c>
      <c r="R10" s="12" t="s">
        <v>108</v>
      </c>
    </row>
    <row r="11" spans="1:18">
      <c r="A11" t="s">
        <v>45</v>
      </c>
      <c r="B11" s="1">
        <v>35377</v>
      </c>
      <c r="C11" t="s">
        <v>44</v>
      </c>
      <c r="D11" t="s">
        <v>5</v>
      </c>
      <c r="E11">
        <v>37000</v>
      </c>
      <c r="F11" s="1">
        <v>28338</v>
      </c>
      <c r="G11" s="2">
        <f t="shared" ca="1" si="0"/>
        <v>48</v>
      </c>
      <c r="H11" s="2" t="str">
        <f t="shared" si="1"/>
        <v>C</v>
      </c>
      <c r="I11" s="2">
        <f t="shared" si="2"/>
        <v>0</v>
      </c>
      <c r="J11" s="2">
        <f t="shared" ca="1" si="3"/>
        <v>29</v>
      </c>
      <c r="K11" s="3" t="str">
        <f t="shared" si="4"/>
        <v>HR</v>
      </c>
      <c r="M11" s="7">
        <v>10000</v>
      </c>
      <c r="N11" s="6" t="s">
        <v>43</v>
      </c>
      <c r="O11" s="2" t="s">
        <v>119</v>
      </c>
      <c r="Q11" t="s">
        <v>95</v>
      </c>
      <c r="R11" s="12" t="e">
        <f ca="1">INDEX(C3:C27,MATCH(30,J3:J27,0))</f>
        <v>#N/A</v>
      </c>
    </row>
    <row r="12" spans="1:18">
      <c r="A12" t="s">
        <v>42</v>
      </c>
      <c r="B12" s="1">
        <v>35081</v>
      </c>
      <c r="C12" t="s">
        <v>41</v>
      </c>
      <c r="D12" t="s">
        <v>0</v>
      </c>
      <c r="E12">
        <v>60200</v>
      </c>
      <c r="F12" s="1">
        <v>27519</v>
      </c>
      <c r="G12" s="2">
        <f t="shared" ca="1" si="0"/>
        <v>50</v>
      </c>
      <c r="H12" s="2" t="str">
        <f t="shared" si="1"/>
        <v>C</v>
      </c>
      <c r="I12" s="2">
        <f t="shared" si="2"/>
        <v>1</v>
      </c>
      <c r="J12" s="2">
        <f t="shared" ca="1" si="3"/>
        <v>29</v>
      </c>
      <c r="K12" s="3" t="str">
        <f t="shared" si="4"/>
        <v>HR</v>
      </c>
      <c r="M12" s="7">
        <v>60200</v>
      </c>
      <c r="N12" s="6" t="s">
        <v>40</v>
      </c>
      <c r="O12" s="2">
        <f t="shared" ref="O12:O18" si="6">COUNTIF($E$3:$E$27,M12)</f>
        <v>5</v>
      </c>
      <c r="Q12" t="s">
        <v>96</v>
      </c>
      <c r="R12" s="12" t="s">
        <v>107</v>
      </c>
    </row>
    <row r="13" spans="1:18">
      <c r="A13" t="s">
        <v>39</v>
      </c>
      <c r="B13" s="1">
        <v>33473</v>
      </c>
      <c r="C13" t="s">
        <v>38</v>
      </c>
      <c r="D13" t="s">
        <v>12</v>
      </c>
      <c r="E13">
        <v>37000</v>
      </c>
      <c r="F13" s="1">
        <v>32616</v>
      </c>
      <c r="G13" s="2">
        <f t="shared" ca="1" si="0"/>
        <v>36</v>
      </c>
      <c r="H13" s="2" t="str">
        <f t="shared" si="1"/>
        <v>C</v>
      </c>
      <c r="I13" s="2">
        <f t="shared" si="2"/>
        <v>0</v>
      </c>
      <c r="J13" s="2">
        <f t="shared" ca="1" si="3"/>
        <v>34</v>
      </c>
      <c r="K13" s="3" t="str">
        <f t="shared" si="4"/>
        <v>HR</v>
      </c>
      <c r="M13" s="7">
        <v>58600</v>
      </c>
      <c r="N13" s="6" t="s">
        <v>37</v>
      </c>
      <c r="O13" s="2">
        <f t="shared" si="6"/>
        <v>4</v>
      </c>
      <c r="Q13" t="s">
        <v>97</v>
      </c>
      <c r="R13" s="4"/>
    </row>
    <row r="14" spans="1:18">
      <c r="A14" t="s">
        <v>36</v>
      </c>
      <c r="B14" s="1">
        <v>37383</v>
      </c>
      <c r="C14" t="s">
        <v>35</v>
      </c>
      <c r="E14">
        <v>58600</v>
      </c>
      <c r="F14" s="1">
        <v>35283</v>
      </c>
      <c r="G14" s="2">
        <f t="shared" ca="1" si="0"/>
        <v>29</v>
      </c>
      <c r="H14" s="2" t="str">
        <f t="shared" si="1"/>
        <v>C</v>
      </c>
      <c r="I14" s="2">
        <f t="shared" si="2"/>
        <v>1</v>
      </c>
      <c r="J14" s="2">
        <f t="shared" ca="1" si="3"/>
        <v>23</v>
      </c>
      <c r="K14" s="3" t="str">
        <f t="shared" si="4"/>
        <v>HR</v>
      </c>
      <c r="M14" s="7">
        <v>36000</v>
      </c>
      <c r="N14" s="6" t="s">
        <v>34</v>
      </c>
      <c r="O14" s="2">
        <f t="shared" si="6"/>
        <v>2</v>
      </c>
      <c r="Q14">
        <v>1</v>
      </c>
      <c r="R14" s="12" t="s">
        <v>106</v>
      </c>
    </row>
    <row r="15" spans="1:18">
      <c r="A15" t="s">
        <v>33</v>
      </c>
      <c r="B15" s="1">
        <v>38320</v>
      </c>
      <c r="C15" t="s">
        <v>32</v>
      </c>
      <c r="E15">
        <v>10000</v>
      </c>
      <c r="F15" s="1">
        <v>24289</v>
      </c>
      <c r="G15" s="2">
        <f t="shared" ca="1" si="0"/>
        <v>59</v>
      </c>
      <c r="H15" s="2" t="str">
        <f t="shared" si="1"/>
        <v>D</v>
      </c>
      <c r="I15" s="2">
        <f t="shared" si="2"/>
        <v>1</v>
      </c>
      <c r="J15" s="2">
        <f t="shared" ca="1" si="3"/>
        <v>21</v>
      </c>
      <c r="K15" s="3" t="str">
        <f t="shared" si="4"/>
        <v>Obchod</v>
      </c>
      <c r="M15" s="7">
        <v>37000</v>
      </c>
      <c r="N15" s="6" t="s">
        <v>31</v>
      </c>
      <c r="O15" s="2">
        <f t="shared" si="6"/>
        <v>3</v>
      </c>
      <c r="Q15">
        <v>2</v>
      </c>
      <c r="R15" s="12" t="s">
        <v>105</v>
      </c>
    </row>
    <row r="16" spans="1:18">
      <c r="A16" t="s">
        <v>30</v>
      </c>
      <c r="B16" s="1">
        <v>35241</v>
      </c>
      <c r="C16" t="s">
        <v>29</v>
      </c>
      <c r="D16" t="s">
        <v>12</v>
      </c>
      <c r="E16">
        <v>37000</v>
      </c>
      <c r="F16" s="1">
        <v>29375</v>
      </c>
      <c r="G16" s="2">
        <f t="shared" ca="1" si="0"/>
        <v>45</v>
      </c>
      <c r="H16" s="2" t="str">
        <f t="shared" si="1"/>
        <v>D</v>
      </c>
      <c r="I16" s="2">
        <f t="shared" si="2"/>
        <v>0</v>
      </c>
      <c r="J16" s="2">
        <f t="shared" ca="1" si="3"/>
        <v>29</v>
      </c>
      <c r="K16" s="3" t="str">
        <f t="shared" si="4"/>
        <v>Obchod</v>
      </c>
      <c r="M16" s="7">
        <v>70000</v>
      </c>
      <c r="N16" s="6" t="s">
        <v>28</v>
      </c>
      <c r="O16" s="2">
        <f t="shared" si="6"/>
        <v>1</v>
      </c>
      <c r="Q16">
        <v>3</v>
      </c>
      <c r="R16" s="12" t="s">
        <v>104</v>
      </c>
    </row>
    <row r="17" spans="1:18">
      <c r="A17" t="s">
        <v>27</v>
      </c>
      <c r="B17" s="1">
        <v>36706</v>
      </c>
      <c r="C17" t="s">
        <v>26</v>
      </c>
      <c r="E17">
        <v>70000</v>
      </c>
      <c r="F17" s="1">
        <v>27279</v>
      </c>
      <c r="G17" s="2">
        <f t="shared" ca="1" si="0"/>
        <v>51</v>
      </c>
      <c r="H17" s="2" t="str">
        <f t="shared" si="1"/>
        <v>D</v>
      </c>
      <c r="I17" s="2">
        <f t="shared" si="2"/>
        <v>1</v>
      </c>
      <c r="J17" s="2">
        <f t="shared" ca="1" si="3"/>
        <v>25</v>
      </c>
      <c r="K17" s="3" t="str">
        <f t="shared" si="4"/>
        <v>Obchod</v>
      </c>
      <c r="M17" s="7">
        <v>30100</v>
      </c>
      <c r="N17" s="6" t="s">
        <v>25</v>
      </c>
      <c r="O17" s="2">
        <f t="shared" si="6"/>
        <v>1</v>
      </c>
      <c r="Q17" s="5" t="s">
        <v>98</v>
      </c>
      <c r="R17" s="12" t="s">
        <v>103</v>
      </c>
    </row>
    <row r="18" spans="1:18">
      <c r="A18" t="s">
        <v>24</v>
      </c>
      <c r="B18" s="1">
        <v>43646</v>
      </c>
      <c r="C18" t="s">
        <v>23</v>
      </c>
      <c r="D18" t="s">
        <v>12</v>
      </c>
      <c r="E18">
        <v>60200</v>
      </c>
      <c r="F18" s="1">
        <v>34829</v>
      </c>
      <c r="G18" s="2">
        <f t="shared" ca="1" si="0"/>
        <v>30</v>
      </c>
      <c r="H18" s="2" t="str">
        <f t="shared" si="1"/>
        <v>D</v>
      </c>
      <c r="I18" s="2">
        <f t="shared" si="2"/>
        <v>0</v>
      </c>
      <c r="J18" s="2">
        <f t="shared" ca="1" si="3"/>
        <v>6</v>
      </c>
      <c r="K18" s="3" t="str">
        <f t="shared" si="4"/>
        <v>Obchod</v>
      </c>
      <c r="M18" s="7">
        <v>77900</v>
      </c>
      <c r="N18" s="6" t="s">
        <v>22</v>
      </c>
      <c r="O18" s="2">
        <f t="shared" si="6"/>
        <v>3</v>
      </c>
    </row>
    <row r="19" spans="1:18">
      <c r="A19" t="s">
        <v>21</v>
      </c>
      <c r="B19" s="1">
        <v>35672</v>
      </c>
      <c r="C19" t="s">
        <v>20</v>
      </c>
      <c r="E19">
        <v>10000</v>
      </c>
      <c r="F19" s="1">
        <v>37964</v>
      </c>
      <c r="G19" s="2">
        <f t="shared" ca="1" si="0"/>
        <v>22</v>
      </c>
      <c r="H19" s="2" t="str">
        <f t="shared" si="1"/>
        <v>D</v>
      </c>
      <c r="I19" s="2">
        <f t="shared" si="2"/>
        <v>1</v>
      </c>
      <c r="J19" s="2">
        <f t="shared" ca="1" si="3"/>
        <v>28</v>
      </c>
      <c r="K19" s="3" t="str">
        <f t="shared" si="4"/>
        <v>Obchod</v>
      </c>
      <c r="O19" s="2"/>
    </row>
    <row r="20" spans="1:18">
      <c r="A20" t="s">
        <v>19</v>
      </c>
      <c r="B20" s="1">
        <v>38078</v>
      </c>
      <c r="C20" t="s">
        <v>18</v>
      </c>
      <c r="D20" t="s">
        <v>17</v>
      </c>
      <c r="E20">
        <v>58600</v>
      </c>
      <c r="F20" s="1">
        <v>28118</v>
      </c>
      <c r="G20" s="2">
        <f t="shared" ca="1" si="0"/>
        <v>49</v>
      </c>
      <c r="H20" s="2" t="str">
        <f t="shared" si="1"/>
        <v>D</v>
      </c>
      <c r="I20" s="2">
        <f t="shared" si="2"/>
        <v>1</v>
      </c>
      <c r="J20" s="2">
        <f t="shared" ca="1" si="3"/>
        <v>21</v>
      </c>
      <c r="K20" s="3" t="str">
        <f t="shared" si="4"/>
        <v>Obchod</v>
      </c>
    </row>
    <row r="21" spans="1:18">
      <c r="A21" t="s">
        <v>16</v>
      </c>
      <c r="B21" s="1">
        <v>37305</v>
      </c>
      <c r="C21" t="s">
        <v>15</v>
      </c>
      <c r="D21" t="s">
        <v>0</v>
      </c>
      <c r="E21">
        <v>30100</v>
      </c>
      <c r="F21" s="1">
        <v>24837</v>
      </c>
      <c r="G21" s="2">
        <f t="shared" ca="1" si="0"/>
        <v>58</v>
      </c>
      <c r="H21" s="2" t="str">
        <f t="shared" si="1"/>
        <v>D</v>
      </c>
      <c r="I21" s="2">
        <f t="shared" si="2"/>
        <v>1</v>
      </c>
      <c r="J21" s="2">
        <f t="shared" ca="1" si="3"/>
        <v>23</v>
      </c>
      <c r="K21" s="3" t="str">
        <f t="shared" si="4"/>
        <v>Obchod</v>
      </c>
    </row>
    <row r="22" spans="1:18">
      <c r="A22" t="s">
        <v>14</v>
      </c>
      <c r="B22" s="1">
        <v>34660</v>
      </c>
      <c r="C22" t="s">
        <v>13</v>
      </c>
      <c r="D22" t="s">
        <v>12</v>
      </c>
      <c r="E22">
        <v>77900</v>
      </c>
      <c r="F22" s="1">
        <v>36397</v>
      </c>
      <c r="G22" s="2">
        <f t="shared" ca="1" si="0"/>
        <v>26</v>
      </c>
      <c r="H22" s="2" t="str">
        <f t="shared" si="1"/>
        <v>E</v>
      </c>
      <c r="I22" s="2">
        <f t="shared" si="2"/>
        <v>0</v>
      </c>
      <c r="J22" s="2">
        <f t="shared" ca="1" si="3"/>
        <v>31</v>
      </c>
      <c r="K22" s="3" t="str">
        <f t="shared" si="4"/>
        <v>Marketing</v>
      </c>
    </row>
    <row r="23" spans="1:18">
      <c r="A23" t="s">
        <v>11</v>
      </c>
      <c r="B23" s="1">
        <v>33874</v>
      </c>
      <c r="C23" t="s">
        <v>10</v>
      </c>
      <c r="E23">
        <v>60200</v>
      </c>
      <c r="F23" s="1">
        <v>26041</v>
      </c>
      <c r="G23" s="2">
        <f t="shared" ca="1" si="0"/>
        <v>54</v>
      </c>
      <c r="H23" s="2" t="str">
        <f t="shared" si="1"/>
        <v>E</v>
      </c>
      <c r="I23" s="2">
        <f t="shared" si="2"/>
        <v>1</v>
      </c>
      <c r="J23" s="2">
        <f t="shared" ca="1" si="3"/>
        <v>33</v>
      </c>
      <c r="K23" s="3" t="str">
        <f t="shared" si="4"/>
        <v>Marketing</v>
      </c>
    </row>
    <row r="24" spans="1:18">
      <c r="A24" t="s">
        <v>9</v>
      </c>
      <c r="B24" s="1">
        <v>37506</v>
      </c>
      <c r="C24" t="s">
        <v>8</v>
      </c>
      <c r="E24">
        <v>77900</v>
      </c>
      <c r="F24" s="1">
        <v>23283</v>
      </c>
      <c r="G24" s="2">
        <f t="shared" ca="1" si="0"/>
        <v>62</v>
      </c>
      <c r="H24" s="2" t="str">
        <f t="shared" si="1"/>
        <v>F</v>
      </c>
      <c r="I24" s="2">
        <f t="shared" si="2"/>
        <v>1</v>
      </c>
      <c r="J24" s="2">
        <f t="shared" ca="1" si="3"/>
        <v>23</v>
      </c>
      <c r="K24" s="3" t="str">
        <f t="shared" si="4"/>
        <v>Účetní</v>
      </c>
    </row>
    <row r="25" spans="1:18">
      <c r="A25" t="s">
        <v>7</v>
      </c>
      <c r="B25" s="1">
        <v>41529</v>
      </c>
      <c r="C25" t="s">
        <v>6</v>
      </c>
      <c r="D25" t="s">
        <v>5</v>
      </c>
      <c r="E25">
        <v>10000</v>
      </c>
      <c r="F25" s="1">
        <v>26957</v>
      </c>
      <c r="G25" s="2">
        <f t="shared" ca="1" si="0"/>
        <v>52</v>
      </c>
      <c r="H25" s="2" t="str">
        <f t="shared" si="1"/>
        <v>F</v>
      </c>
      <c r="I25" s="2">
        <f t="shared" si="2"/>
        <v>0</v>
      </c>
      <c r="J25" s="2">
        <f t="shared" ca="1" si="3"/>
        <v>12</v>
      </c>
      <c r="K25" s="3" t="str">
        <f t="shared" si="4"/>
        <v>Účetní</v>
      </c>
    </row>
    <row r="26" spans="1:18">
      <c r="A26" t="s">
        <v>4</v>
      </c>
      <c r="B26" s="1">
        <v>36806</v>
      </c>
      <c r="C26" t="s">
        <v>3</v>
      </c>
      <c r="E26">
        <v>77900</v>
      </c>
      <c r="F26" s="1">
        <v>32177</v>
      </c>
      <c r="G26" s="2">
        <f t="shared" ca="1" si="0"/>
        <v>37</v>
      </c>
      <c r="H26" s="2" t="str">
        <f t="shared" si="1"/>
        <v>F</v>
      </c>
      <c r="I26" s="2">
        <f t="shared" si="2"/>
        <v>1</v>
      </c>
      <c r="J26" s="2">
        <f t="shared" ca="1" si="3"/>
        <v>25</v>
      </c>
      <c r="K26" s="3" t="str">
        <f t="shared" si="4"/>
        <v>Účetní</v>
      </c>
    </row>
    <row r="27" spans="1:18">
      <c r="A27" t="s">
        <v>2</v>
      </c>
      <c r="B27" s="1">
        <v>40090</v>
      </c>
      <c r="C27" t="s">
        <v>1</v>
      </c>
      <c r="D27" t="s">
        <v>0</v>
      </c>
      <c r="E27">
        <v>10000</v>
      </c>
      <c r="F27" s="1">
        <v>25019</v>
      </c>
      <c r="G27" s="2">
        <f t="shared" ca="1" si="0"/>
        <v>57</v>
      </c>
      <c r="H27" s="2" t="str">
        <f t="shared" si="1"/>
        <v>F</v>
      </c>
      <c r="I27" s="2">
        <f t="shared" si="2"/>
        <v>1</v>
      </c>
      <c r="J27" s="2">
        <f t="shared" ca="1" si="3"/>
        <v>16</v>
      </c>
      <c r="K27" s="3" t="str">
        <f t="shared" si="4"/>
        <v>Účetní</v>
      </c>
    </row>
    <row r="28" spans="1:18">
      <c r="N28" s="2"/>
    </row>
    <row r="30" spans="1:18">
      <c r="B30" s="1"/>
    </row>
  </sheetData>
  <conditionalFormatting sqref="J28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k pohovoru</vt:lpstr>
      <vt:lpstr>Excel k pohovoru řešení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Tereza Pokorná</dc:creator>
  <cp:lastModifiedBy>olgah</cp:lastModifiedBy>
  <dcterms:created xsi:type="dcterms:W3CDTF">2024-05-08T09:15:53Z</dcterms:created>
  <dcterms:modified xsi:type="dcterms:W3CDTF">2025-01-31T19:30:14Z</dcterms:modified>
</cp:coreProperties>
</file>