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4240" windowHeight="13140" tabRatio="837" activeTab="3"/>
  </bookViews>
  <sheets>
    <sheet name="ПРОЧТИ МЕНЯ" sheetId="1" r:id="rId1"/>
    <sheet name="ССЫЛКИ" sheetId="2" r:id="rId2"/>
    <sheet name="МАТ и СТАТ" sheetId="3" r:id="rId3"/>
    <sheet name="ВПР ПОИСКПОЗ" sheetId="4" r:id="rId4"/>
    <sheet name="ИНДЕКС ПОИСКПОЗ" sheetId="5" r:id="rId5"/>
    <sheet name="ЛОГИКА" sheetId="6" r:id="rId6"/>
    <sheet name="ТЕКСТ" sheetId="7" r:id="rId7"/>
    <sheet name="ЦВЕТА" sheetId="8" r:id="rId8"/>
    <sheet name="ПРОВЕРКА" sheetId="12" r:id="rId9"/>
    <sheet name="ДОЛЖНОСТИ" sheetId="13" r:id="rId10"/>
    <sheet name="ЗАЩИТА" sheetId="15" r:id="rId11"/>
  </sheets>
  <definedNames>
    <definedName name="_xlnm._FilterDatabase" localSheetId="5" hidden="1">ЛОГИКА!$A$1:$E$14</definedName>
    <definedName name="wrn.отчет._.по._.курсу." localSheetId="8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8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G3" i="6"/>
  <c r="G4" i="6"/>
  <c r="G5" i="6"/>
  <c r="G6" i="6"/>
  <c r="G7" i="6"/>
  <c r="G8" i="6"/>
  <c r="G9" i="6"/>
  <c r="G10" i="6"/>
  <c r="G11" i="6"/>
  <c r="G12" i="6"/>
  <c r="G13" i="6"/>
  <c r="G1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I13" i="3"/>
  <c r="H13" i="3"/>
  <c r="H10" i="3"/>
  <c r="H8" i="3"/>
  <c r="H7" i="3"/>
  <c r="H6" i="3"/>
  <c r="H4" i="3"/>
  <c r="H3" i="3"/>
  <c r="H2" i="3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C4" i="2"/>
  <c r="C5" i="2"/>
  <c r="C6" i="2"/>
  <c r="C7" i="2"/>
  <c r="C8" i="2"/>
  <c r="C9" i="2"/>
  <c r="C10" i="2"/>
  <c r="C11" i="2"/>
  <c r="C3" i="2"/>
  <c r="F18" i="7" l="1"/>
  <c r="E16" i="6"/>
  <c r="F16" i="6"/>
  <c r="G16" i="6"/>
</calcChain>
</file>

<file path=xl/sharedStrings.xml><?xml version="1.0" encoding="utf-8"?>
<sst xmlns="http://schemas.openxmlformats.org/spreadsheetml/2006/main" count="292" uniqueCount="122">
  <si>
    <t>У вас всё получится!!!</t>
  </si>
  <si>
    <t>Успехов в выполнении заданий и прохождении курса!</t>
  </si>
  <si>
    <t>Чтобы пройти курс до конца, нужно будет сделать все задания.</t>
  </si>
  <si>
    <t>Тогда нужно решать как можно больше практических заданий.</t>
  </si>
  <si>
    <t>Хотите научиться работать в Excel?</t>
  </si>
  <si>
    <t>Продвинутый Excel</t>
  </si>
  <si>
    <t>Добро пожаловать на курс:</t>
  </si>
  <si>
    <t>Фен</t>
  </si>
  <si>
    <t>Утюг</t>
  </si>
  <si>
    <t>Кондиционер</t>
  </si>
  <si>
    <t>Фильтр</t>
  </si>
  <si>
    <t>Плита</t>
  </si>
  <si>
    <t>Чайник</t>
  </si>
  <si>
    <t>Вентилятор</t>
  </si>
  <si>
    <t>Пылесос</t>
  </si>
  <si>
    <t>Холодильник</t>
  </si>
  <si>
    <t>Цена с учётом скидки, руб</t>
  </si>
  <si>
    <t>Цена, руб</t>
  </si>
  <si>
    <t>Наименование</t>
  </si>
  <si>
    <t>250 наличными</t>
  </si>
  <si>
    <t>500 за наш счёт</t>
  </si>
  <si>
    <t>150 по карте</t>
  </si>
  <si>
    <t>300 руб.</t>
  </si>
  <si>
    <t>Плита INDEZIT</t>
  </si>
  <si>
    <t>руб.</t>
  </si>
  <si>
    <t>шт.</t>
  </si>
  <si>
    <t>Купили плит в октябре</t>
  </si>
  <si>
    <t>1500 Киви</t>
  </si>
  <si>
    <t>Купили плит</t>
  </si>
  <si>
    <t>Без доставки</t>
  </si>
  <si>
    <t>С доставкой</t>
  </si>
  <si>
    <t>Всего заказов</t>
  </si>
  <si>
    <t>550 наличными</t>
  </si>
  <si>
    <t>Плита Miele</t>
  </si>
  <si>
    <t>Средняя сумма</t>
  </si>
  <si>
    <t>Минимальная сумма</t>
  </si>
  <si>
    <t>Максимальная сумма</t>
  </si>
  <si>
    <t>Сумма доставки</t>
  </si>
  <si>
    <t>Сумма заказа</t>
  </si>
  <si>
    <t>Дата</t>
  </si>
  <si>
    <t>№ заказа</t>
  </si>
  <si>
    <t>Артикул</t>
  </si>
  <si>
    <t>Стоимость, руб.</t>
  </si>
  <si>
    <t>Коли-чество</t>
  </si>
  <si>
    <t>Проверка</t>
  </si>
  <si>
    <t>Итого:</t>
  </si>
  <si>
    <t>первый</t>
  </si>
  <si>
    <t>Якушев Дмитрий</t>
  </si>
  <si>
    <t>средний</t>
  </si>
  <si>
    <t>Чижиков Кирилл</t>
  </si>
  <si>
    <t>Червячков Константин</t>
  </si>
  <si>
    <t>Скородумов Николай</t>
  </si>
  <si>
    <t>высший</t>
  </si>
  <si>
    <t>Окорочков Андрей</t>
  </si>
  <si>
    <t>Мурзиков Фидан</t>
  </si>
  <si>
    <t>Мерзляков Руслан</t>
  </si>
  <si>
    <t>Лентяев Алик</t>
  </si>
  <si>
    <t>Купцов Александр</t>
  </si>
  <si>
    <t>Жуликов Максим</t>
  </si>
  <si>
    <t>Денежкина Ольга</t>
  </si>
  <si>
    <t>Великий Денис</t>
  </si>
  <si>
    <t>Бумажкин Максим</t>
  </si>
  <si>
    <t>Премия за уровень квалификации</t>
  </si>
  <si>
    <t>Премия (вып.плана и стаж)</t>
  </si>
  <si>
    <t>Премия за выполнение плана</t>
  </si>
  <si>
    <t>Ур. Квали-фикации</t>
  </si>
  <si>
    <t>Стаж</t>
  </si>
  <si>
    <t>Вып. плана</t>
  </si>
  <si>
    <t>ФИО</t>
  </si>
  <si>
    <t>САМ; Мерзляков Р.Э; 5191; 13300</t>
  </si>
  <si>
    <t>САМ; Мерзляков Р.Э; 2119; 47500</t>
  </si>
  <si>
    <t>МСК; Самоедова А.М; 3881; 99360</t>
  </si>
  <si>
    <t>МСК; Лентяев А.М; 8486; 19200</t>
  </si>
  <si>
    <t>МСК; Жуликов М.И; 8486; 16800</t>
  </si>
  <si>
    <t>СПБ; Денежкина О.В; 5191; 30400</t>
  </si>
  <si>
    <t>СПБ; Великий Д.В; 2119; 17500</t>
  </si>
  <si>
    <t>МСК; Якушев Д.А; 3881; 49680</t>
  </si>
  <si>
    <t>САМ; Мерзляков Р.Э; 8486; 12000</t>
  </si>
  <si>
    <t>САМ; Малоедова А.В; 3748; 33600</t>
  </si>
  <si>
    <t>МСК; Лентяев А.М; 3881; 93150</t>
  </si>
  <si>
    <t>МСК; Жуликов М.И; 2119; 30000</t>
  </si>
  <si>
    <t>СПБ; Денежкина О.В; 5191; 13300</t>
  </si>
  <si>
    <t>СПБ; Великий Д.В; 6781; 16000</t>
  </si>
  <si>
    <t>МСК; Бумажкин М.П; 8486; 36000</t>
  </si>
  <si>
    <t>Сумма, руб.</t>
  </si>
  <si>
    <t>Офис</t>
  </si>
  <si>
    <t>Офис; ФИО; Артикул; Сумма</t>
  </si>
  <si>
    <t>Оклад</t>
  </si>
  <si>
    <t>Выполнение плана</t>
  </si>
  <si>
    <t>Уровень квалификации</t>
  </si>
  <si>
    <t>Сотрудник</t>
  </si>
  <si>
    <t>Пол</t>
  </si>
  <si>
    <t>Должность</t>
  </si>
  <si>
    <t>Дебетова Валерия</t>
  </si>
  <si>
    <t>Хитрова Василиса</t>
  </si>
  <si>
    <t>Мясоедова Елена</t>
  </si>
  <si>
    <t>менеджер</t>
  </si>
  <si>
    <t>продавец</t>
  </si>
  <si>
    <t>кассир</t>
  </si>
  <si>
    <t>директор</t>
  </si>
  <si>
    <t>бухгалтер</t>
  </si>
  <si>
    <t>Премия</t>
  </si>
  <si>
    <t>Старт</t>
  </si>
  <si>
    <t>Где ;</t>
  </si>
  <si>
    <t xml:space="preserve"> ФИО</t>
  </si>
  <si>
    <t xml:space="preserve"> Артикул</t>
  </si>
  <si>
    <t xml:space="preserve"> Сумма</t>
  </si>
  <si>
    <t>МСК</t>
  </si>
  <si>
    <t xml:space="preserve"> Бумажкин М.П</t>
  </si>
  <si>
    <t>СПБ</t>
  </si>
  <si>
    <t xml:space="preserve"> Великий Д.В</t>
  </si>
  <si>
    <t xml:space="preserve"> Денежкина О.В</t>
  </si>
  <si>
    <t xml:space="preserve"> Жуликов М.И</t>
  </si>
  <si>
    <t xml:space="preserve"> Лентяев А.М</t>
  </si>
  <si>
    <t>САМ</t>
  </si>
  <si>
    <t xml:space="preserve"> Малоедова А.В</t>
  </si>
  <si>
    <t xml:space="preserve"> Мерзляков Р.Э</t>
  </si>
  <si>
    <t xml:space="preserve"> Якушев Д.А</t>
  </si>
  <si>
    <t xml:space="preserve"> Самоедова А.М</t>
  </si>
  <si>
    <t>муж</t>
  </si>
  <si>
    <t>ст.кассир</t>
  </si>
  <si>
    <t>жен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</si>
</sst>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_р_._-;\-* #,##0_р_._-;_-* &quot;-&quot;??_р_._-;_-@_-"/>
    <numFmt numFmtId="165" formatCode="_-* #,##0\ _₽_-;\-* #,##0\ _₽_-;_-* &quot;-&quot;??\ _₽_-;_-@_-"/>
    <numFmt numFmtId="166" formatCode="#,##0_ ;\-#,##0\ 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3" fillId="0" borderId="0" xfId="0" applyFont="1"/>
    <xf numFmtId="9" fontId="3" fillId="0" borderId="0" xfId="0" applyNumberFormat="1" applyFont="1"/>
    <xf numFmtId="164" fontId="3" fillId="0" borderId="1" xfId="1" applyNumberFormat="1" applyFont="1" applyBorder="1"/>
    <xf numFmtId="0" fontId="4" fillId="0" borderId="1" xfId="0" quotePrefix="1" applyFont="1" applyBorder="1" applyAlignment="1">
      <alignment horizontal="left"/>
    </xf>
    <xf numFmtId="164" fontId="4" fillId="0" borderId="1" xfId="1" quotePrefix="1" applyNumberFormat="1" applyFont="1" applyBorder="1" applyAlignment="1">
      <alignment horizontal="left"/>
    </xf>
    <xf numFmtId="9" fontId="5" fillId="4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Continuous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1" applyNumberFormat="1" applyFont="1" applyAlignment="1">
      <alignment horizontal="right"/>
    </xf>
    <xf numFmtId="165" fontId="6" fillId="0" borderId="1" xfId="1" applyNumberFormat="1" applyFont="1" applyBorder="1" applyAlignment="1">
      <alignment horizontal="right"/>
    </xf>
    <xf numFmtId="165" fontId="6" fillId="0" borderId="1" xfId="1" applyNumberFormat="1" applyFont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0" xfId="1" applyNumberFormat="1" applyFont="1"/>
    <xf numFmtId="165" fontId="7" fillId="0" borderId="0" xfId="1" applyNumberFormat="1" applyFont="1"/>
    <xf numFmtId="14" fontId="8" fillId="0" borderId="1" xfId="3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165" fontId="9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0" xfId="4" applyFont="1"/>
    <xf numFmtId="0" fontId="6" fillId="0" borderId="0" xfId="4" applyFont="1" applyAlignment="1">
      <alignment horizontal="center"/>
    </xf>
    <xf numFmtId="166" fontId="7" fillId="0" borderId="1" xfId="1" applyNumberFormat="1" applyFont="1" applyBorder="1" applyAlignment="1">
      <alignment vertical="center"/>
    </xf>
    <xf numFmtId="0" fontId="7" fillId="0" borderId="0" xfId="4" applyFont="1" applyAlignment="1">
      <alignment horizontal="center"/>
    </xf>
    <xf numFmtId="166" fontId="6" fillId="0" borderId="1" xfId="1" applyNumberFormat="1" applyFont="1" applyBorder="1" applyAlignment="1">
      <alignment vertical="center"/>
    </xf>
    <xf numFmtId="9" fontId="10" fillId="0" borderId="1" xfId="5" quotePrefix="1" applyFont="1" applyBorder="1" applyAlignment="1">
      <alignment horizontal="center" vertical="center"/>
    </xf>
    <xf numFmtId="0" fontId="10" fillId="0" borderId="1" xfId="4" quotePrefix="1" applyFont="1" applyBorder="1" applyAlignment="1">
      <alignment horizontal="center" vertical="center"/>
    </xf>
    <xf numFmtId="0" fontId="10" fillId="0" borderId="1" xfId="4" quotePrefix="1" applyFont="1" applyBorder="1" applyAlignment="1">
      <alignment horizontal="left" vertical="center"/>
    </xf>
    <xf numFmtId="0" fontId="6" fillId="0" borderId="0" xfId="4" applyFont="1" applyAlignment="1">
      <alignment wrapText="1"/>
    </xf>
    <xf numFmtId="0" fontId="6" fillId="0" borderId="0" xfId="4" applyFont="1" applyAlignment="1">
      <alignment vertical="center"/>
    </xf>
    <xf numFmtId="0" fontId="10" fillId="8" borderId="1" xfId="4" applyFont="1" applyFill="1" applyBorder="1" applyAlignment="1">
      <alignment horizontal="center" vertical="center" wrapText="1"/>
    </xf>
    <xf numFmtId="1" fontId="6" fillId="0" borderId="1" xfId="1" applyNumberFormat="1" applyFont="1" applyBorder="1"/>
    <xf numFmtId="165" fontId="6" fillId="0" borderId="1" xfId="1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3" fontId="6" fillId="9" borderId="1" xfId="0" applyNumberFormat="1" applyFont="1" applyFill="1" applyBorder="1"/>
    <xf numFmtId="0" fontId="6" fillId="9" borderId="1" xfId="0" applyFont="1" applyFill="1" applyBorder="1"/>
    <xf numFmtId="9" fontId="6" fillId="9" borderId="1" xfId="2" applyFont="1" applyFill="1" applyBorder="1"/>
    <xf numFmtId="14" fontId="6" fillId="9" borderId="1" xfId="0" applyNumberFormat="1" applyFont="1" applyFill="1" applyBorder="1" applyAlignment="1">
      <alignment horizontal="left"/>
    </xf>
    <xf numFmtId="3" fontId="6" fillId="10" borderId="1" xfId="0" applyNumberFormat="1" applyFont="1" applyFill="1" applyBorder="1"/>
    <xf numFmtId="0" fontId="6" fillId="10" borderId="1" xfId="0" applyFont="1" applyFill="1" applyBorder="1"/>
    <xf numFmtId="9" fontId="6" fillId="10" borderId="1" xfId="2" applyFont="1" applyFill="1" applyBorder="1"/>
    <xf numFmtId="14" fontId="6" fillId="10" borderId="1" xfId="0" applyNumberFormat="1" applyFont="1" applyFill="1" applyBorder="1" applyAlignment="1">
      <alignment horizontal="left"/>
    </xf>
    <xf numFmtId="3" fontId="6" fillId="11" borderId="1" xfId="0" applyNumberFormat="1" applyFont="1" applyFill="1" applyBorder="1"/>
    <xf numFmtId="0" fontId="6" fillId="11" borderId="1" xfId="0" applyFont="1" applyFill="1" applyBorder="1"/>
    <xf numFmtId="9" fontId="6" fillId="11" borderId="1" xfId="2" applyFont="1" applyFill="1" applyBorder="1"/>
    <xf numFmtId="14" fontId="6" fillId="11" borderId="1" xfId="0" applyNumberFormat="1" applyFont="1" applyFill="1" applyBorder="1" applyAlignment="1">
      <alignment horizontal="left"/>
    </xf>
    <xf numFmtId="3" fontId="6" fillId="12" borderId="1" xfId="0" applyNumberFormat="1" applyFont="1" applyFill="1" applyBorder="1"/>
    <xf numFmtId="0" fontId="6" fillId="12" borderId="1" xfId="0" applyFont="1" applyFill="1" applyBorder="1"/>
    <xf numFmtId="9" fontId="6" fillId="12" borderId="1" xfId="2" applyFont="1" applyFill="1" applyBorder="1"/>
    <xf numFmtId="14" fontId="6" fillId="12" borderId="1" xfId="0" applyNumberFormat="1" applyFont="1" applyFill="1" applyBorder="1" applyAlignment="1">
      <alignment horizontal="left"/>
    </xf>
    <xf numFmtId="9" fontId="6" fillId="6" borderId="1" xfId="2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3" fontId="6" fillId="2" borderId="1" xfId="0" applyNumberFormat="1" applyFont="1" applyFill="1" applyBorder="1"/>
    <xf numFmtId="14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/>
    <xf numFmtId="3" fontId="6" fillId="0" borderId="1" xfId="0" applyNumberFormat="1" applyFont="1" applyFill="1" applyBorder="1"/>
    <xf numFmtId="14" fontId="6" fillId="11" borderId="1" xfId="0" applyNumberFormat="1" applyFon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>
      <alignment horizontal="center" vertical="center" wrapText="1"/>
    </xf>
    <xf numFmtId="165" fontId="6" fillId="0" borderId="5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left"/>
    </xf>
  </cellXfs>
  <cellStyles count="6">
    <cellStyle name="Обычный" xfId="0" builtinId="0"/>
    <cellStyle name="Обычный 2" xfId="3"/>
    <cellStyle name="Обычный 3 2" xfId="4"/>
    <cellStyle name="Процентный" xfId="2" builtinId="5"/>
    <cellStyle name="Процентный 2" xfId="5"/>
    <cellStyle name="Финансовый" xfId="1" builtinId="3"/>
  </cellStyles>
  <dxfs count="11">
    <dxf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269458</xdr:colOff>
      <xdr:row>12</xdr:row>
      <xdr:rowOff>9022</xdr:rowOff>
    </xdr:from>
    <xdr:to>
      <xdr:col>6</xdr:col>
      <xdr:colOff>711825</xdr:colOff>
      <xdr:row>18</xdr:row>
      <xdr:rowOff>84598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7CAB3C53-7F39-4E60-AAE8-0BCC88C9CE28}"/>
            </a:ext>
          </a:extLst>
        </xdr:cNvPr>
        <xdr:cNvSpPr/>
      </xdr:nvSpPr>
      <xdr:spPr>
        <a:xfrm>
          <a:off x="2882880" y="2175960"/>
          <a:ext cx="2585492" cy="114713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Цены с различными вариантами скидок (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C2:G2).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9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Напишите в С3 формулу так, чтобы её можно было скопировать на весь диапазон С3:</a:t>
          </a:r>
          <a:r>
            <a:rPr lang="en-US" sz="9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G11 </a:t>
          </a:r>
          <a:r>
            <a:rPr lang="ru-RU" sz="9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получить заполненную таблицу.</a:t>
          </a:r>
          <a:endParaRPr lang="ru-RU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744139</xdr:colOff>
      <xdr:row>15</xdr:row>
      <xdr:rowOff>119062</xdr:rowOff>
    </xdr:from>
    <xdr:to>
      <xdr:col>8</xdr:col>
      <xdr:colOff>88245</xdr:colOff>
      <xdr:row>21</xdr:row>
      <xdr:rowOff>11906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0FB6FFC3-6C5E-48F4-B88D-A0D8B897FAB7}"/>
            </a:ext>
          </a:extLst>
        </xdr:cNvPr>
        <xdr:cNvSpPr/>
      </xdr:nvSpPr>
      <xdr:spPr>
        <a:xfrm>
          <a:off x="4816077" y="2714625"/>
          <a:ext cx="2207559" cy="8572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G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J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16809</xdr:colOff>
      <xdr:row>11</xdr:row>
      <xdr:rowOff>140073</xdr:rowOff>
    </xdr:from>
    <xdr:to>
      <xdr:col>10</xdr:col>
      <xdr:colOff>5604</xdr:colOff>
      <xdr:row>17</xdr:row>
      <xdr:rowOff>84044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454E9B6-E9A3-4497-BD7F-2EC2D0ED0707}"/>
            </a:ext>
          </a:extLst>
        </xdr:cNvPr>
        <xdr:cNvSpPr/>
      </xdr:nvSpPr>
      <xdr:spPr>
        <a:xfrm>
          <a:off x="4284009" y="2235573"/>
          <a:ext cx="1817595" cy="108697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Наименование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Цену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товара по его артикулу из таблицы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H1:J10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28014</xdr:rowOff>
    </xdr:from>
    <xdr:to>
      <xdr:col>9</xdr:col>
      <xdr:colOff>711574</xdr:colOff>
      <xdr:row>17</xdr:row>
      <xdr:rowOff>134471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FC0508A5-D07C-4C1B-8DFD-B6D037BE60A3}"/>
            </a:ext>
          </a:extLst>
        </xdr:cNvPr>
        <xdr:cNvSpPr/>
      </xdr:nvSpPr>
      <xdr:spPr>
        <a:xfrm>
          <a:off x="4267200" y="2314014"/>
          <a:ext cx="1825999" cy="10589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Наименование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Цену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товара по его артикулу из таблицы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H1:J10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244929</xdr:colOff>
      <xdr:row>0</xdr:row>
      <xdr:rowOff>136071</xdr:rowOff>
    </xdr:from>
    <xdr:to>
      <xdr:col>11</xdr:col>
      <xdr:colOff>527957</xdr:colOff>
      <xdr:row>13</xdr:row>
      <xdr:rowOff>130628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D2898502-A4B0-4176-A471-F45A38B5BFCA}"/>
            </a:ext>
          </a:extLst>
        </xdr:cNvPr>
        <xdr:cNvSpPr/>
      </xdr:nvSpPr>
      <xdr:spPr>
        <a:xfrm>
          <a:off x="4512129" y="136071"/>
          <a:ext cx="2721428" cy="24710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</a:t>
          </a:r>
          <a:r>
            <a:rPr lang="ru-RU" sz="1100" baseline="0">
              <a:solidFill>
                <a:sysClr val="windowText" lastClr="000000"/>
              </a:solidFill>
            </a:rPr>
            <a:t> с помощью логических формул различные варианты премий сотрудникам: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 </a:t>
          </a:r>
          <a:r>
            <a:rPr lang="ru-RU" sz="1100" b="1">
              <a:solidFill>
                <a:sysClr val="windowText" lastClr="000000"/>
              </a:solidFill>
            </a:rPr>
            <a:t>- в</a:t>
          </a:r>
          <a:r>
            <a:rPr lang="ru-RU" sz="1100" b="1" baseline="0">
              <a:solidFill>
                <a:sysClr val="windowText" lastClr="000000"/>
              </a:solidFill>
            </a:rPr>
            <a:t> столбце Е: </a:t>
          </a:r>
          <a:r>
            <a:rPr lang="ru-RU" sz="1100" baseline="0">
              <a:solidFill>
                <a:sysClr val="windowText" lastClr="000000"/>
              </a:solidFill>
            </a:rPr>
            <a:t>премия 5000, если выполнение плана 90% включительно</a:t>
          </a:r>
        </a:p>
        <a:p>
          <a:pPr algn="l"/>
          <a:r>
            <a:rPr lang="ru-RU" sz="1100" b="1" baseline="0">
              <a:solidFill>
                <a:sysClr val="windowText" lastClr="000000"/>
              </a:solidFill>
            </a:rPr>
            <a:t> - в столбце </a:t>
          </a:r>
          <a:r>
            <a:rPr lang="en-US" sz="1100" b="1" baseline="0">
              <a:solidFill>
                <a:sysClr val="windowText" lastClr="000000"/>
              </a:solidFill>
            </a:rPr>
            <a:t>F: </a:t>
          </a:r>
          <a:r>
            <a:rPr lang="ru-RU" sz="1100" baseline="0">
              <a:solidFill>
                <a:sysClr val="windowText" lastClr="000000"/>
              </a:solidFill>
            </a:rPr>
            <a:t>премия 1000, если план выполнен более 90% и стаж работы более 2х лет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- в столбце </a:t>
          </a:r>
          <a:r>
            <a:rPr lang="en-US" sz="1100" b="1" baseline="0">
              <a:solidFill>
                <a:sysClr val="windowText" lastClr="000000"/>
              </a:solidFill>
            </a:rPr>
            <a:t>G: </a:t>
          </a:r>
          <a:r>
            <a:rPr lang="ru-RU" sz="1100" baseline="0">
              <a:solidFill>
                <a:sysClr val="windowText" lastClr="000000"/>
              </a:solidFill>
            </a:rPr>
            <a:t>премия 2000 для сотрудников с первым и высшим уровнем квалификации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84651</xdr:colOff>
      <xdr:row>16</xdr:row>
      <xdr:rowOff>84077</xdr:rowOff>
    </xdr:from>
    <xdr:to>
      <xdr:col>10</xdr:col>
      <xdr:colOff>476537</xdr:colOff>
      <xdr:row>22</xdr:row>
      <xdr:rowOff>127620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38839EA-C769-4261-B0A3-E242FB9E4303}"/>
            </a:ext>
          </a:extLst>
        </xdr:cNvPr>
        <xdr:cNvSpPr/>
      </xdr:nvSpPr>
      <xdr:spPr>
        <a:xfrm>
          <a:off x="6250835" y="2650814"/>
          <a:ext cx="2226702" cy="1006069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</a:t>
          </a:r>
          <a:r>
            <a:rPr lang="ru-RU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формул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Офис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ФИО сотрудника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Сумму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 отдельных столбцах таблицы. 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106743</xdr:colOff>
      <xdr:row>0</xdr:row>
      <xdr:rowOff>30203</xdr:rowOff>
    </xdr:from>
    <xdr:to>
      <xdr:col>8</xdr:col>
      <xdr:colOff>489678</xdr:colOff>
      <xdr:row>9</xdr:row>
      <xdr:rowOff>114447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953524E0-7BB9-4621-B334-59784E358B63}"/>
            </a:ext>
          </a:extLst>
        </xdr:cNvPr>
        <xdr:cNvSpPr/>
      </xdr:nvSpPr>
      <xdr:spPr>
        <a:xfrm>
          <a:off x="3154743" y="30203"/>
          <a:ext cx="2211735" cy="1798744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сортировку по цвету заливки ячеек, чтобы сотрудники шли в следующем порядке: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красный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синий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жёлтый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зеленый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2577</xdr:colOff>
      <xdr:row>0</xdr:row>
      <xdr:rowOff>10027</xdr:rowOff>
    </xdr:from>
    <xdr:to>
      <xdr:col>10</xdr:col>
      <xdr:colOff>497376</xdr:colOff>
      <xdr:row>14</xdr:row>
      <xdr:rowOff>59657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B0BE14-73D9-4AAD-B42B-BE024C604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8485" y="10027"/>
          <a:ext cx="3552825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566486</xdr:colOff>
      <xdr:row>14</xdr:row>
      <xdr:rowOff>85655</xdr:rowOff>
    </xdr:from>
    <xdr:to>
      <xdr:col>10</xdr:col>
      <xdr:colOff>570783</xdr:colOff>
      <xdr:row>23</xdr:row>
      <xdr:rowOff>29794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E0B731E4-DCBF-45C7-B7D1-6AC27C2609CB}"/>
            </a:ext>
          </a:extLst>
        </xdr:cNvPr>
        <xdr:cNvSpPr/>
      </xdr:nvSpPr>
      <xdr:spPr>
        <a:xfrm>
          <a:off x="4110789" y="2331550"/>
          <a:ext cx="3673928" cy="138792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Организуйте проверку вводимых значений и заполните данными таблицу: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столбец В (тип проверки список: муж; жен)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столбец С (список из должностей на листе ДОЛЖНОСТИ)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столбец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(целое число от 15 000 до 100 000) 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32656</xdr:colOff>
      <xdr:row>1</xdr:row>
      <xdr:rowOff>32657</xdr:rowOff>
    </xdr:from>
    <xdr:to>
      <xdr:col>9</xdr:col>
      <xdr:colOff>348341</xdr:colOff>
      <xdr:row>12</xdr:row>
      <xdr:rowOff>108856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84A56707-29B7-43C1-B464-F4D9542BF42F}"/>
            </a:ext>
          </a:extLst>
        </xdr:cNvPr>
        <xdr:cNvSpPr/>
      </xdr:nvSpPr>
      <xdr:spPr>
        <a:xfrm>
          <a:off x="4936670" y="359228"/>
          <a:ext cx="2144485" cy="2171699"/>
        </a:xfrm>
        <a:prstGeom prst="roundRect">
          <a:avLst>
            <a:gd name="adj" fmla="val 2099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Установите защиту на листе таким образом, чтобы: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можно было изменять данные в столбце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B2:B14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доступ к изменению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Должностей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C2:C14)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 паролю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Окладам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D2:D14)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 паролю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 </a:t>
          </a:r>
          <a:b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поставьте защиту на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открытие файла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 паролю 777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zoomScale="205" zoomScaleNormal="205" workbookViewId="0"/>
  </sheetViews>
  <sheetFormatPr defaultRowHeight="15" x14ac:dyDescent="0.25"/>
  <cols>
    <col min="1" max="1" width="3.140625" style="1" customWidth="1"/>
    <col min="2" max="16384" width="9.140625" style="1"/>
  </cols>
  <sheetData>
    <row r="2" spans="2:2" x14ac:dyDescent="0.25">
      <c r="B2" s="1" t="s">
        <v>6</v>
      </c>
    </row>
    <row r="3" spans="2:2" x14ac:dyDescent="0.25">
      <c r="B3" s="3" t="s">
        <v>5</v>
      </c>
    </row>
    <row r="4" spans="2:2" s="2" customFormat="1" ht="5.25" customHeight="1" x14ac:dyDescent="0.25"/>
    <row r="5" spans="2:2" x14ac:dyDescent="0.25">
      <c r="B5" s="1" t="s">
        <v>4</v>
      </c>
    </row>
    <row r="6" spans="2:2" x14ac:dyDescent="0.25">
      <c r="B6" s="1" t="s">
        <v>3</v>
      </c>
    </row>
    <row r="8" spans="2:2" x14ac:dyDescent="0.25">
      <c r="B8" s="1" t="s">
        <v>2</v>
      </c>
    </row>
    <row r="10" spans="2:2" s="2" customFormat="1" ht="4.5" customHeight="1" x14ac:dyDescent="0.25"/>
    <row r="11" spans="2:2" x14ac:dyDescent="0.25">
      <c r="B11" s="1" t="s">
        <v>1</v>
      </c>
    </row>
    <row r="12" spans="2:2" x14ac:dyDescent="0.25">
      <c r="B12" s="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235" zoomScaleNormal="235" workbookViewId="0"/>
  </sheetViews>
  <sheetFormatPr defaultRowHeight="15" x14ac:dyDescent="0.25"/>
  <cols>
    <col min="1" max="1" width="17.28515625" customWidth="1"/>
  </cols>
  <sheetData>
    <row r="1" spans="1:1" x14ac:dyDescent="0.25">
      <c r="A1" s="26" t="s">
        <v>92</v>
      </c>
    </row>
    <row r="2" spans="1:1" x14ac:dyDescent="0.25">
      <c r="A2" s="17" t="s">
        <v>96</v>
      </c>
    </row>
    <row r="3" spans="1:1" x14ac:dyDescent="0.25">
      <c r="A3" s="17" t="s">
        <v>97</v>
      </c>
    </row>
    <row r="4" spans="1:1" x14ac:dyDescent="0.25">
      <c r="A4" s="17" t="s">
        <v>98</v>
      </c>
    </row>
    <row r="5" spans="1:1" x14ac:dyDescent="0.25">
      <c r="A5" s="17" t="s">
        <v>99</v>
      </c>
    </row>
    <row r="6" spans="1:1" x14ac:dyDescent="0.25">
      <c r="A6" s="17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75" zoomScaleNormal="175" workbookViewId="0">
      <selection activeCell="B2" sqref="B2:B14"/>
    </sheetView>
  </sheetViews>
  <sheetFormatPr defaultRowHeight="15" x14ac:dyDescent="0.25"/>
  <cols>
    <col min="1" max="1" width="20.5703125" bestFit="1" customWidth="1"/>
    <col min="3" max="3" width="12.28515625" customWidth="1"/>
    <col min="4" max="5" width="11.140625" customWidth="1"/>
  </cols>
  <sheetData>
    <row r="1" spans="1:5" x14ac:dyDescent="0.25">
      <c r="A1" s="26" t="s">
        <v>90</v>
      </c>
      <c r="B1" s="26" t="s">
        <v>91</v>
      </c>
      <c r="C1" s="26" t="s">
        <v>92</v>
      </c>
      <c r="D1" s="26" t="s">
        <v>87</v>
      </c>
      <c r="E1" s="26" t="s">
        <v>101</v>
      </c>
    </row>
    <row r="2" spans="1:5" x14ac:dyDescent="0.25">
      <c r="A2" s="41" t="s">
        <v>59</v>
      </c>
      <c r="B2" s="66" t="s">
        <v>121</v>
      </c>
      <c r="C2" s="47" t="s">
        <v>96</v>
      </c>
      <c r="D2" s="42">
        <v>27000</v>
      </c>
      <c r="E2" s="54">
        <v>4050</v>
      </c>
    </row>
    <row r="3" spans="1:5" x14ac:dyDescent="0.25">
      <c r="A3" s="41" t="s">
        <v>61</v>
      </c>
      <c r="B3" s="66" t="s">
        <v>119</v>
      </c>
      <c r="C3" s="47" t="s">
        <v>97</v>
      </c>
      <c r="D3" s="42">
        <v>28000</v>
      </c>
      <c r="E3" s="54">
        <v>4200</v>
      </c>
    </row>
    <row r="4" spans="1:5" x14ac:dyDescent="0.25">
      <c r="A4" s="41" t="s">
        <v>47</v>
      </c>
      <c r="B4" s="66" t="s">
        <v>119</v>
      </c>
      <c r="C4" s="47" t="s">
        <v>97</v>
      </c>
      <c r="D4" s="42">
        <v>480000</v>
      </c>
      <c r="E4" s="54">
        <v>72000</v>
      </c>
    </row>
    <row r="5" spans="1:5" x14ac:dyDescent="0.25">
      <c r="A5" s="41" t="s">
        <v>53</v>
      </c>
      <c r="B5" s="66" t="s">
        <v>119</v>
      </c>
      <c r="C5" s="47" t="s">
        <v>99</v>
      </c>
      <c r="D5" s="42">
        <v>44000</v>
      </c>
      <c r="E5" s="54">
        <v>6600</v>
      </c>
    </row>
    <row r="6" spans="1:5" x14ac:dyDescent="0.25">
      <c r="A6" s="41" t="s">
        <v>93</v>
      </c>
      <c r="B6" s="66" t="s">
        <v>121</v>
      </c>
      <c r="C6" s="47" t="s">
        <v>100</v>
      </c>
      <c r="D6" s="42">
        <v>47000</v>
      </c>
      <c r="E6" s="54">
        <v>7050</v>
      </c>
    </row>
    <row r="7" spans="1:5" x14ac:dyDescent="0.25">
      <c r="A7" s="41" t="s">
        <v>94</v>
      </c>
      <c r="B7" s="66" t="s">
        <v>121</v>
      </c>
      <c r="C7" s="47" t="s">
        <v>96</v>
      </c>
      <c r="D7" s="42">
        <v>48000</v>
      </c>
      <c r="E7" s="54">
        <v>7200</v>
      </c>
    </row>
    <row r="8" spans="1:5" x14ac:dyDescent="0.25">
      <c r="A8" s="41" t="s">
        <v>50</v>
      </c>
      <c r="B8" s="66" t="s">
        <v>119</v>
      </c>
      <c r="C8" s="47" t="s">
        <v>97</v>
      </c>
      <c r="D8" s="42">
        <v>52000</v>
      </c>
      <c r="E8" s="54">
        <v>7800</v>
      </c>
    </row>
    <row r="9" spans="1:5" x14ac:dyDescent="0.25">
      <c r="A9" s="41" t="s">
        <v>51</v>
      </c>
      <c r="B9" s="66" t="s">
        <v>119</v>
      </c>
      <c r="C9" s="47" t="s">
        <v>98</v>
      </c>
      <c r="D9" s="42">
        <v>64000</v>
      </c>
      <c r="E9" s="54">
        <v>9600</v>
      </c>
    </row>
    <row r="10" spans="1:5" x14ac:dyDescent="0.25">
      <c r="A10" s="41" t="s">
        <v>57</v>
      </c>
      <c r="B10" s="66" t="s">
        <v>119</v>
      </c>
      <c r="C10" s="47" t="s">
        <v>96</v>
      </c>
      <c r="D10" s="42">
        <v>72000</v>
      </c>
      <c r="E10" s="54">
        <v>10800</v>
      </c>
    </row>
    <row r="11" spans="1:5" x14ac:dyDescent="0.25">
      <c r="A11" s="41" t="s">
        <v>95</v>
      </c>
      <c r="B11" s="66" t="s">
        <v>121</v>
      </c>
      <c r="C11" s="47" t="s">
        <v>97</v>
      </c>
      <c r="D11" s="42">
        <v>76000</v>
      </c>
      <c r="E11" s="54">
        <v>11400</v>
      </c>
    </row>
    <row r="12" spans="1:5" x14ac:dyDescent="0.25">
      <c r="A12" s="41" t="s">
        <v>55</v>
      </c>
      <c r="B12" s="66" t="s">
        <v>119</v>
      </c>
      <c r="C12" s="47" t="s">
        <v>98</v>
      </c>
      <c r="D12" s="42">
        <v>76000</v>
      </c>
      <c r="E12" s="54">
        <v>11400</v>
      </c>
    </row>
    <row r="13" spans="1:5" x14ac:dyDescent="0.25">
      <c r="A13" s="41" t="s">
        <v>54</v>
      </c>
      <c r="B13" s="66" t="s">
        <v>119</v>
      </c>
      <c r="C13" s="47" t="s">
        <v>97</v>
      </c>
      <c r="D13" s="42">
        <v>82000</v>
      </c>
      <c r="E13" s="54">
        <v>12300</v>
      </c>
    </row>
    <row r="14" spans="1:5" x14ac:dyDescent="0.25">
      <c r="A14" s="41" t="s">
        <v>49</v>
      </c>
      <c r="B14" s="66" t="s">
        <v>119</v>
      </c>
      <c r="C14" s="47" t="s">
        <v>97</v>
      </c>
      <c r="D14" s="42">
        <v>83000</v>
      </c>
      <c r="E14" s="54">
        <v>12450</v>
      </c>
    </row>
  </sheetData>
  <sheetProtection sheet="1" objects="1" scenarios="1"/>
  <protectedRanges>
    <protectedRange algorithmName="SHA-512" hashValue="VYFQshfPyJ9ng1wNx7J59ic6u+ms9f8d7mUlFGgfOQqj1wR2vw/VRjm2F2clKEJ7yqx30Na8u5XymIbtTOXPng==" saltValue="CTqyA4bzgtaoYk7L7IEw2g==" spinCount="100000" sqref="D2:D14" name="Оклад"/>
    <protectedRange algorithmName="SHA-512" hashValue="22N5vjcCivQLmT+QZfFoNEOirwSpGUO0t5By2479eyG7YUhn4CObmvE0JUQk0E9lxkULMJaHMZiC9n9NbRM6Qg==" saltValue="EfqMf49uw2y/2rSHiYwQdg==" spinCount="100000" sqref="C2:C14" name="Должность"/>
  </protectedRange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ДОЛЖНОСТИ!$A$2:$A$6</xm:f>
          </x14:formula1>
          <xm:sqref>C2:C14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60" zoomScaleNormal="160" workbookViewId="0">
      <selection activeCell="C3" sqref="C3"/>
    </sheetView>
  </sheetViews>
  <sheetFormatPr defaultRowHeight="14.25" x14ac:dyDescent="0.2"/>
  <cols>
    <col min="1" max="1" width="16.85546875" style="4" bestFit="1" customWidth="1"/>
    <col min="2" max="2" width="11.5703125" style="4" customWidth="1"/>
    <col min="3" max="7" width="10.7109375" style="4" customWidth="1"/>
    <col min="8" max="16384" width="9.140625" style="4"/>
  </cols>
  <sheetData>
    <row r="1" spans="1:7" ht="15" customHeight="1" x14ac:dyDescent="0.2">
      <c r="A1" s="67" t="s">
        <v>18</v>
      </c>
      <c r="B1" s="67" t="s">
        <v>17</v>
      </c>
      <c r="C1" s="10" t="s">
        <v>16</v>
      </c>
      <c r="D1" s="10"/>
      <c r="E1" s="10"/>
      <c r="F1" s="10"/>
      <c r="G1" s="10"/>
    </row>
    <row r="2" spans="1:7" ht="15" x14ac:dyDescent="0.2">
      <c r="A2" s="67"/>
      <c r="B2" s="67"/>
      <c r="C2" s="9">
        <v>0.03</v>
      </c>
      <c r="D2" s="9">
        <v>0.05</v>
      </c>
      <c r="E2" s="9">
        <v>7.0000000000000007E-2</v>
      </c>
      <c r="F2" s="9">
        <v>0.15</v>
      </c>
      <c r="G2" s="9">
        <v>0.23</v>
      </c>
    </row>
    <row r="3" spans="1:7" x14ac:dyDescent="0.2">
      <c r="A3" s="7" t="s">
        <v>15</v>
      </c>
      <c r="B3" s="8">
        <v>12000</v>
      </c>
      <c r="C3" s="6">
        <f>$B3*(100%-C$2)</f>
        <v>11640</v>
      </c>
      <c r="D3" s="6">
        <f t="shared" ref="D3:G3" si="0">$B3*(100%-D$2)</f>
        <v>11400</v>
      </c>
      <c r="E3" s="6">
        <f t="shared" si="0"/>
        <v>11160</v>
      </c>
      <c r="F3" s="6">
        <f t="shared" si="0"/>
        <v>10200</v>
      </c>
      <c r="G3" s="6">
        <f t="shared" si="0"/>
        <v>9240</v>
      </c>
    </row>
    <row r="4" spans="1:7" x14ac:dyDescent="0.2">
      <c r="A4" s="7" t="s">
        <v>14</v>
      </c>
      <c r="B4" s="6">
        <v>20000</v>
      </c>
      <c r="C4" s="6">
        <f t="shared" ref="C4:G11" si="1">$B4*(100%-C$2)</f>
        <v>19400</v>
      </c>
      <c r="D4" s="6">
        <f t="shared" si="1"/>
        <v>19000</v>
      </c>
      <c r="E4" s="6">
        <f t="shared" si="1"/>
        <v>18600</v>
      </c>
      <c r="F4" s="6">
        <f t="shared" si="1"/>
        <v>17000</v>
      </c>
      <c r="G4" s="6">
        <f t="shared" si="1"/>
        <v>15400</v>
      </c>
    </row>
    <row r="5" spans="1:7" x14ac:dyDescent="0.2">
      <c r="A5" s="7" t="s">
        <v>13</v>
      </c>
      <c r="B5" s="6">
        <v>1900</v>
      </c>
      <c r="C5" s="6">
        <f t="shared" si="1"/>
        <v>1843</v>
      </c>
      <c r="D5" s="6">
        <f t="shared" si="1"/>
        <v>1805</v>
      </c>
      <c r="E5" s="6">
        <f t="shared" si="1"/>
        <v>1766.9999999999998</v>
      </c>
      <c r="F5" s="6">
        <f t="shared" si="1"/>
        <v>1615</v>
      </c>
      <c r="G5" s="6">
        <f t="shared" si="1"/>
        <v>1463</v>
      </c>
    </row>
    <row r="6" spans="1:7" x14ac:dyDescent="0.2">
      <c r="A6" s="7" t="s">
        <v>12</v>
      </c>
      <c r="B6" s="6">
        <v>2500</v>
      </c>
      <c r="C6" s="6">
        <f t="shared" si="1"/>
        <v>2425</v>
      </c>
      <c r="D6" s="6">
        <f t="shared" si="1"/>
        <v>2375</v>
      </c>
      <c r="E6" s="6">
        <f t="shared" si="1"/>
        <v>2325</v>
      </c>
      <c r="F6" s="6">
        <f t="shared" si="1"/>
        <v>2125</v>
      </c>
      <c r="G6" s="6">
        <f t="shared" si="1"/>
        <v>1925</v>
      </c>
    </row>
    <row r="7" spans="1:7" x14ac:dyDescent="0.2">
      <c r="A7" s="7" t="s">
        <v>11</v>
      </c>
      <c r="B7" s="6">
        <v>6210</v>
      </c>
      <c r="C7" s="6">
        <f t="shared" si="1"/>
        <v>6023.7</v>
      </c>
      <c r="D7" s="6">
        <f t="shared" si="1"/>
        <v>5899.5</v>
      </c>
      <c r="E7" s="6">
        <f t="shared" si="1"/>
        <v>5775.2999999999993</v>
      </c>
      <c r="F7" s="6">
        <f t="shared" si="1"/>
        <v>5278.5</v>
      </c>
      <c r="G7" s="6">
        <f t="shared" si="1"/>
        <v>4781.7</v>
      </c>
    </row>
    <row r="8" spans="1:7" x14ac:dyDescent="0.2">
      <c r="A8" s="7" t="s">
        <v>10</v>
      </c>
      <c r="B8" s="6">
        <v>560</v>
      </c>
      <c r="C8" s="6">
        <f t="shared" si="1"/>
        <v>543.19999999999993</v>
      </c>
      <c r="D8" s="6">
        <f t="shared" si="1"/>
        <v>532</v>
      </c>
      <c r="E8" s="6">
        <f t="shared" si="1"/>
        <v>520.79999999999995</v>
      </c>
      <c r="F8" s="6">
        <f t="shared" si="1"/>
        <v>476</v>
      </c>
      <c r="G8" s="6">
        <f t="shared" si="1"/>
        <v>431.2</v>
      </c>
    </row>
    <row r="9" spans="1:7" x14ac:dyDescent="0.2">
      <c r="A9" s="7" t="s">
        <v>9</v>
      </c>
      <c r="B9" s="6">
        <v>15900</v>
      </c>
      <c r="C9" s="6">
        <f t="shared" si="1"/>
        <v>15423</v>
      </c>
      <c r="D9" s="6">
        <f t="shared" si="1"/>
        <v>15105</v>
      </c>
      <c r="E9" s="6">
        <f t="shared" si="1"/>
        <v>14786.999999999998</v>
      </c>
      <c r="F9" s="6">
        <f t="shared" si="1"/>
        <v>13515</v>
      </c>
      <c r="G9" s="6">
        <f t="shared" si="1"/>
        <v>12243</v>
      </c>
    </row>
    <row r="10" spans="1:7" x14ac:dyDescent="0.2">
      <c r="A10" s="7" t="s">
        <v>8</v>
      </c>
      <c r="B10" s="6">
        <v>1200</v>
      </c>
      <c r="C10" s="6">
        <f t="shared" si="1"/>
        <v>1164</v>
      </c>
      <c r="D10" s="6">
        <f t="shared" si="1"/>
        <v>1140</v>
      </c>
      <c r="E10" s="6">
        <f t="shared" si="1"/>
        <v>1116</v>
      </c>
      <c r="F10" s="6">
        <f t="shared" si="1"/>
        <v>1020</v>
      </c>
      <c r="G10" s="6">
        <f t="shared" si="1"/>
        <v>924</v>
      </c>
    </row>
    <row r="11" spans="1:7" x14ac:dyDescent="0.2">
      <c r="A11" s="7" t="s">
        <v>7</v>
      </c>
      <c r="B11" s="6">
        <v>850</v>
      </c>
      <c r="C11" s="6">
        <f t="shared" si="1"/>
        <v>824.5</v>
      </c>
      <c r="D11" s="6">
        <f t="shared" si="1"/>
        <v>807.5</v>
      </c>
      <c r="E11" s="6">
        <f t="shared" si="1"/>
        <v>790.5</v>
      </c>
      <c r="F11" s="6">
        <f t="shared" si="1"/>
        <v>722.5</v>
      </c>
      <c r="G11" s="6">
        <f t="shared" si="1"/>
        <v>654.5</v>
      </c>
    </row>
    <row r="13" spans="1:7" x14ac:dyDescent="0.2">
      <c r="B13" s="5"/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60" zoomScaleNormal="160" workbookViewId="0">
      <selection activeCell="E22" sqref="E22"/>
    </sheetView>
  </sheetViews>
  <sheetFormatPr defaultRowHeight="12.75" x14ac:dyDescent="0.2"/>
  <cols>
    <col min="1" max="1" width="8.42578125" style="13" customWidth="1"/>
    <col min="2" max="2" width="10.7109375" style="13" bestFit="1" customWidth="1"/>
    <col min="3" max="3" width="15.42578125" style="11" customWidth="1"/>
    <col min="4" max="4" width="11.28515625" style="11" customWidth="1"/>
    <col min="5" max="5" width="15.28515625" style="12" customWidth="1"/>
    <col min="6" max="6" width="11.140625" style="12" customWidth="1"/>
    <col min="7" max="7" width="19.42578125" style="11" customWidth="1"/>
    <col min="8" max="8" width="12.28515625" style="11" customWidth="1"/>
    <col min="9" max="9" width="14.140625" style="11" customWidth="1"/>
    <col min="10" max="10" width="9.5703125" style="11" bestFit="1" customWidth="1"/>
    <col min="11" max="11" width="13.42578125" style="11" bestFit="1" customWidth="1"/>
    <col min="12" max="16384" width="9.140625" style="11"/>
  </cols>
  <sheetData>
    <row r="1" spans="1:11" s="25" customFormat="1" ht="27" customHeight="1" x14ac:dyDescent="0.2">
      <c r="A1" s="26" t="s">
        <v>40</v>
      </c>
      <c r="B1" s="26" t="s">
        <v>39</v>
      </c>
      <c r="C1" s="26" t="s">
        <v>18</v>
      </c>
      <c r="D1" s="26" t="s">
        <v>38</v>
      </c>
      <c r="E1" s="26" t="s">
        <v>37</v>
      </c>
      <c r="F1" s="14"/>
    </row>
    <row r="2" spans="1:11" x14ac:dyDescent="0.2">
      <c r="A2" s="19">
        <v>1234</v>
      </c>
      <c r="B2" s="18">
        <v>44129</v>
      </c>
      <c r="C2" s="17" t="s">
        <v>23</v>
      </c>
      <c r="D2" s="16">
        <v>60000</v>
      </c>
      <c r="E2" s="15" t="s">
        <v>22</v>
      </c>
      <c r="F2" s="14"/>
      <c r="G2" s="11" t="s">
        <v>36</v>
      </c>
      <c r="H2" s="16">
        <f>MAX(D:D)</f>
        <v>72000</v>
      </c>
      <c r="J2" s="21">
        <v>72000</v>
      </c>
      <c r="K2" s="21"/>
    </row>
    <row r="3" spans="1:11" x14ac:dyDescent="0.2">
      <c r="A3" s="19">
        <v>1387</v>
      </c>
      <c r="B3" s="18">
        <v>43995</v>
      </c>
      <c r="C3" s="17" t="s">
        <v>11</v>
      </c>
      <c r="D3" s="16">
        <v>45000</v>
      </c>
      <c r="E3" s="15"/>
      <c r="F3" s="14"/>
      <c r="G3" s="11" t="s">
        <v>35</v>
      </c>
      <c r="H3" s="16">
        <f>MIN(D:D)</f>
        <v>1500</v>
      </c>
      <c r="J3" s="21">
        <v>1500</v>
      </c>
      <c r="K3" s="21"/>
    </row>
    <row r="4" spans="1:11" x14ac:dyDescent="0.2">
      <c r="A4" s="19">
        <v>1564</v>
      </c>
      <c r="B4" s="18">
        <v>43970</v>
      </c>
      <c r="C4" s="17" t="s">
        <v>8</v>
      </c>
      <c r="D4" s="16">
        <v>6000</v>
      </c>
      <c r="E4" s="15"/>
      <c r="F4" s="14"/>
      <c r="G4" s="11" t="s">
        <v>34</v>
      </c>
      <c r="H4" s="16">
        <f>AVERAGE(D:D)</f>
        <v>28026.315789473683</v>
      </c>
      <c r="J4" s="21">
        <v>28026.315789473683</v>
      </c>
      <c r="K4" s="21"/>
    </row>
    <row r="5" spans="1:11" x14ac:dyDescent="0.2">
      <c r="A5" s="19">
        <v>1875</v>
      </c>
      <c r="B5" s="18">
        <v>44126</v>
      </c>
      <c r="C5" s="17" t="s">
        <v>10</v>
      </c>
      <c r="D5" s="16">
        <v>16000</v>
      </c>
      <c r="E5" s="15"/>
      <c r="F5" s="14"/>
      <c r="H5" s="20"/>
      <c r="I5" s="24"/>
      <c r="J5" s="21"/>
      <c r="K5" s="21"/>
    </row>
    <row r="6" spans="1:11" x14ac:dyDescent="0.2">
      <c r="A6" s="19">
        <v>2565</v>
      </c>
      <c r="B6" s="18">
        <v>44009</v>
      </c>
      <c r="C6" s="17" t="s">
        <v>33</v>
      </c>
      <c r="D6" s="16">
        <v>54000</v>
      </c>
      <c r="E6" s="15" t="s">
        <v>32</v>
      </c>
      <c r="F6" s="14"/>
      <c r="G6" s="11" t="s">
        <v>31</v>
      </c>
      <c r="H6" s="16">
        <f>COUNT(D:D)</f>
        <v>19</v>
      </c>
      <c r="J6" s="21">
        <v>19</v>
      </c>
      <c r="K6" s="21"/>
    </row>
    <row r="7" spans="1:11" x14ac:dyDescent="0.2">
      <c r="A7" s="19">
        <v>3018</v>
      </c>
      <c r="B7" s="18">
        <v>44140</v>
      </c>
      <c r="C7" s="17" t="s">
        <v>12</v>
      </c>
      <c r="D7" s="16">
        <v>28500</v>
      </c>
      <c r="E7" s="15"/>
      <c r="F7" s="14"/>
      <c r="G7" s="11" t="s">
        <v>30</v>
      </c>
      <c r="H7" s="16">
        <f>COUNTA(E:E)-1</f>
        <v>9</v>
      </c>
      <c r="J7" s="21">
        <v>10</v>
      </c>
      <c r="K7" s="21"/>
    </row>
    <row r="8" spans="1:11" x14ac:dyDescent="0.2">
      <c r="A8" s="19">
        <v>4761</v>
      </c>
      <c r="B8" s="18">
        <v>44033</v>
      </c>
      <c r="C8" s="17" t="s">
        <v>13</v>
      </c>
      <c r="D8" s="16">
        <v>6000</v>
      </c>
      <c r="E8" s="15"/>
      <c r="F8" s="14"/>
      <c r="G8" s="11" t="s">
        <v>29</v>
      </c>
      <c r="H8" s="16">
        <f>COUNTBLANK(E2:E20)</f>
        <v>10</v>
      </c>
      <c r="J8" s="21">
        <v>10</v>
      </c>
      <c r="K8" s="21"/>
    </row>
    <row r="9" spans="1:11" x14ac:dyDescent="0.2">
      <c r="A9" s="19">
        <v>4812</v>
      </c>
      <c r="B9" s="18">
        <v>43895</v>
      </c>
      <c r="C9" s="17" t="s">
        <v>13</v>
      </c>
      <c r="D9" s="16">
        <v>6000</v>
      </c>
      <c r="E9" s="15" t="s">
        <v>27</v>
      </c>
      <c r="F9" s="14"/>
      <c r="H9" s="20"/>
      <c r="J9" s="21"/>
      <c r="K9" s="21"/>
    </row>
    <row r="10" spans="1:11" x14ac:dyDescent="0.2">
      <c r="A10" s="19">
        <v>4873</v>
      </c>
      <c r="B10" s="18">
        <v>43910</v>
      </c>
      <c r="C10" s="17" t="s">
        <v>11</v>
      </c>
      <c r="D10" s="16">
        <v>34000</v>
      </c>
      <c r="E10" s="15"/>
      <c r="F10" s="14"/>
      <c r="G10" s="11" t="s">
        <v>28</v>
      </c>
      <c r="H10" s="16">
        <f>COUNTIF(C:C,"плита*")</f>
        <v>5</v>
      </c>
      <c r="J10" s="21">
        <v>5</v>
      </c>
      <c r="K10" s="21"/>
    </row>
    <row r="11" spans="1:11" x14ac:dyDescent="0.2">
      <c r="A11" s="19">
        <v>4983</v>
      </c>
      <c r="B11" s="18">
        <v>44043</v>
      </c>
      <c r="C11" s="17" t="s">
        <v>15</v>
      </c>
      <c r="D11" s="16">
        <v>72000</v>
      </c>
      <c r="E11" s="15" t="s">
        <v>21</v>
      </c>
      <c r="F11" s="14"/>
      <c r="H11" s="20"/>
      <c r="J11" s="21"/>
      <c r="K11" s="21"/>
    </row>
    <row r="12" spans="1:11" x14ac:dyDescent="0.2">
      <c r="A12" s="19">
        <v>5031</v>
      </c>
      <c r="B12" s="18">
        <v>43895</v>
      </c>
      <c r="C12" s="17" t="s">
        <v>13</v>
      </c>
      <c r="D12" s="16">
        <v>6000</v>
      </c>
      <c r="E12" s="15" t="s">
        <v>27</v>
      </c>
      <c r="F12" s="14"/>
      <c r="G12" s="11" t="s">
        <v>26</v>
      </c>
      <c r="H12" s="23" t="s">
        <v>25</v>
      </c>
      <c r="I12" s="13" t="s">
        <v>24</v>
      </c>
      <c r="J12" s="21" t="s">
        <v>25</v>
      </c>
      <c r="K12" s="21" t="s">
        <v>24</v>
      </c>
    </row>
    <row r="13" spans="1:11" x14ac:dyDescent="0.2">
      <c r="A13" s="19">
        <v>5400</v>
      </c>
      <c r="B13" s="18">
        <v>44172</v>
      </c>
      <c r="C13" s="17" t="s">
        <v>12</v>
      </c>
      <c r="D13" s="16">
        <v>13500</v>
      </c>
      <c r="E13" s="15"/>
      <c r="F13" s="14"/>
      <c r="G13" s="22">
        <v>44105</v>
      </c>
      <c r="H13" s="68">
        <f>COUNTIFS(C:C,"плита*",B:B,"&gt;="&amp;G13,B:B,"&lt;"&amp;G14)</f>
        <v>2</v>
      </c>
      <c r="I13" s="70">
        <f>SUMIFS(D:D,C:C,"плита*",B:B,"&gt;="&amp;G13,B:B,"&lt;"&amp;G14)</f>
        <v>120000</v>
      </c>
      <c r="J13" s="21">
        <v>2</v>
      </c>
      <c r="K13" s="21">
        <v>120000</v>
      </c>
    </row>
    <row r="14" spans="1:11" x14ac:dyDescent="0.2">
      <c r="A14" s="19">
        <v>5509</v>
      </c>
      <c r="B14" s="18">
        <v>44119</v>
      </c>
      <c r="C14" s="17" t="s">
        <v>23</v>
      </c>
      <c r="D14" s="16">
        <v>60000</v>
      </c>
      <c r="E14" s="15" t="s">
        <v>22</v>
      </c>
      <c r="F14" s="14"/>
      <c r="G14" s="22">
        <v>44136</v>
      </c>
      <c r="H14" s="69"/>
      <c r="I14" s="71"/>
      <c r="J14" s="21"/>
      <c r="K14" s="21"/>
    </row>
    <row r="15" spans="1:11" x14ac:dyDescent="0.2">
      <c r="A15" s="19">
        <v>5836</v>
      </c>
      <c r="B15" s="18">
        <v>44138</v>
      </c>
      <c r="C15" s="17" t="s">
        <v>12</v>
      </c>
      <c r="D15" s="16">
        <v>10500</v>
      </c>
      <c r="E15" s="15"/>
      <c r="F15" s="14"/>
      <c r="H15" s="20"/>
      <c r="I15" s="20"/>
    </row>
    <row r="16" spans="1:11" x14ac:dyDescent="0.2">
      <c r="A16" s="19">
        <v>5957</v>
      </c>
      <c r="B16" s="18">
        <v>44043</v>
      </c>
      <c r="C16" s="17" t="s">
        <v>15</v>
      </c>
      <c r="D16" s="16">
        <v>72000</v>
      </c>
      <c r="E16" s="15" t="s">
        <v>21</v>
      </c>
      <c r="F16" s="14"/>
    </row>
    <row r="17" spans="1:6" x14ac:dyDescent="0.2">
      <c r="A17" s="19">
        <v>6115</v>
      </c>
      <c r="B17" s="18">
        <v>44138</v>
      </c>
      <c r="C17" s="17" t="s">
        <v>12</v>
      </c>
      <c r="D17" s="16">
        <v>10500</v>
      </c>
      <c r="E17" s="15"/>
      <c r="F17" s="14"/>
    </row>
    <row r="18" spans="1:6" x14ac:dyDescent="0.2">
      <c r="A18" s="19">
        <v>6195</v>
      </c>
      <c r="B18" s="18">
        <v>43920</v>
      </c>
      <c r="C18" s="17" t="s">
        <v>13</v>
      </c>
      <c r="D18" s="16">
        <v>7000</v>
      </c>
      <c r="E18" s="15"/>
      <c r="F18" s="14"/>
    </row>
    <row r="19" spans="1:6" x14ac:dyDescent="0.2">
      <c r="A19" s="19">
        <v>6354</v>
      </c>
      <c r="B19" s="18">
        <v>44059</v>
      </c>
      <c r="C19" s="17" t="s">
        <v>7</v>
      </c>
      <c r="D19" s="16">
        <v>1500</v>
      </c>
      <c r="E19" s="15" t="s">
        <v>20</v>
      </c>
      <c r="F19" s="14"/>
    </row>
    <row r="20" spans="1:6" x14ac:dyDescent="0.2">
      <c r="A20" s="19">
        <v>6565</v>
      </c>
      <c r="B20" s="18">
        <v>43919</v>
      </c>
      <c r="C20" s="17" t="s">
        <v>15</v>
      </c>
      <c r="D20" s="16">
        <v>24000</v>
      </c>
      <c r="E20" s="15" t="s">
        <v>19</v>
      </c>
      <c r="F20" s="14"/>
    </row>
  </sheetData>
  <mergeCells count="2">
    <mergeCell ref="H13:H14"/>
    <mergeCell ref="I13:I14"/>
  </mergeCells>
  <conditionalFormatting sqref="D1:D18 D21:D1048576">
    <cfRule type="cellIs" dxfId="6" priority="2" operator="lessThan">
      <formula>0</formula>
    </cfRule>
  </conditionalFormatting>
  <conditionalFormatting sqref="D19:D20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70" zoomScaleNormal="170" workbookViewId="0">
      <selection activeCell="D2" sqref="D2"/>
    </sheetView>
  </sheetViews>
  <sheetFormatPr defaultRowHeight="12.75" x14ac:dyDescent="0.2"/>
  <cols>
    <col min="1" max="1" width="11.42578125" style="13" customWidth="1"/>
    <col min="2" max="2" width="7.85546875" style="13" bestFit="1" customWidth="1"/>
    <col min="3" max="3" width="15.42578125" style="11" customWidth="1"/>
    <col min="4" max="4" width="10.42578125" style="11" customWidth="1"/>
    <col min="5" max="5" width="10.7109375" style="11" customWidth="1"/>
    <col min="6" max="6" width="11.28515625" style="11" customWidth="1"/>
    <col min="7" max="7" width="6.42578125" style="11" customWidth="1"/>
    <col min="8" max="8" width="7.85546875" style="11" bestFit="1" customWidth="1"/>
    <col min="9" max="9" width="10.85546875" style="11" customWidth="1"/>
    <col min="10" max="10" width="15.7109375" style="11" customWidth="1"/>
    <col min="11" max="16384" width="9.140625" style="11"/>
  </cols>
  <sheetData>
    <row r="1" spans="1:10" s="25" customFormat="1" ht="27" customHeight="1" x14ac:dyDescent="0.25">
      <c r="A1" s="26" t="s">
        <v>39</v>
      </c>
      <c r="B1" s="26" t="s">
        <v>41</v>
      </c>
      <c r="C1" s="26" t="s">
        <v>18</v>
      </c>
      <c r="D1" s="26" t="s">
        <v>17</v>
      </c>
      <c r="E1" s="26" t="s">
        <v>43</v>
      </c>
      <c r="F1" s="26" t="s">
        <v>42</v>
      </c>
      <c r="H1" s="26" t="s">
        <v>41</v>
      </c>
      <c r="I1" s="27" t="s">
        <v>17</v>
      </c>
      <c r="J1" s="27" t="s">
        <v>18</v>
      </c>
    </row>
    <row r="2" spans="1:10" x14ac:dyDescent="0.2">
      <c r="A2" s="18">
        <v>43919</v>
      </c>
      <c r="B2" s="19">
        <v>8486</v>
      </c>
      <c r="C2" s="16" t="str">
        <f t="shared" ref="C2:D18" si="0">VLOOKUP($B2,$H:$J,MATCH(C$1,$H$1:$J$1,0),0)</f>
        <v>Холодильник</v>
      </c>
      <c r="D2" s="16">
        <f t="shared" si="0"/>
        <v>12000</v>
      </c>
      <c r="E2" s="16">
        <v>3</v>
      </c>
      <c r="F2" s="16">
        <f>D2*E2</f>
        <v>36000</v>
      </c>
      <c r="H2" s="19">
        <v>6781</v>
      </c>
      <c r="I2" s="16">
        <v>20000</v>
      </c>
      <c r="J2" s="17" t="s">
        <v>14</v>
      </c>
    </row>
    <row r="3" spans="1:10" x14ac:dyDescent="0.2">
      <c r="A3" s="18">
        <v>43995</v>
      </c>
      <c r="B3" s="19">
        <v>6781</v>
      </c>
      <c r="C3" s="16" t="str">
        <f t="shared" si="0"/>
        <v>Пылесос</v>
      </c>
      <c r="D3" s="16">
        <f t="shared" si="0"/>
        <v>20000</v>
      </c>
      <c r="E3" s="16">
        <v>8</v>
      </c>
      <c r="F3" s="16">
        <f t="shared" ref="F3:F18" si="1">D3*E3</f>
        <v>160000</v>
      </c>
      <c r="H3" s="19">
        <v>2188</v>
      </c>
      <c r="I3" s="16">
        <v>16000</v>
      </c>
      <c r="J3" s="17" t="s">
        <v>9</v>
      </c>
    </row>
    <row r="4" spans="1:10" x14ac:dyDescent="0.2">
      <c r="A4" s="18">
        <v>43895</v>
      </c>
      <c r="B4" s="19">
        <v>5191</v>
      </c>
      <c r="C4" s="16" t="str">
        <f t="shared" si="0"/>
        <v>Вентилятор</v>
      </c>
      <c r="D4" s="16">
        <f t="shared" si="0"/>
        <v>1000</v>
      </c>
      <c r="E4" s="16">
        <v>7</v>
      </c>
      <c r="F4" s="16">
        <f t="shared" si="1"/>
        <v>7000</v>
      </c>
      <c r="H4" s="19">
        <v>8486</v>
      </c>
      <c r="I4" s="16">
        <v>12000</v>
      </c>
      <c r="J4" s="17" t="s">
        <v>15</v>
      </c>
    </row>
    <row r="5" spans="1:10" x14ac:dyDescent="0.2">
      <c r="A5" s="18">
        <v>44172</v>
      </c>
      <c r="B5" s="19">
        <v>2119</v>
      </c>
      <c r="C5" s="16" t="str">
        <f t="shared" si="0"/>
        <v>Чайник</v>
      </c>
      <c r="D5" s="16">
        <f t="shared" si="0"/>
        <v>1500</v>
      </c>
      <c r="E5" s="16">
        <v>12</v>
      </c>
      <c r="F5" s="16">
        <f t="shared" si="1"/>
        <v>18000</v>
      </c>
      <c r="H5" s="19">
        <v>3881</v>
      </c>
      <c r="I5" s="16">
        <v>6000</v>
      </c>
      <c r="J5" s="17" t="s">
        <v>11</v>
      </c>
    </row>
    <row r="6" spans="1:10" x14ac:dyDescent="0.2">
      <c r="A6" s="18">
        <v>44119</v>
      </c>
      <c r="B6" s="19">
        <v>3881</v>
      </c>
      <c r="C6" s="16" t="str">
        <f t="shared" si="0"/>
        <v>Плита</v>
      </c>
      <c r="D6" s="16">
        <f t="shared" si="0"/>
        <v>6000</v>
      </c>
      <c r="E6" s="16">
        <v>15</v>
      </c>
      <c r="F6" s="16">
        <f t="shared" si="1"/>
        <v>90000</v>
      </c>
      <c r="H6" s="19">
        <v>2119</v>
      </c>
      <c r="I6" s="16">
        <v>1500</v>
      </c>
      <c r="J6" s="17" t="s">
        <v>12</v>
      </c>
    </row>
    <row r="7" spans="1:10" x14ac:dyDescent="0.2">
      <c r="A7" s="18">
        <v>44126</v>
      </c>
      <c r="B7" s="19">
        <v>3748</v>
      </c>
      <c r="C7" s="16" t="str">
        <f t="shared" si="0"/>
        <v>Фильтр</v>
      </c>
      <c r="D7" s="16">
        <f t="shared" si="0"/>
        <v>1000</v>
      </c>
      <c r="E7" s="16">
        <v>6</v>
      </c>
      <c r="F7" s="16">
        <f t="shared" si="1"/>
        <v>6000</v>
      </c>
      <c r="H7" s="19">
        <v>5191</v>
      </c>
      <c r="I7" s="16">
        <v>1000</v>
      </c>
      <c r="J7" s="17" t="s">
        <v>13</v>
      </c>
    </row>
    <row r="8" spans="1:10" x14ac:dyDescent="0.2">
      <c r="A8" s="18">
        <v>44119</v>
      </c>
      <c r="B8" s="19">
        <v>8486</v>
      </c>
      <c r="C8" s="16" t="str">
        <f t="shared" si="0"/>
        <v>Холодильник</v>
      </c>
      <c r="D8" s="16">
        <f t="shared" si="0"/>
        <v>12000</v>
      </c>
      <c r="E8" s="16">
        <v>10</v>
      </c>
      <c r="F8" s="16">
        <f t="shared" si="1"/>
        <v>120000</v>
      </c>
      <c r="H8" s="19">
        <v>2281</v>
      </c>
      <c r="I8" s="16">
        <v>2500</v>
      </c>
      <c r="J8" s="17" t="s">
        <v>8</v>
      </c>
    </row>
    <row r="9" spans="1:10" x14ac:dyDescent="0.2">
      <c r="A9" s="18">
        <v>44043</v>
      </c>
      <c r="B9" s="19">
        <v>3881</v>
      </c>
      <c r="C9" s="16" t="str">
        <f t="shared" si="0"/>
        <v>Плита</v>
      </c>
      <c r="D9" s="16">
        <f t="shared" si="0"/>
        <v>6000</v>
      </c>
      <c r="E9" s="16">
        <v>8</v>
      </c>
      <c r="F9" s="16">
        <f t="shared" si="1"/>
        <v>48000</v>
      </c>
      <c r="H9" s="19">
        <v>9260</v>
      </c>
      <c r="I9" s="16">
        <v>1500</v>
      </c>
      <c r="J9" s="17" t="s">
        <v>7</v>
      </c>
    </row>
    <row r="10" spans="1:10" x14ac:dyDescent="0.2">
      <c r="A10" s="18">
        <v>44138</v>
      </c>
      <c r="B10" s="19">
        <v>2119</v>
      </c>
      <c r="C10" s="16" t="str">
        <f t="shared" si="0"/>
        <v>Чайник</v>
      </c>
      <c r="D10" s="16">
        <f t="shared" si="0"/>
        <v>1500</v>
      </c>
      <c r="E10" s="16">
        <v>7</v>
      </c>
      <c r="F10" s="16">
        <f t="shared" si="1"/>
        <v>10500</v>
      </c>
      <c r="H10" s="19">
        <v>3748</v>
      </c>
      <c r="I10" s="16">
        <v>1000</v>
      </c>
      <c r="J10" s="17" t="s">
        <v>10</v>
      </c>
    </row>
    <row r="11" spans="1:10" x14ac:dyDescent="0.2">
      <c r="A11" s="18">
        <v>44033</v>
      </c>
      <c r="B11" s="19">
        <v>5191</v>
      </c>
      <c r="C11" s="16" t="str">
        <f t="shared" si="0"/>
        <v>Вентилятор</v>
      </c>
      <c r="D11" s="16">
        <f t="shared" si="0"/>
        <v>1000</v>
      </c>
      <c r="E11" s="16">
        <v>16</v>
      </c>
      <c r="F11" s="16">
        <f t="shared" si="1"/>
        <v>16000</v>
      </c>
      <c r="H11" s="19"/>
      <c r="I11" s="16"/>
      <c r="J11" s="17"/>
    </row>
    <row r="12" spans="1:10" x14ac:dyDescent="0.2">
      <c r="A12" s="18">
        <v>43910</v>
      </c>
      <c r="B12" s="19">
        <v>8486</v>
      </c>
      <c r="C12" s="16" t="str">
        <f t="shared" si="0"/>
        <v>Холодильник</v>
      </c>
      <c r="D12" s="16">
        <f t="shared" si="0"/>
        <v>12000</v>
      </c>
      <c r="E12" s="16">
        <v>14</v>
      </c>
      <c r="F12" s="16">
        <f t="shared" si="1"/>
        <v>168000</v>
      </c>
    </row>
    <row r="13" spans="1:10" x14ac:dyDescent="0.2">
      <c r="A13" s="18">
        <v>43991</v>
      </c>
      <c r="B13" s="19">
        <v>8486</v>
      </c>
      <c r="C13" s="16" t="str">
        <f t="shared" si="0"/>
        <v>Холодильник</v>
      </c>
      <c r="D13" s="16">
        <f t="shared" si="0"/>
        <v>12000</v>
      </c>
      <c r="E13" s="16">
        <v>16</v>
      </c>
      <c r="F13" s="16">
        <f t="shared" si="1"/>
        <v>192000</v>
      </c>
      <c r="H13" s="12"/>
    </row>
    <row r="14" spans="1:10" x14ac:dyDescent="0.2">
      <c r="A14" s="18">
        <v>44005</v>
      </c>
      <c r="B14" s="19">
        <v>3881</v>
      </c>
      <c r="C14" s="16" t="str">
        <f t="shared" si="0"/>
        <v>Плита</v>
      </c>
      <c r="D14" s="16">
        <f t="shared" si="0"/>
        <v>6000</v>
      </c>
      <c r="E14" s="16">
        <v>16</v>
      </c>
      <c r="F14" s="16">
        <f t="shared" si="1"/>
        <v>96000</v>
      </c>
    </row>
    <row r="15" spans="1:10" x14ac:dyDescent="0.2">
      <c r="A15" s="18">
        <v>44140</v>
      </c>
      <c r="B15" s="19">
        <v>2119</v>
      </c>
      <c r="C15" s="16" t="str">
        <f t="shared" si="0"/>
        <v>Чайник</v>
      </c>
      <c r="D15" s="16">
        <f t="shared" si="0"/>
        <v>1500</v>
      </c>
      <c r="E15" s="16">
        <v>19</v>
      </c>
      <c r="F15" s="16">
        <f t="shared" si="1"/>
        <v>28500</v>
      </c>
    </row>
    <row r="16" spans="1:10" x14ac:dyDescent="0.2">
      <c r="A16" s="18">
        <v>43920</v>
      </c>
      <c r="B16" s="19">
        <v>5191</v>
      </c>
      <c r="C16" s="16" t="str">
        <f t="shared" si="0"/>
        <v>Вентилятор</v>
      </c>
      <c r="D16" s="16">
        <f t="shared" si="0"/>
        <v>1000</v>
      </c>
      <c r="E16" s="16">
        <v>7</v>
      </c>
      <c r="F16" s="16">
        <f t="shared" si="1"/>
        <v>7000</v>
      </c>
    </row>
    <row r="17" spans="1:6" x14ac:dyDescent="0.2">
      <c r="A17" s="18">
        <v>44030</v>
      </c>
      <c r="B17" s="19">
        <v>2281</v>
      </c>
      <c r="C17" s="16" t="str">
        <f t="shared" si="0"/>
        <v>Утюг</v>
      </c>
      <c r="D17" s="16">
        <f t="shared" si="0"/>
        <v>2500</v>
      </c>
      <c r="E17" s="16">
        <v>18</v>
      </c>
      <c r="F17" s="16">
        <f t="shared" si="1"/>
        <v>45000</v>
      </c>
    </row>
    <row r="18" spans="1:6" x14ac:dyDescent="0.2">
      <c r="A18" s="18">
        <v>44059</v>
      </c>
      <c r="B18" s="19">
        <v>9260</v>
      </c>
      <c r="C18" s="16" t="str">
        <f t="shared" si="0"/>
        <v>Фен</v>
      </c>
      <c r="D18" s="16">
        <f t="shared" si="0"/>
        <v>1500</v>
      </c>
      <c r="E18" s="16">
        <v>5</v>
      </c>
      <c r="F18" s="16">
        <f t="shared" si="1"/>
        <v>7500</v>
      </c>
    </row>
  </sheetData>
  <conditionalFormatting sqref="F2:F18">
    <cfRule type="cellIs" dxfId="4" priority="2" operator="equal">
      <formula>0</formula>
    </cfRule>
  </conditionalFormatting>
  <conditionalFormatting sqref="C2:D18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70" zoomScaleNormal="170" workbookViewId="0">
      <selection activeCell="F13" sqref="F13"/>
    </sheetView>
  </sheetViews>
  <sheetFormatPr defaultRowHeight="12.75" x14ac:dyDescent="0.2"/>
  <cols>
    <col min="1" max="1" width="11.42578125" style="13" customWidth="1"/>
    <col min="2" max="2" width="7.85546875" style="13" bestFit="1" customWidth="1"/>
    <col min="3" max="3" width="15.42578125" style="11" customWidth="1"/>
    <col min="4" max="4" width="10.42578125" style="11" customWidth="1"/>
    <col min="5" max="5" width="10.7109375" style="11" customWidth="1"/>
    <col min="6" max="6" width="11.28515625" style="11" customWidth="1"/>
    <col min="7" max="7" width="6.42578125" style="11" customWidth="1"/>
    <col min="8" max="8" width="15.7109375" style="11" customWidth="1"/>
    <col min="9" max="9" width="7.85546875" style="11" bestFit="1" customWidth="1"/>
    <col min="10" max="10" width="10.85546875" style="11" customWidth="1"/>
    <col min="11" max="16384" width="9.140625" style="11"/>
  </cols>
  <sheetData>
    <row r="1" spans="1:10" s="25" customFormat="1" ht="27" customHeight="1" x14ac:dyDescent="0.25">
      <c r="A1" s="26" t="s">
        <v>39</v>
      </c>
      <c r="B1" s="26" t="s">
        <v>41</v>
      </c>
      <c r="C1" s="26" t="s">
        <v>18</v>
      </c>
      <c r="D1" s="26" t="s">
        <v>17</v>
      </c>
      <c r="E1" s="26" t="s">
        <v>43</v>
      </c>
      <c r="F1" s="26" t="s">
        <v>42</v>
      </c>
      <c r="H1" s="27" t="s">
        <v>18</v>
      </c>
      <c r="I1" s="26" t="s">
        <v>41</v>
      </c>
      <c r="J1" s="27" t="s">
        <v>17</v>
      </c>
    </row>
    <row r="2" spans="1:10" x14ac:dyDescent="0.2">
      <c r="A2" s="18">
        <v>43919</v>
      </c>
      <c r="B2" s="19">
        <v>8486</v>
      </c>
      <c r="C2" s="16" t="str">
        <f t="shared" ref="C2:C18" si="0">INDEX(H:J,MATCH(B2,I:I,0),1)</f>
        <v>Холодильник</v>
      </c>
      <c r="D2" s="16">
        <f>INDEX(H:J,MATCH(B2,I:I,0),3)</f>
        <v>12000</v>
      </c>
      <c r="E2" s="16">
        <v>3</v>
      </c>
      <c r="F2" s="16">
        <f>D2*E2</f>
        <v>36000</v>
      </c>
      <c r="H2" s="17" t="s">
        <v>14</v>
      </c>
      <c r="I2" s="19">
        <v>6781</v>
      </c>
      <c r="J2" s="16">
        <v>20000</v>
      </c>
    </row>
    <row r="3" spans="1:10" x14ac:dyDescent="0.2">
      <c r="A3" s="18">
        <v>43995</v>
      </c>
      <c r="B3" s="19">
        <v>6781</v>
      </c>
      <c r="C3" s="16" t="str">
        <f t="shared" si="0"/>
        <v>Пылесос</v>
      </c>
      <c r="D3" s="16">
        <f t="shared" ref="D3:D18" si="1">INDEX(H:J,MATCH(B3,I:I,0),3)</f>
        <v>20000</v>
      </c>
      <c r="E3" s="16">
        <v>8</v>
      </c>
      <c r="F3" s="16">
        <f t="shared" ref="F3:F18" si="2">D3*E3</f>
        <v>160000</v>
      </c>
      <c r="H3" s="17" t="s">
        <v>9</v>
      </c>
      <c r="I3" s="19">
        <v>2188</v>
      </c>
      <c r="J3" s="16">
        <v>16000</v>
      </c>
    </row>
    <row r="4" spans="1:10" x14ac:dyDescent="0.2">
      <c r="A4" s="18">
        <v>43895</v>
      </c>
      <c r="B4" s="19">
        <v>5191</v>
      </c>
      <c r="C4" s="16" t="str">
        <f t="shared" si="0"/>
        <v>Вентилятор</v>
      </c>
      <c r="D4" s="16">
        <f t="shared" si="1"/>
        <v>1000</v>
      </c>
      <c r="E4" s="16">
        <v>7</v>
      </c>
      <c r="F4" s="16">
        <f t="shared" si="2"/>
        <v>7000</v>
      </c>
      <c r="H4" s="17" t="s">
        <v>15</v>
      </c>
      <c r="I4" s="19">
        <v>8486</v>
      </c>
      <c r="J4" s="16">
        <v>12000</v>
      </c>
    </row>
    <row r="5" spans="1:10" x14ac:dyDescent="0.2">
      <c r="A5" s="18">
        <v>44172</v>
      </c>
      <c r="B5" s="19">
        <v>2119</v>
      </c>
      <c r="C5" s="16" t="str">
        <f t="shared" si="0"/>
        <v>Чайник</v>
      </c>
      <c r="D5" s="16">
        <f t="shared" si="1"/>
        <v>1500</v>
      </c>
      <c r="E5" s="16">
        <v>12</v>
      </c>
      <c r="F5" s="16">
        <f t="shared" si="2"/>
        <v>18000</v>
      </c>
      <c r="H5" s="17" t="s">
        <v>11</v>
      </c>
      <c r="I5" s="19">
        <v>3881</v>
      </c>
      <c r="J5" s="16">
        <v>6000</v>
      </c>
    </row>
    <row r="6" spans="1:10" x14ac:dyDescent="0.2">
      <c r="A6" s="18">
        <v>44119</v>
      </c>
      <c r="B6" s="19">
        <v>3881</v>
      </c>
      <c r="C6" s="16" t="str">
        <f t="shared" si="0"/>
        <v>Плита</v>
      </c>
      <c r="D6" s="16">
        <f t="shared" si="1"/>
        <v>6000</v>
      </c>
      <c r="E6" s="16">
        <v>15</v>
      </c>
      <c r="F6" s="16">
        <f t="shared" si="2"/>
        <v>90000</v>
      </c>
      <c r="H6" s="17" t="s">
        <v>12</v>
      </c>
      <c r="I6" s="19">
        <v>2119</v>
      </c>
      <c r="J6" s="16">
        <v>1500</v>
      </c>
    </row>
    <row r="7" spans="1:10" x14ac:dyDescent="0.2">
      <c r="A7" s="18">
        <v>44126</v>
      </c>
      <c r="B7" s="19">
        <v>3748</v>
      </c>
      <c r="C7" s="16" t="str">
        <f t="shared" si="0"/>
        <v>Фильтр</v>
      </c>
      <c r="D7" s="16">
        <f t="shared" si="1"/>
        <v>1000</v>
      </c>
      <c r="E7" s="16">
        <v>6</v>
      </c>
      <c r="F7" s="16">
        <f t="shared" si="2"/>
        <v>6000</v>
      </c>
      <c r="H7" s="17" t="s">
        <v>13</v>
      </c>
      <c r="I7" s="19">
        <v>5191</v>
      </c>
      <c r="J7" s="16">
        <v>1000</v>
      </c>
    </row>
    <row r="8" spans="1:10" x14ac:dyDescent="0.2">
      <c r="A8" s="18">
        <v>44119</v>
      </c>
      <c r="B8" s="19">
        <v>8486</v>
      </c>
      <c r="C8" s="16" t="str">
        <f t="shared" si="0"/>
        <v>Холодильник</v>
      </c>
      <c r="D8" s="16">
        <f t="shared" si="1"/>
        <v>12000</v>
      </c>
      <c r="E8" s="16">
        <v>10</v>
      </c>
      <c r="F8" s="16">
        <f t="shared" si="2"/>
        <v>120000</v>
      </c>
      <c r="H8" s="17" t="s">
        <v>8</v>
      </c>
      <c r="I8" s="19">
        <v>2281</v>
      </c>
      <c r="J8" s="16">
        <v>2500</v>
      </c>
    </row>
    <row r="9" spans="1:10" x14ac:dyDescent="0.2">
      <c r="A9" s="18">
        <v>44043</v>
      </c>
      <c r="B9" s="19">
        <v>3881</v>
      </c>
      <c r="C9" s="16" t="str">
        <f t="shared" si="0"/>
        <v>Плита</v>
      </c>
      <c r="D9" s="16">
        <f t="shared" si="1"/>
        <v>6000</v>
      </c>
      <c r="E9" s="16">
        <v>8</v>
      </c>
      <c r="F9" s="16">
        <f t="shared" si="2"/>
        <v>48000</v>
      </c>
      <c r="H9" s="17" t="s">
        <v>7</v>
      </c>
      <c r="I9" s="19">
        <v>9260</v>
      </c>
      <c r="J9" s="16">
        <v>1500</v>
      </c>
    </row>
    <row r="10" spans="1:10" x14ac:dyDescent="0.2">
      <c r="A10" s="18">
        <v>44138</v>
      </c>
      <c r="B10" s="19">
        <v>2119</v>
      </c>
      <c r="C10" s="16" t="str">
        <f t="shared" si="0"/>
        <v>Чайник</v>
      </c>
      <c r="D10" s="16">
        <f t="shared" si="1"/>
        <v>1500</v>
      </c>
      <c r="E10" s="16">
        <v>7</v>
      </c>
      <c r="F10" s="16">
        <f t="shared" si="2"/>
        <v>10500</v>
      </c>
      <c r="H10" s="17" t="s">
        <v>10</v>
      </c>
      <c r="I10" s="19">
        <v>3748</v>
      </c>
      <c r="J10" s="16">
        <v>1000</v>
      </c>
    </row>
    <row r="11" spans="1:10" x14ac:dyDescent="0.2">
      <c r="A11" s="18">
        <v>44033</v>
      </c>
      <c r="B11" s="19">
        <v>5191</v>
      </c>
      <c r="C11" s="16" t="str">
        <f t="shared" si="0"/>
        <v>Вентилятор</v>
      </c>
      <c r="D11" s="16">
        <f t="shared" si="1"/>
        <v>1000</v>
      </c>
      <c r="E11" s="16">
        <v>16</v>
      </c>
      <c r="F11" s="16">
        <f t="shared" si="2"/>
        <v>16000</v>
      </c>
      <c r="H11" s="17"/>
      <c r="I11" s="19"/>
      <c r="J11" s="16"/>
    </row>
    <row r="12" spans="1:10" x14ac:dyDescent="0.2">
      <c r="A12" s="18">
        <v>43910</v>
      </c>
      <c r="B12" s="19">
        <v>8486</v>
      </c>
      <c r="C12" s="16" t="str">
        <f t="shared" si="0"/>
        <v>Холодильник</v>
      </c>
      <c r="D12" s="16">
        <f t="shared" si="1"/>
        <v>12000</v>
      </c>
      <c r="E12" s="16">
        <v>14</v>
      </c>
      <c r="F12" s="16">
        <f t="shared" si="2"/>
        <v>168000</v>
      </c>
    </row>
    <row r="13" spans="1:10" x14ac:dyDescent="0.2">
      <c r="A13" s="18">
        <v>43991</v>
      </c>
      <c r="B13" s="19">
        <v>8486</v>
      </c>
      <c r="C13" s="16" t="str">
        <f t="shared" si="0"/>
        <v>Холодильник</v>
      </c>
      <c r="D13" s="16">
        <f t="shared" si="1"/>
        <v>12000</v>
      </c>
      <c r="E13" s="16">
        <v>16</v>
      </c>
      <c r="F13" s="16">
        <f t="shared" si="2"/>
        <v>192000</v>
      </c>
      <c r="I13" s="12"/>
    </row>
    <row r="14" spans="1:10" x14ac:dyDescent="0.2">
      <c r="A14" s="18">
        <v>44005</v>
      </c>
      <c r="B14" s="19">
        <v>3881</v>
      </c>
      <c r="C14" s="16" t="str">
        <f t="shared" si="0"/>
        <v>Плита</v>
      </c>
      <c r="D14" s="16">
        <f t="shared" si="1"/>
        <v>6000</v>
      </c>
      <c r="E14" s="16">
        <v>16</v>
      </c>
      <c r="F14" s="16">
        <f t="shared" si="2"/>
        <v>96000</v>
      </c>
    </row>
    <row r="15" spans="1:10" x14ac:dyDescent="0.2">
      <c r="A15" s="18">
        <v>44140</v>
      </c>
      <c r="B15" s="19">
        <v>2119</v>
      </c>
      <c r="C15" s="16" t="str">
        <f t="shared" si="0"/>
        <v>Чайник</v>
      </c>
      <c r="D15" s="16">
        <f t="shared" si="1"/>
        <v>1500</v>
      </c>
      <c r="E15" s="16">
        <v>19</v>
      </c>
      <c r="F15" s="16">
        <f t="shared" si="2"/>
        <v>28500</v>
      </c>
    </row>
    <row r="16" spans="1:10" x14ac:dyDescent="0.2">
      <c r="A16" s="18">
        <v>43920</v>
      </c>
      <c r="B16" s="19">
        <v>5191</v>
      </c>
      <c r="C16" s="16" t="str">
        <f t="shared" si="0"/>
        <v>Вентилятор</v>
      </c>
      <c r="D16" s="16">
        <f t="shared" si="1"/>
        <v>1000</v>
      </c>
      <c r="E16" s="16">
        <v>7</v>
      </c>
      <c r="F16" s="16">
        <f t="shared" si="2"/>
        <v>7000</v>
      </c>
    </row>
    <row r="17" spans="1:6" x14ac:dyDescent="0.2">
      <c r="A17" s="18">
        <v>44030</v>
      </c>
      <c r="B17" s="19">
        <v>2281</v>
      </c>
      <c r="C17" s="16" t="str">
        <f t="shared" si="0"/>
        <v>Утюг</v>
      </c>
      <c r="D17" s="16">
        <f t="shared" si="1"/>
        <v>2500</v>
      </c>
      <c r="E17" s="16">
        <v>18</v>
      </c>
      <c r="F17" s="16">
        <f t="shared" si="2"/>
        <v>45000</v>
      </c>
    </row>
    <row r="18" spans="1:6" x14ac:dyDescent="0.2">
      <c r="A18" s="18">
        <v>44059</v>
      </c>
      <c r="B18" s="19">
        <v>9260</v>
      </c>
      <c r="C18" s="16" t="str">
        <f t="shared" si="0"/>
        <v>Фен</v>
      </c>
      <c r="D18" s="16">
        <f t="shared" si="1"/>
        <v>1500</v>
      </c>
      <c r="E18" s="16">
        <v>5</v>
      </c>
      <c r="F18" s="16">
        <f t="shared" si="2"/>
        <v>7500</v>
      </c>
    </row>
  </sheetData>
  <conditionalFormatting sqref="F2:F18">
    <cfRule type="cellIs" dxfId="2" priority="2" operator="equal">
      <formula>0</formula>
    </cfRule>
  </conditionalFormatting>
  <conditionalFormatting sqref="C2:D18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75" zoomScaleNormal="175" workbookViewId="0">
      <selection activeCell="G2" sqref="G2:G14"/>
    </sheetView>
  </sheetViews>
  <sheetFormatPr defaultColWidth="9.140625" defaultRowHeight="12.75" x14ac:dyDescent="0.2"/>
  <cols>
    <col min="1" max="1" width="20.5703125" style="28" bestFit="1" customWidth="1"/>
    <col min="2" max="2" width="6.28515625" style="29" customWidth="1"/>
    <col min="3" max="3" width="5.42578125" style="29" customWidth="1"/>
    <col min="4" max="4" width="9.7109375" style="29" customWidth="1"/>
    <col min="5" max="6" width="12.28515625" style="28" customWidth="1"/>
    <col min="7" max="7" width="14.28515625" style="28" customWidth="1"/>
    <col min="8" max="8" width="8.5703125" style="28" customWidth="1"/>
    <col min="9" max="11" width="6.7109375" style="28" customWidth="1"/>
    <col min="12" max="16384" width="9.140625" style="28"/>
  </cols>
  <sheetData>
    <row r="1" spans="1:9" s="36" customFormat="1" ht="41.25" customHeight="1" x14ac:dyDescent="0.2">
      <c r="A1" s="26" t="s">
        <v>68</v>
      </c>
      <c r="B1" s="26" t="s">
        <v>67</v>
      </c>
      <c r="C1" s="26" t="s">
        <v>66</v>
      </c>
      <c r="D1" s="26" t="s">
        <v>65</v>
      </c>
      <c r="E1" s="38" t="s">
        <v>64</v>
      </c>
      <c r="F1" s="38" t="s">
        <v>63</v>
      </c>
      <c r="G1" s="38" t="s">
        <v>62</v>
      </c>
    </row>
    <row r="2" spans="1:9" ht="14.25" customHeight="1" x14ac:dyDescent="0.2">
      <c r="A2" s="35" t="s">
        <v>61</v>
      </c>
      <c r="B2" s="33">
        <v>0.89</v>
      </c>
      <c r="C2" s="34">
        <v>2</v>
      </c>
      <c r="D2" s="33" t="s">
        <v>46</v>
      </c>
      <c r="E2" s="32">
        <f>IF(B2&gt;=90%,5000,0)</f>
        <v>0</v>
      </c>
      <c r="F2" s="32">
        <f>IF(AND(B2&gt;90%,C2&gt;2),1000,0)</f>
        <v>0</v>
      </c>
      <c r="G2" s="32">
        <f>IF(OR(D2="первый",D2="высший"),2000,0)</f>
        <v>2000</v>
      </c>
      <c r="H2" s="37"/>
      <c r="I2" s="36"/>
    </row>
    <row r="3" spans="1:9" ht="14.25" customHeight="1" x14ac:dyDescent="0.2">
      <c r="A3" s="35" t="s">
        <v>60</v>
      </c>
      <c r="B3" s="33">
        <v>1.1399999999999999</v>
      </c>
      <c r="C3" s="34">
        <v>5</v>
      </c>
      <c r="D3" s="33" t="s">
        <v>52</v>
      </c>
      <c r="E3" s="32">
        <f t="shared" ref="E3:E14" si="0">IF(B3&gt;=90%,5000,0)</f>
        <v>5000</v>
      </c>
      <c r="F3" s="32">
        <f t="shared" ref="F3:F14" si="1">IF(AND(B3&gt;90%,C3&gt;2),1000,0)</f>
        <v>1000</v>
      </c>
      <c r="G3" s="32">
        <f t="shared" ref="G3:G14" si="2">IF(OR(D3="первый",D3="высший"),2000,0)</f>
        <v>2000</v>
      </c>
      <c r="H3" s="36"/>
      <c r="I3" s="36"/>
    </row>
    <row r="4" spans="1:9" ht="14.25" customHeight="1" x14ac:dyDescent="0.2">
      <c r="A4" s="35" t="s">
        <v>59</v>
      </c>
      <c r="B4" s="33">
        <v>0.9</v>
      </c>
      <c r="C4" s="34">
        <v>2</v>
      </c>
      <c r="D4" s="33" t="s">
        <v>48</v>
      </c>
      <c r="E4" s="32">
        <f t="shared" si="0"/>
        <v>5000</v>
      </c>
      <c r="F4" s="32">
        <f t="shared" si="1"/>
        <v>0</v>
      </c>
      <c r="G4" s="32">
        <f t="shared" si="2"/>
        <v>0</v>
      </c>
    </row>
    <row r="5" spans="1:9" ht="14.25" customHeight="1" x14ac:dyDescent="0.2">
      <c r="A5" s="35" t="s">
        <v>58</v>
      </c>
      <c r="B5" s="33">
        <v>1.25</v>
      </c>
      <c r="C5" s="34">
        <v>5</v>
      </c>
      <c r="D5" s="33" t="s">
        <v>48</v>
      </c>
      <c r="E5" s="32">
        <f t="shared" si="0"/>
        <v>5000</v>
      </c>
      <c r="F5" s="32">
        <f t="shared" si="1"/>
        <v>1000</v>
      </c>
      <c r="G5" s="32">
        <f t="shared" si="2"/>
        <v>0</v>
      </c>
    </row>
    <row r="6" spans="1:9" ht="14.25" customHeight="1" x14ac:dyDescent="0.2">
      <c r="A6" s="35" t="s">
        <v>57</v>
      </c>
      <c r="B6" s="33">
        <v>1.21</v>
      </c>
      <c r="C6" s="34">
        <v>2</v>
      </c>
      <c r="D6" s="33" t="s">
        <v>48</v>
      </c>
      <c r="E6" s="32">
        <f t="shared" si="0"/>
        <v>5000</v>
      </c>
      <c r="F6" s="32">
        <f t="shared" si="1"/>
        <v>0</v>
      </c>
      <c r="G6" s="32">
        <f t="shared" si="2"/>
        <v>0</v>
      </c>
    </row>
    <row r="7" spans="1:9" ht="14.25" customHeight="1" x14ac:dyDescent="0.2">
      <c r="A7" s="35" t="s">
        <v>56</v>
      </c>
      <c r="B7" s="33">
        <v>0.49</v>
      </c>
      <c r="C7" s="34">
        <v>1</v>
      </c>
      <c r="D7" s="33" t="s">
        <v>46</v>
      </c>
      <c r="E7" s="32">
        <f t="shared" si="0"/>
        <v>0</v>
      </c>
      <c r="F7" s="32">
        <f t="shared" si="1"/>
        <v>0</v>
      </c>
      <c r="G7" s="32">
        <f t="shared" si="2"/>
        <v>2000</v>
      </c>
    </row>
    <row r="8" spans="1:9" ht="14.25" customHeight="1" x14ac:dyDescent="0.2">
      <c r="A8" s="35" t="s">
        <v>55</v>
      </c>
      <c r="B8" s="33">
        <v>1.25</v>
      </c>
      <c r="C8" s="34">
        <v>5</v>
      </c>
      <c r="D8" s="33" t="s">
        <v>46</v>
      </c>
      <c r="E8" s="32">
        <f t="shared" si="0"/>
        <v>5000</v>
      </c>
      <c r="F8" s="32">
        <f t="shared" si="1"/>
        <v>1000</v>
      </c>
      <c r="G8" s="32">
        <f t="shared" si="2"/>
        <v>2000</v>
      </c>
    </row>
    <row r="9" spans="1:9" ht="14.25" customHeight="1" x14ac:dyDescent="0.2">
      <c r="A9" s="35" t="s">
        <v>54</v>
      </c>
      <c r="B9" s="33">
        <v>0.4</v>
      </c>
      <c r="C9" s="34">
        <v>5</v>
      </c>
      <c r="D9" s="33" t="s">
        <v>48</v>
      </c>
      <c r="E9" s="32">
        <f t="shared" si="0"/>
        <v>0</v>
      </c>
      <c r="F9" s="32">
        <f t="shared" si="1"/>
        <v>0</v>
      </c>
      <c r="G9" s="32">
        <f t="shared" si="2"/>
        <v>0</v>
      </c>
    </row>
    <row r="10" spans="1:9" ht="14.25" customHeight="1" x14ac:dyDescent="0.2">
      <c r="A10" s="35" t="s">
        <v>53</v>
      </c>
      <c r="B10" s="33">
        <v>0.9</v>
      </c>
      <c r="C10" s="34">
        <v>4</v>
      </c>
      <c r="D10" s="33" t="s">
        <v>52</v>
      </c>
      <c r="E10" s="32">
        <f t="shared" si="0"/>
        <v>5000</v>
      </c>
      <c r="F10" s="32">
        <f t="shared" si="1"/>
        <v>0</v>
      </c>
      <c r="G10" s="32">
        <f t="shared" si="2"/>
        <v>2000</v>
      </c>
    </row>
    <row r="11" spans="1:9" ht="14.25" customHeight="1" x14ac:dyDescent="0.2">
      <c r="A11" s="35" t="s">
        <v>51</v>
      </c>
      <c r="B11" s="33">
        <v>0.67</v>
      </c>
      <c r="C11" s="34">
        <v>0</v>
      </c>
      <c r="D11" s="33" t="s">
        <v>48</v>
      </c>
      <c r="E11" s="32">
        <f t="shared" si="0"/>
        <v>0</v>
      </c>
      <c r="F11" s="32">
        <f t="shared" si="1"/>
        <v>0</v>
      </c>
      <c r="G11" s="32">
        <f t="shared" si="2"/>
        <v>0</v>
      </c>
    </row>
    <row r="12" spans="1:9" ht="14.25" customHeight="1" x14ac:dyDescent="0.2">
      <c r="A12" s="35" t="s">
        <v>50</v>
      </c>
      <c r="B12" s="33">
        <v>1.05</v>
      </c>
      <c r="C12" s="34">
        <v>5</v>
      </c>
      <c r="D12" s="33" t="s">
        <v>48</v>
      </c>
      <c r="E12" s="32">
        <f t="shared" si="0"/>
        <v>5000</v>
      </c>
      <c r="F12" s="32">
        <f t="shared" si="1"/>
        <v>1000</v>
      </c>
      <c r="G12" s="32">
        <f t="shared" si="2"/>
        <v>0</v>
      </c>
    </row>
    <row r="13" spans="1:9" ht="14.25" customHeight="1" x14ac:dyDescent="0.2">
      <c r="A13" s="35" t="s">
        <v>49</v>
      </c>
      <c r="B13" s="33">
        <v>0.54</v>
      </c>
      <c r="C13" s="34">
        <v>5</v>
      </c>
      <c r="D13" s="33" t="s">
        <v>48</v>
      </c>
      <c r="E13" s="32">
        <f t="shared" si="0"/>
        <v>0</v>
      </c>
      <c r="F13" s="32">
        <f t="shared" si="1"/>
        <v>0</v>
      </c>
      <c r="G13" s="32">
        <f t="shared" si="2"/>
        <v>0</v>
      </c>
    </row>
    <row r="14" spans="1:9" ht="14.25" customHeight="1" x14ac:dyDescent="0.2">
      <c r="A14" s="35" t="s">
        <v>47</v>
      </c>
      <c r="B14" s="33">
        <v>0.7</v>
      </c>
      <c r="C14" s="34">
        <v>5</v>
      </c>
      <c r="D14" s="33" t="s">
        <v>46</v>
      </c>
      <c r="E14" s="32">
        <f t="shared" si="0"/>
        <v>0</v>
      </c>
      <c r="F14" s="32">
        <f t="shared" si="1"/>
        <v>0</v>
      </c>
      <c r="G14" s="32">
        <f t="shared" si="2"/>
        <v>2000</v>
      </c>
    </row>
    <row r="16" spans="1:9" x14ac:dyDescent="0.2">
      <c r="D16" s="29" t="s">
        <v>45</v>
      </c>
      <c r="E16" s="32">
        <f>SUM(E2:E14)</f>
        <v>35000</v>
      </c>
      <c r="F16" s="32">
        <f>SUM(F2:F14)</f>
        <v>4000</v>
      </c>
      <c r="G16" s="32">
        <f>SUM(G2:G14)</f>
        <v>12000</v>
      </c>
    </row>
    <row r="17" spans="4:7" x14ac:dyDescent="0.2">
      <c r="D17" s="31" t="s">
        <v>44</v>
      </c>
      <c r="E17" s="30">
        <v>35000</v>
      </c>
      <c r="F17" s="30">
        <v>4000</v>
      </c>
      <c r="G17" s="30">
        <v>12000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90" zoomScaleNormal="190" workbookViewId="0">
      <selection activeCell="F2" sqref="F2"/>
    </sheetView>
  </sheetViews>
  <sheetFormatPr defaultRowHeight="12.75" x14ac:dyDescent="0.2"/>
  <cols>
    <col min="1" max="1" width="32.28515625" style="11" bestFit="1" customWidth="1"/>
    <col min="2" max="4" width="7.7109375" style="11" customWidth="1"/>
    <col min="5" max="5" width="15.28515625" style="11" customWidth="1"/>
    <col min="6" max="6" width="12.5703125" style="11" customWidth="1"/>
    <col min="7" max="16384" width="9.140625" style="11"/>
  </cols>
  <sheetData>
    <row r="1" spans="1:11" x14ac:dyDescent="0.2">
      <c r="A1" s="26" t="s">
        <v>86</v>
      </c>
      <c r="B1" s="26" t="s">
        <v>85</v>
      </c>
      <c r="C1" s="26" t="s">
        <v>102</v>
      </c>
      <c r="D1" s="26" t="s">
        <v>103</v>
      </c>
      <c r="E1" s="26" t="s">
        <v>68</v>
      </c>
      <c r="F1" s="26" t="s">
        <v>84</v>
      </c>
      <c r="H1" s="11" t="s">
        <v>85</v>
      </c>
      <c r="I1" s="11" t="s">
        <v>104</v>
      </c>
      <c r="J1" s="11" t="s">
        <v>105</v>
      </c>
      <c r="K1" s="11" t="s">
        <v>106</v>
      </c>
    </row>
    <row r="2" spans="1:11" x14ac:dyDescent="0.2">
      <c r="A2" s="41" t="s">
        <v>83</v>
      </c>
      <c r="B2" s="40" t="str">
        <f>LEFT(A2,3)</f>
        <v>МСК</v>
      </c>
      <c r="C2" s="40">
        <v>5</v>
      </c>
      <c r="D2" s="40">
        <f>FIND(";",A2,C2)</f>
        <v>18</v>
      </c>
      <c r="E2" s="72" t="str">
        <f>MID(A2,C2,D2-C2)</f>
        <v xml:space="preserve"> Бумажкин М.П</v>
      </c>
      <c r="F2" s="39">
        <f>--RIGHT(A2,5)</f>
        <v>36000</v>
      </c>
      <c r="H2" s="11" t="s">
        <v>107</v>
      </c>
      <c r="I2" s="11" t="s">
        <v>108</v>
      </c>
      <c r="J2" s="11">
        <v>8486</v>
      </c>
      <c r="K2" s="11">
        <v>36000</v>
      </c>
    </row>
    <row r="3" spans="1:11" x14ac:dyDescent="0.2">
      <c r="A3" s="41" t="s">
        <v>82</v>
      </c>
      <c r="B3" s="40" t="str">
        <f t="shared" ref="B3:B16" si="0">LEFT(A3,3)</f>
        <v>СПБ</v>
      </c>
      <c r="C3" s="40">
        <v>5</v>
      </c>
      <c r="D3" s="40">
        <f t="shared" ref="D3:D16" si="1">FIND(";",A3,C3)</f>
        <v>17</v>
      </c>
      <c r="E3" s="72" t="str">
        <f t="shared" ref="E3:E16" si="2">MID(A3,C3,D3-C3)</f>
        <v xml:space="preserve"> Великий Д.В</v>
      </c>
      <c r="F3" s="39">
        <f t="shared" ref="F3:F16" si="3">--RIGHT(A3,5)</f>
        <v>16000</v>
      </c>
      <c r="H3" s="11" t="s">
        <v>109</v>
      </c>
      <c r="I3" s="11" t="s">
        <v>110</v>
      </c>
      <c r="J3" s="11">
        <v>6781</v>
      </c>
      <c r="K3" s="11">
        <v>16000</v>
      </c>
    </row>
    <row r="4" spans="1:11" x14ac:dyDescent="0.2">
      <c r="A4" s="41" t="s">
        <v>81</v>
      </c>
      <c r="B4" s="40" t="str">
        <f t="shared" si="0"/>
        <v>СПБ</v>
      </c>
      <c r="C4" s="40">
        <v>5</v>
      </c>
      <c r="D4" s="40">
        <f t="shared" si="1"/>
        <v>19</v>
      </c>
      <c r="E4" s="72" t="str">
        <f t="shared" si="2"/>
        <v xml:space="preserve"> Денежкина О.В</v>
      </c>
      <c r="F4" s="39">
        <f t="shared" si="3"/>
        <v>13300</v>
      </c>
      <c r="H4" s="11" t="s">
        <v>109</v>
      </c>
      <c r="I4" s="11" t="s">
        <v>111</v>
      </c>
      <c r="J4" s="11">
        <v>5191</v>
      </c>
      <c r="K4" s="11">
        <v>13300</v>
      </c>
    </row>
    <row r="5" spans="1:11" x14ac:dyDescent="0.2">
      <c r="A5" s="41" t="s">
        <v>80</v>
      </c>
      <c r="B5" s="40" t="str">
        <f t="shared" si="0"/>
        <v>МСК</v>
      </c>
      <c r="C5" s="40">
        <v>5</v>
      </c>
      <c r="D5" s="40">
        <f t="shared" si="1"/>
        <v>17</v>
      </c>
      <c r="E5" s="72" t="str">
        <f t="shared" si="2"/>
        <v xml:space="preserve"> Жуликов М.И</v>
      </c>
      <c r="F5" s="39">
        <f t="shared" si="3"/>
        <v>30000</v>
      </c>
      <c r="H5" s="11" t="s">
        <v>107</v>
      </c>
      <c r="I5" s="11" t="s">
        <v>112</v>
      </c>
      <c r="J5" s="11">
        <v>2119</v>
      </c>
      <c r="K5" s="11">
        <v>30000</v>
      </c>
    </row>
    <row r="6" spans="1:11" x14ac:dyDescent="0.2">
      <c r="A6" s="41" t="s">
        <v>79</v>
      </c>
      <c r="B6" s="40" t="str">
        <f t="shared" si="0"/>
        <v>МСК</v>
      </c>
      <c r="C6" s="40">
        <v>5</v>
      </c>
      <c r="D6" s="40">
        <f t="shared" si="1"/>
        <v>17</v>
      </c>
      <c r="E6" s="72" t="str">
        <f t="shared" si="2"/>
        <v xml:space="preserve"> Лентяев А.М</v>
      </c>
      <c r="F6" s="39">
        <f t="shared" si="3"/>
        <v>93150</v>
      </c>
      <c r="H6" s="11" t="s">
        <v>107</v>
      </c>
      <c r="I6" s="11" t="s">
        <v>113</v>
      </c>
      <c r="J6" s="11">
        <v>3881</v>
      </c>
      <c r="K6" s="11">
        <v>93150</v>
      </c>
    </row>
    <row r="7" spans="1:11" x14ac:dyDescent="0.2">
      <c r="A7" s="41" t="s">
        <v>78</v>
      </c>
      <c r="B7" s="40" t="str">
        <f t="shared" si="0"/>
        <v>САМ</v>
      </c>
      <c r="C7" s="40">
        <v>5</v>
      </c>
      <c r="D7" s="40">
        <f t="shared" si="1"/>
        <v>19</v>
      </c>
      <c r="E7" s="72" t="str">
        <f t="shared" si="2"/>
        <v xml:space="preserve"> Малоедова А.В</v>
      </c>
      <c r="F7" s="39">
        <f t="shared" si="3"/>
        <v>33600</v>
      </c>
      <c r="H7" s="11" t="s">
        <v>114</v>
      </c>
      <c r="I7" s="11" t="s">
        <v>115</v>
      </c>
      <c r="J7" s="11">
        <v>3748</v>
      </c>
      <c r="K7" s="11">
        <v>33600</v>
      </c>
    </row>
    <row r="8" spans="1:11" x14ac:dyDescent="0.2">
      <c r="A8" s="41" t="s">
        <v>77</v>
      </c>
      <c r="B8" s="40" t="str">
        <f t="shared" si="0"/>
        <v>САМ</v>
      </c>
      <c r="C8" s="40">
        <v>5</v>
      </c>
      <c r="D8" s="40">
        <f t="shared" si="1"/>
        <v>19</v>
      </c>
      <c r="E8" s="72" t="str">
        <f t="shared" si="2"/>
        <v xml:space="preserve"> Мерзляков Р.Э</v>
      </c>
      <c r="F8" s="39">
        <f t="shared" si="3"/>
        <v>12000</v>
      </c>
      <c r="H8" s="11" t="s">
        <v>114</v>
      </c>
      <c r="I8" s="11" t="s">
        <v>116</v>
      </c>
      <c r="J8" s="11">
        <v>8486</v>
      </c>
      <c r="K8" s="11">
        <v>12000</v>
      </c>
    </row>
    <row r="9" spans="1:11" x14ac:dyDescent="0.2">
      <c r="A9" s="41" t="s">
        <v>76</v>
      </c>
      <c r="B9" s="40" t="str">
        <f t="shared" si="0"/>
        <v>МСК</v>
      </c>
      <c r="C9" s="40">
        <v>5</v>
      </c>
      <c r="D9" s="40">
        <f t="shared" si="1"/>
        <v>16</v>
      </c>
      <c r="E9" s="72" t="str">
        <f t="shared" si="2"/>
        <v xml:space="preserve"> Якушев Д.А</v>
      </c>
      <c r="F9" s="39">
        <f t="shared" si="3"/>
        <v>49680</v>
      </c>
      <c r="H9" s="11" t="s">
        <v>107</v>
      </c>
      <c r="I9" s="11" t="s">
        <v>117</v>
      </c>
      <c r="J9" s="11">
        <v>3881</v>
      </c>
      <c r="K9" s="11">
        <v>49680</v>
      </c>
    </row>
    <row r="10" spans="1:11" x14ac:dyDescent="0.2">
      <c r="A10" s="41" t="s">
        <v>75</v>
      </c>
      <c r="B10" s="40" t="str">
        <f t="shared" si="0"/>
        <v>СПБ</v>
      </c>
      <c r="C10" s="40">
        <v>5</v>
      </c>
      <c r="D10" s="40">
        <f t="shared" si="1"/>
        <v>17</v>
      </c>
      <c r="E10" s="72" t="str">
        <f t="shared" si="2"/>
        <v xml:space="preserve"> Великий Д.В</v>
      </c>
      <c r="F10" s="39">
        <f t="shared" si="3"/>
        <v>17500</v>
      </c>
      <c r="H10" s="11" t="s">
        <v>109</v>
      </c>
      <c r="I10" s="11" t="s">
        <v>110</v>
      </c>
      <c r="J10" s="11">
        <v>2119</v>
      </c>
      <c r="K10" s="11">
        <v>17500</v>
      </c>
    </row>
    <row r="11" spans="1:11" x14ac:dyDescent="0.2">
      <c r="A11" s="41" t="s">
        <v>74</v>
      </c>
      <c r="B11" s="40" t="str">
        <f t="shared" si="0"/>
        <v>СПБ</v>
      </c>
      <c r="C11" s="40">
        <v>5</v>
      </c>
      <c r="D11" s="40">
        <f t="shared" si="1"/>
        <v>19</v>
      </c>
      <c r="E11" s="72" t="str">
        <f t="shared" si="2"/>
        <v xml:space="preserve"> Денежкина О.В</v>
      </c>
      <c r="F11" s="39">
        <f t="shared" si="3"/>
        <v>30400</v>
      </c>
      <c r="H11" s="11" t="s">
        <v>109</v>
      </c>
      <c r="I11" s="11" t="s">
        <v>111</v>
      </c>
      <c r="J11" s="11">
        <v>5191</v>
      </c>
      <c r="K11" s="11">
        <v>30400</v>
      </c>
    </row>
    <row r="12" spans="1:11" x14ac:dyDescent="0.2">
      <c r="A12" s="41" t="s">
        <v>73</v>
      </c>
      <c r="B12" s="40" t="str">
        <f t="shared" si="0"/>
        <v>МСК</v>
      </c>
      <c r="C12" s="40">
        <v>5</v>
      </c>
      <c r="D12" s="40">
        <f t="shared" si="1"/>
        <v>17</v>
      </c>
      <c r="E12" s="72" t="str">
        <f t="shared" si="2"/>
        <v xml:space="preserve"> Жуликов М.И</v>
      </c>
      <c r="F12" s="39">
        <f t="shared" si="3"/>
        <v>16800</v>
      </c>
      <c r="H12" s="11" t="s">
        <v>107</v>
      </c>
      <c r="I12" s="11" t="s">
        <v>112</v>
      </c>
      <c r="J12" s="11">
        <v>8486</v>
      </c>
      <c r="K12" s="11">
        <v>16800</v>
      </c>
    </row>
    <row r="13" spans="1:11" x14ac:dyDescent="0.2">
      <c r="A13" s="41" t="s">
        <v>72</v>
      </c>
      <c r="B13" s="40" t="str">
        <f t="shared" si="0"/>
        <v>МСК</v>
      </c>
      <c r="C13" s="40">
        <v>5</v>
      </c>
      <c r="D13" s="40">
        <f t="shared" si="1"/>
        <v>17</v>
      </c>
      <c r="E13" s="72" t="str">
        <f t="shared" si="2"/>
        <v xml:space="preserve"> Лентяев А.М</v>
      </c>
      <c r="F13" s="39">
        <f t="shared" si="3"/>
        <v>19200</v>
      </c>
      <c r="H13" s="11" t="s">
        <v>107</v>
      </c>
      <c r="I13" s="11" t="s">
        <v>113</v>
      </c>
      <c r="J13" s="11">
        <v>8486</v>
      </c>
      <c r="K13" s="11">
        <v>19200</v>
      </c>
    </row>
    <row r="14" spans="1:11" x14ac:dyDescent="0.2">
      <c r="A14" s="41" t="s">
        <v>71</v>
      </c>
      <c r="B14" s="40" t="str">
        <f t="shared" si="0"/>
        <v>МСК</v>
      </c>
      <c r="C14" s="40">
        <v>5</v>
      </c>
      <c r="D14" s="40">
        <f t="shared" si="1"/>
        <v>19</v>
      </c>
      <c r="E14" s="72" t="str">
        <f t="shared" si="2"/>
        <v xml:space="preserve"> Самоедова А.М</v>
      </c>
      <c r="F14" s="39">
        <f t="shared" si="3"/>
        <v>99360</v>
      </c>
      <c r="H14" s="11" t="s">
        <v>107</v>
      </c>
      <c r="I14" s="11" t="s">
        <v>118</v>
      </c>
      <c r="J14" s="11">
        <v>3881</v>
      </c>
      <c r="K14" s="11">
        <v>99360</v>
      </c>
    </row>
    <row r="15" spans="1:11" x14ac:dyDescent="0.2">
      <c r="A15" s="41" t="s">
        <v>70</v>
      </c>
      <c r="B15" s="40" t="str">
        <f t="shared" si="0"/>
        <v>САМ</v>
      </c>
      <c r="C15" s="40">
        <v>5</v>
      </c>
      <c r="D15" s="40">
        <f t="shared" si="1"/>
        <v>19</v>
      </c>
      <c r="E15" s="72" t="str">
        <f t="shared" si="2"/>
        <v xml:space="preserve"> Мерзляков Р.Э</v>
      </c>
      <c r="F15" s="39">
        <f t="shared" si="3"/>
        <v>47500</v>
      </c>
      <c r="H15" s="11" t="s">
        <v>114</v>
      </c>
      <c r="I15" s="11" t="s">
        <v>116</v>
      </c>
      <c r="J15" s="11">
        <v>2119</v>
      </c>
      <c r="K15" s="11">
        <v>47500</v>
      </c>
    </row>
    <row r="16" spans="1:11" x14ac:dyDescent="0.2">
      <c r="A16" s="41" t="s">
        <v>69</v>
      </c>
      <c r="B16" s="40" t="str">
        <f t="shared" si="0"/>
        <v>САМ</v>
      </c>
      <c r="C16" s="40">
        <v>5</v>
      </c>
      <c r="D16" s="40">
        <f t="shared" si="1"/>
        <v>19</v>
      </c>
      <c r="E16" s="72" t="str">
        <f t="shared" si="2"/>
        <v xml:space="preserve"> Мерзляков Р.Э</v>
      </c>
      <c r="F16" s="39">
        <f t="shared" si="3"/>
        <v>13300</v>
      </c>
      <c r="H16" s="11" t="s">
        <v>114</v>
      </c>
      <c r="I16" s="11" t="s">
        <v>116</v>
      </c>
      <c r="J16" s="11">
        <v>5191</v>
      </c>
      <c r="K16" s="11">
        <v>13300</v>
      </c>
    </row>
    <row r="17" spans="1:6" x14ac:dyDescent="0.2">
      <c r="A17" s="13"/>
      <c r="B17" s="13"/>
      <c r="C17" s="13"/>
      <c r="D17" s="13"/>
      <c r="E17" s="13"/>
    </row>
    <row r="18" spans="1:6" x14ac:dyDescent="0.2">
      <c r="A18" s="13"/>
      <c r="B18" s="13"/>
      <c r="C18" s="13"/>
      <c r="D18" s="13"/>
      <c r="E18" s="12" t="s">
        <v>45</v>
      </c>
      <c r="F18" s="39">
        <f>SUM(F2:F16)</f>
        <v>527790</v>
      </c>
    </row>
  </sheetData>
  <conditionalFormatting sqref="B2:F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205" zoomScaleNormal="205" workbookViewId="0">
      <selection activeCell="F14" sqref="F14"/>
    </sheetView>
  </sheetViews>
  <sheetFormatPr defaultRowHeight="12.75" x14ac:dyDescent="0.2"/>
  <cols>
    <col min="1" max="1" width="20.28515625" style="11" customWidth="1"/>
    <col min="2" max="2" width="13.5703125" style="11" customWidth="1"/>
    <col min="3" max="3" width="13.42578125" style="11" customWidth="1"/>
    <col min="4" max="4" width="9.140625" style="11"/>
    <col min="5" max="5" width="11" style="11" customWidth="1"/>
    <col min="6" max="16384" width="9.140625" style="11"/>
  </cols>
  <sheetData>
    <row r="1" spans="1:5" ht="25.5" x14ac:dyDescent="0.2">
      <c r="A1" s="26" t="s">
        <v>90</v>
      </c>
      <c r="B1" s="26" t="s">
        <v>89</v>
      </c>
      <c r="C1" s="58" t="s">
        <v>88</v>
      </c>
      <c r="D1" s="26" t="s">
        <v>66</v>
      </c>
      <c r="E1" s="26" t="s">
        <v>87</v>
      </c>
    </row>
    <row r="2" spans="1:5" x14ac:dyDescent="0.2">
      <c r="A2" s="57" t="s">
        <v>53</v>
      </c>
      <c r="B2" s="55" t="s">
        <v>48</v>
      </c>
      <c r="C2" s="56">
        <v>0.66</v>
      </c>
      <c r="D2" s="55">
        <v>5</v>
      </c>
      <c r="E2" s="54">
        <v>44000</v>
      </c>
    </row>
    <row r="3" spans="1:5" x14ac:dyDescent="0.2">
      <c r="A3" s="57" t="s">
        <v>60</v>
      </c>
      <c r="B3" s="55" t="s">
        <v>52</v>
      </c>
      <c r="C3" s="56">
        <v>1.1399999999999999</v>
      </c>
      <c r="D3" s="55">
        <v>5</v>
      </c>
      <c r="E3" s="54">
        <v>47000</v>
      </c>
    </row>
    <row r="4" spans="1:5" x14ac:dyDescent="0.2">
      <c r="A4" s="45" t="s">
        <v>47</v>
      </c>
      <c r="B4" s="43" t="s">
        <v>48</v>
      </c>
      <c r="C4" s="44">
        <v>1.05</v>
      </c>
      <c r="D4" s="43">
        <v>5</v>
      </c>
      <c r="E4" s="42">
        <v>42000</v>
      </c>
    </row>
    <row r="5" spans="1:5" x14ac:dyDescent="0.2">
      <c r="A5" s="45" t="s">
        <v>54</v>
      </c>
      <c r="B5" s="43" t="s">
        <v>46</v>
      </c>
      <c r="C5" s="44">
        <v>1.25</v>
      </c>
      <c r="D5" s="43">
        <v>0</v>
      </c>
      <c r="E5" s="42">
        <v>82000</v>
      </c>
    </row>
    <row r="6" spans="1:5" x14ac:dyDescent="0.2">
      <c r="A6" s="45" t="s">
        <v>49</v>
      </c>
      <c r="B6" s="43" t="s">
        <v>48</v>
      </c>
      <c r="C6" s="44">
        <v>0.67</v>
      </c>
      <c r="D6" s="43">
        <v>0</v>
      </c>
      <c r="E6" s="42">
        <v>83000</v>
      </c>
    </row>
    <row r="7" spans="1:5" x14ac:dyDescent="0.2">
      <c r="A7" s="53" t="s">
        <v>61</v>
      </c>
      <c r="B7" s="51" t="s">
        <v>46</v>
      </c>
      <c r="C7" s="52">
        <v>0.89</v>
      </c>
      <c r="D7" s="51">
        <v>2</v>
      </c>
      <c r="E7" s="50">
        <v>28000</v>
      </c>
    </row>
    <row r="8" spans="1:5" x14ac:dyDescent="0.2">
      <c r="A8" s="53" t="s">
        <v>56</v>
      </c>
      <c r="B8" s="51" t="s">
        <v>48</v>
      </c>
      <c r="C8" s="52">
        <v>1.21</v>
      </c>
      <c r="D8" s="51">
        <v>2</v>
      </c>
      <c r="E8" s="50">
        <v>48000</v>
      </c>
    </row>
    <row r="9" spans="1:5" x14ac:dyDescent="0.2">
      <c r="A9" s="53" t="s">
        <v>57</v>
      </c>
      <c r="B9" s="51" t="s">
        <v>52</v>
      </c>
      <c r="C9" s="52">
        <v>0.76</v>
      </c>
      <c r="D9" s="51">
        <v>4</v>
      </c>
      <c r="E9" s="50">
        <v>72000</v>
      </c>
    </row>
    <row r="10" spans="1:5" x14ac:dyDescent="0.2">
      <c r="A10" s="49" t="s">
        <v>59</v>
      </c>
      <c r="B10" s="47" t="s">
        <v>48</v>
      </c>
      <c r="C10" s="48">
        <v>0.9</v>
      </c>
      <c r="D10" s="47">
        <v>2</v>
      </c>
      <c r="E10" s="46">
        <v>27000</v>
      </c>
    </row>
    <row r="11" spans="1:5" x14ac:dyDescent="0.2">
      <c r="A11" s="49" t="s">
        <v>50</v>
      </c>
      <c r="B11" s="47" t="s">
        <v>52</v>
      </c>
      <c r="C11" s="48">
        <v>1.25</v>
      </c>
      <c r="D11" s="47">
        <v>4</v>
      </c>
      <c r="E11" s="46">
        <v>52000</v>
      </c>
    </row>
    <row r="12" spans="1:5" x14ac:dyDescent="0.2">
      <c r="A12" s="49" t="s">
        <v>51</v>
      </c>
      <c r="B12" s="47" t="s">
        <v>48</v>
      </c>
      <c r="C12" s="48">
        <v>0.4</v>
      </c>
      <c r="D12" s="47">
        <v>5</v>
      </c>
      <c r="E12" s="46">
        <v>64000</v>
      </c>
    </row>
    <row r="13" spans="1:5" x14ac:dyDescent="0.2">
      <c r="A13" s="49" t="s">
        <v>58</v>
      </c>
      <c r="B13" s="47" t="s">
        <v>48</v>
      </c>
      <c r="C13" s="48">
        <v>1.25</v>
      </c>
      <c r="D13" s="47">
        <v>5</v>
      </c>
      <c r="E13" s="46">
        <v>76000</v>
      </c>
    </row>
    <row r="14" spans="1:5" x14ac:dyDescent="0.2">
      <c r="A14" s="49" t="s">
        <v>55</v>
      </c>
      <c r="B14" s="47" t="s">
        <v>46</v>
      </c>
      <c r="C14" s="48">
        <v>0.49</v>
      </c>
      <c r="D14" s="47">
        <v>1</v>
      </c>
      <c r="E14" s="46">
        <v>76000</v>
      </c>
    </row>
  </sheetData>
  <sortState ref="A2:E14">
    <sortCondition sortBy="cellColor" ref="A2:A14" dxfId="10"/>
    <sortCondition sortBy="cellColor" ref="A2:A14" dxfId="9"/>
    <sortCondition sortBy="cellColor" ref="A2:A14" dxfId="8"/>
    <sortCondition sortBy="cellColor" ref="A2:A14" dxfId="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90" zoomScaleNormal="190" workbookViewId="0">
      <selection activeCell="C2" sqref="C2"/>
    </sheetView>
  </sheetViews>
  <sheetFormatPr defaultRowHeight="12.75" x14ac:dyDescent="0.2"/>
  <cols>
    <col min="1" max="1" width="20.28515625" style="11" customWidth="1"/>
    <col min="2" max="2" width="8.28515625" style="11" customWidth="1"/>
    <col min="3" max="3" width="13.5703125" style="11" customWidth="1"/>
    <col min="4" max="4" width="11" style="11" customWidth="1"/>
    <col min="5" max="16384" width="9.140625" style="11"/>
  </cols>
  <sheetData>
    <row r="1" spans="1:4" x14ac:dyDescent="0.2">
      <c r="A1" s="26" t="s">
        <v>90</v>
      </c>
      <c r="B1" s="26" t="s">
        <v>91</v>
      </c>
      <c r="C1" s="26" t="s">
        <v>92</v>
      </c>
      <c r="D1" s="26" t="s">
        <v>87</v>
      </c>
    </row>
    <row r="2" spans="1:4" x14ac:dyDescent="0.2">
      <c r="A2" s="59" t="s">
        <v>59</v>
      </c>
      <c r="B2" s="60" t="s">
        <v>119</v>
      </c>
      <c r="C2" s="61" t="s">
        <v>96</v>
      </c>
      <c r="D2" s="62"/>
    </row>
    <row r="3" spans="1:4" x14ac:dyDescent="0.2">
      <c r="A3" s="63" t="s">
        <v>61</v>
      </c>
      <c r="B3" s="60"/>
      <c r="C3" s="64" t="s">
        <v>120</v>
      </c>
      <c r="D3" s="65"/>
    </row>
    <row r="4" spans="1:4" x14ac:dyDescent="0.2">
      <c r="A4" s="63" t="s">
        <v>47</v>
      </c>
      <c r="B4" s="60"/>
      <c r="C4" s="64"/>
      <c r="D4" s="65"/>
    </row>
    <row r="5" spans="1:4" x14ac:dyDescent="0.2">
      <c r="A5" s="63" t="s">
        <v>53</v>
      </c>
      <c r="B5" s="60"/>
      <c r="C5" s="64"/>
      <c r="D5" s="65"/>
    </row>
    <row r="6" spans="1:4" x14ac:dyDescent="0.2">
      <c r="A6" s="63" t="s">
        <v>93</v>
      </c>
      <c r="B6" s="60"/>
      <c r="C6" s="64"/>
      <c r="D6" s="65"/>
    </row>
    <row r="7" spans="1:4" x14ac:dyDescent="0.2">
      <c r="A7" s="63" t="s">
        <v>94</v>
      </c>
      <c r="B7" s="60"/>
      <c r="C7" s="64"/>
      <c r="D7" s="65"/>
    </row>
    <row r="8" spans="1:4" x14ac:dyDescent="0.2">
      <c r="A8" s="63" t="s">
        <v>50</v>
      </c>
      <c r="B8" s="60"/>
      <c r="C8" s="64"/>
      <c r="D8" s="65"/>
    </row>
    <row r="9" spans="1:4" x14ac:dyDescent="0.2">
      <c r="A9" s="63" t="s">
        <v>51</v>
      </c>
      <c r="B9" s="60"/>
      <c r="C9" s="64"/>
      <c r="D9" s="65"/>
    </row>
    <row r="10" spans="1:4" x14ac:dyDescent="0.2">
      <c r="A10" s="63" t="s">
        <v>57</v>
      </c>
      <c r="B10" s="60"/>
      <c r="C10" s="64"/>
      <c r="D10" s="65"/>
    </row>
    <row r="11" spans="1:4" x14ac:dyDescent="0.2">
      <c r="A11" s="63" t="s">
        <v>95</v>
      </c>
      <c r="B11" s="60"/>
      <c r="C11" s="64"/>
      <c r="D11" s="65"/>
    </row>
    <row r="12" spans="1:4" x14ac:dyDescent="0.2">
      <c r="A12" s="63" t="s">
        <v>55</v>
      </c>
      <c r="B12" s="60"/>
      <c r="C12" s="64"/>
      <c r="D12" s="65"/>
    </row>
    <row r="13" spans="1:4" x14ac:dyDescent="0.2">
      <c r="A13" s="63" t="s">
        <v>54</v>
      </c>
      <c r="B13" s="60"/>
      <c r="C13" s="64"/>
      <c r="D13" s="65"/>
    </row>
    <row r="14" spans="1:4" x14ac:dyDescent="0.2">
      <c r="A14" s="63" t="s">
        <v>49</v>
      </c>
      <c r="B14" s="60"/>
      <c r="C14" s="64"/>
      <c r="D14" s="65"/>
    </row>
  </sheetData>
  <dataValidations count="2">
    <dataValidation type="list" allowBlank="1" showInputMessage="1" showErrorMessage="1" sqref="B2:B14">
      <formula1>"муж,жен"</formula1>
    </dataValidation>
    <dataValidation type="whole" allowBlank="1" showInputMessage="1" showErrorMessage="1" sqref="D2:D14">
      <formula1>15000</formula1>
      <formula2>100000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Должность" error="Такой должности нет в перечне" promptTitle="Должность" prompt="Выберите из списка">
          <x14:formula1>
            <xm:f>ДОЛЖНОСТИ!$A$2:$A$6</xm:f>
          </x14:formula1>
          <xm:sqref>C2:C14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ПРОЧТИ МЕНЯ</vt:lpstr>
      <vt:lpstr>ССЫЛКИ</vt:lpstr>
      <vt:lpstr>МАТ и СТАТ</vt:lpstr>
      <vt:lpstr>ВПР ПОИСКПОЗ</vt:lpstr>
      <vt:lpstr>ИНДЕКС ПОИСКПОЗ</vt:lpstr>
      <vt:lpstr>ЛОГИКА</vt:lpstr>
      <vt:lpstr>ТЕКСТ</vt:lpstr>
      <vt:lpstr>ЦВЕТА</vt:lpstr>
      <vt:lpstr>ПРОВЕРКА</vt:lpstr>
      <vt:lpstr>ДОЛЖНОСТИ</vt:lpstr>
      <vt:lpstr>ЗАЩИТА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Admin</cp:lastModifiedBy>
  <dcterms:created xsi:type="dcterms:W3CDTF">2019-04-25T09:11:46Z</dcterms:created>
  <dcterms:modified xsi:type="dcterms:W3CDTF">2023-06-07T09:29:46Z</dcterms:modified>
</cp:coreProperties>
</file>