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4240" windowHeight="13740" tabRatio="864" firstSheet="6" activeTab="17"/>
  </bookViews>
  <sheets>
    <sheet name="СОДЕРЖАНИЕ" sheetId="1" r:id="rId1"/>
    <sheet name="СТАНДАРТ" sheetId="2" r:id="rId2"/>
    <sheet name="ГПР" sheetId="20" r:id="rId3"/>
    <sheet name="ТЕКСТ" sheetId="7" r:id="rId4"/>
    <sheet name="ЧИСЛА" sheetId="5" r:id="rId5"/>
    <sheet name="ПРОБЕЛЫ и НЕПЕЧАТ.СИМВОЛЫ" sheetId="12" r:id="rId6"/>
    <sheet name="ПРИБЛИЗ.ПОИСК" sheetId="13" r:id="rId7"/>
    <sheet name="С УЧЁТОМ РеГиСТрА" sheetId="19" r:id="rId8"/>
    <sheet name="FuzzyLookup_AddIn_Undo_Sheet" sheetId="28" state="hidden" r:id="rId9"/>
    <sheet name="Fuzzy Lookup" sheetId="24" r:id="rId10"/>
    <sheet name="ОШИБКИ" sheetId="6" r:id="rId11"/>
    <sheet name="НЕУБИВАЕМЫЙ ВПР" sheetId="4" r:id="rId12"/>
    <sheet name="ЛЕВЫЙ ВПР" sheetId="16" r:id="rId13"/>
    <sheet name="Лев. ВПР с ИНДЕКС и ПОИСКПОЗ" sheetId="27" r:id="rId14"/>
    <sheet name="Левый ВПР с ВЫБОР" sheetId="15" r:id="rId15"/>
    <sheet name="МУЛЬТИ ВПР" sheetId="21" r:id="rId16"/>
    <sheet name="2 КРИТЕРИЯ" sheetId="9" r:id="rId17"/>
    <sheet name="НЕСТАНДАРТ" sheetId="8" r:id="rId1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8" l="1" a="1"/>
  <c r="B3" i="8" s="1"/>
  <c r="B4" i="8" a="1"/>
  <c r="B4" i="8" s="1"/>
  <c r="B5" i="8" a="1"/>
  <c r="B5" i="8" s="1"/>
  <c r="B2" i="8" a="1"/>
  <c r="B2" i="8" s="1"/>
  <c r="G10" i="9"/>
  <c r="G8" i="9" a="1"/>
  <c r="G8" i="9" s="1"/>
  <c r="G6" i="9"/>
  <c r="A4" i="9"/>
  <c r="A5" i="9"/>
  <c r="A6" i="9"/>
  <c r="A7" i="9"/>
  <c r="A8" i="9"/>
  <c r="A9" i="9"/>
  <c r="A10" i="9"/>
  <c r="A11" i="9"/>
  <c r="A12" i="9"/>
  <c r="A3" i="9"/>
  <c r="F6" i="21" a="1"/>
  <c r="F7" i="21" s="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2" i="21"/>
  <c r="B3" i="15"/>
  <c r="B4" i="15"/>
  <c r="B2" i="15"/>
  <c r="C4" i="27"/>
  <c r="C3" i="27"/>
  <c r="B3" i="27"/>
  <c r="B4" i="27"/>
  <c r="B2" i="27"/>
  <c r="C2" i="27"/>
  <c r="B3" i="16"/>
  <c r="B4" i="16"/>
  <c r="B2" i="16"/>
  <c r="J2" i="4"/>
  <c r="J3" i="4"/>
  <c r="J4" i="4"/>
  <c r="J5" i="4"/>
  <c r="J6" i="4"/>
  <c r="I3" i="4"/>
  <c r="I4" i="4"/>
  <c r="I5" i="4"/>
  <c r="I6" i="4"/>
  <c r="I2" i="4"/>
  <c r="F6" i="6"/>
  <c r="F5" i="6"/>
  <c r="F4" i="6"/>
  <c r="F3" i="6"/>
  <c r="F6" i="21" l="1"/>
  <c r="F10" i="21"/>
  <c r="F9" i="21"/>
  <c r="F8" i="21"/>
  <c r="B3" i="13"/>
  <c r="B4" i="13"/>
  <c r="B5" i="13"/>
  <c r="B6" i="13"/>
  <c r="B7" i="13"/>
  <c r="B8" i="13"/>
  <c r="B2" i="13"/>
  <c r="B3" i="12"/>
  <c r="B4" i="12"/>
  <c r="B5" i="12"/>
  <c r="B6" i="12"/>
  <c r="B7" i="12"/>
  <c r="B2" i="12"/>
  <c r="F3" i="5" l="1"/>
  <c r="F4" i="5"/>
  <c r="F5" i="5"/>
  <c r="F2" i="5"/>
  <c r="F3" i="7"/>
  <c r="F4" i="7"/>
  <c r="F5" i="7"/>
  <c r="F2" i="7"/>
  <c r="C3" i="20"/>
  <c r="C4" i="20"/>
  <c r="C5" i="20"/>
  <c r="C6" i="20"/>
  <c r="C7" i="20"/>
  <c r="C8" i="20"/>
  <c r="C9" i="20"/>
  <c r="C10" i="20"/>
  <c r="C11" i="20"/>
  <c r="C2" i="20"/>
  <c r="C3" i="2"/>
  <c r="C4" i="2"/>
  <c r="C5" i="2"/>
  <c r="C6" i="2"/>
  <c r="C7" i="2"/>
  <c r="C8" i="2"/>
  <c r="C9" i="2"/>
  <c r="C10" i="2"/>
  <c r="C11" i="2"/>
  <c r="C2" i="2"/>
  <c r="F2" i="6" l="1"/>
  <c r="F4" i="19" l="1"/>
  <c r="F6" i="19" a="1"/>
  <c r="F6" i="19" s="1"/>
  <c r="F7" i="19" a="1"/>
  <c r="F7" i="19" s="1"/>
  <c r="F8" i="6" l="1"/>
</calcChain>
</file>

<file path=xl/sharedStrings.xml><?xml version="1.0" encoding="utf-8"?>
<sst xmlns="http://schemas.openxmlformats.org/spreadsheetml/2006/main" count="523" uniqueCount="203">
  <si>
    <t>менеджер</t>
  </si>
  <si>
    <t>торговый агент</t>
  </si>
  <si>
    <t>бухгалтер</t>
  </si>
  <si>
    <t>ген. директор</t>
  </si>
  <si>
    <t>гл. бухгалтер</t>
  </si>
  <si>
    <t>зам.начальника</t>
  </si>
  <si>
    <t>аналитик</t>
  </si>
  <si>
    <t>начальник</t>
  </si>
  <si>
    <t>Должность</t>
  </si>
  <si>
    <t>Оклад, р</t>
  </si>
  <si>
    <t>Великий Д.В</t>
  </si>
  <si>
    <t>Денежкина О.В</t>
  </si>
  <si>
    <t>Жуликов М.И</t>
  </si>
  <si>
    <t>Малоедова А.В</t>
  </si>
  <si>
    <t>Мерзляков Р.Э</t>
  </si>
  <si>
    <t>Мурзиков Ф.Ф</t>
  </si>
  <si>
    <t>Окорочков А.В</t>
  </si>
  <si>
    <t>Сотрудник</t>
  </si>
  <si>
    <t>Заявка</t>
  </si>
  <si>
    <t>Статус</t>
  </si>
  <si>
    <t>Регион</t>
  </si>
  <si>
    <t>Документ</t>
  </si>
  <si>
    <t>Сумма</t>
  </si>
  <si>
    <t>завершено</t>
  </si>
  <si>
    <t>Брянская область</t>
  </si>
  <si>
    <t>№ 32/5939</t>
  </si>
  <si>
    <t>Самарская область</t>
  </si>
  <si>
    <t>№ 63/8410</t>
  </si>
  <si>
    <t>в обработке</t>
  </si>
  <si>
    <t>Республика Бурятия</t>
  </si>
  <si>
    <t>№ 3/4970</t>
  </si>
  <si>
    <t>№ 3/7215</t>
  </si>
  <si>
    <t>Курганская область</t>
  </si>
  <si>
    <t>№ 45/9473</t>
  </si>
  <si>
    <t>Белгородская область</t>
  </si>
  <si>
    <t>№ 31/2661</t>
  </si>
  <si>
    <t>Томская область</t>
  </si>
  <si>
    <t>№ 70/7703</t>
  </si>
  <si>
    <t>Калининградская область</t>
  </si>
  <si>
    <t>№ 39/6258</t>
  </si>
  <si>
    <t>получено</t>
  </si>
  <si>
    <t>Новгородская область</t>
  </si>
  <si>
    <t>№ 53/4440</t>
  </si>
  <si>
    <t>№ 53/7218</t>
  </si>
  <si>
    <t>Республика Адыгея</t>
  </si>
  <si>
    <t>№ 1/2662</t>
  </si>
  <si>
    <t>№ 87/5327</t>
  </si>
  <si>
    <t>№ 53/2822</t>
  </si>
  <si>
    <t>Оренбургская область</t>
  </si>
  <si>
    <t>№ 56/9301</t>
  </si>
  <si>
    <t>Кировская область</t>
  </si>
  <si>
    <t>№ 43/4989</t>
  </si>
  <si>
    <t>Ивановская область</t>
  </si>
  <si>
    <t>№ 37/6447</t>
  </si>
  <si>
    <t>Дата</t>
  </si>
  <si>
    <t>Московская область</t>
  </si>
  <si>
    <t>1112</t>
  </si>
  <si>
    <t>1114</t>
  </si>
  <si>
    <t>1115</t>
  </si>
  <si>
    <t>Москва</t>
  </si>
  <si>
    <t>Самара</t>
  </si>
  <si>
    <t>Саратов</t>
  </si>
  <si>
    <t>Брянск</t>
  </si>
  <si>
    <t>Вологда</t>
  </si>
  <si>
    <t>Казань</t>
  </si>
  <si>
    <t>Город</t>
  </si>
  <si>
    <t>ВПР</t>
  </si>
  <si>
    <t>{ИНДЕКС+ПОИСКПОЗ}</t>
  </si>
  <si>
    <t>СУММЕСЛИМН</t>
  </si>
  <si>
    <t>Стандартный ВПР</t>
  </si>
  <si>
    <t>Неубиваемый ВПР</t>
  </si>
  <si>
    <t>#Н/Д - это не страшно</t>
  </si>
  <si>
    <t>Нестандартное решение</t>
  </si>
  <si>
    <t>Поиск по двум критериям</t>
  </si>
  <si>
    <t>=ВПР(E2&amp;"";A:C;3;0)</t>
  </si>
  <si>
    <t>=ВПР(--E2;A:C;3;0)</t>
  </si>
  <si>
    <t>1110</t>
  </si>
  <si>
    <t>1111</t>
  </si>
  <si>
    <t>1113</t>
  </si>
  <si>
    <t>1116</t>
  </si>
  <si>
    <t>=ИНДЕКС(B:D;ПОИСКПОЗ($G$1&amp;$G$2;B:B&amp;C:C;0);3)</t>
  </si>
  <si>
    <t>=СУММЕСЛИМН(D:D;B:B;G1;C:C;G2)</t>
  </si>
  <si>
    <t>=СУММ(ВПР(A2;$D$1:$K$11;{6;7;8};0))</t>
  </si>
  <si>
    <t>Цена</t>
  </si>
  <si>
    <t>Прайс</t>
  </si>
  <si>
    <t>Покупки</t>
  </si>
  <si>
    <t xml:space="preserve"> </t>
  </si>
  <si>
    <t>Ролики</t>
  </si>
  <si>
    <t>Мяч волейбольный</t>
  </si>
  <si>
    <t>Мяч</t>
  </si>
  <si>
    <t>Скутер</t>
  </si>
  <si>
    <t>Скутер BMX</t>
  </si>
  <si>
    <t>Велосипед</t>
  </si>
  <si>
    <t>Красный велосипед</t>
  </si>
  <si>
    <t>Рюкзак</t>
  </si>
  <si>
    <t>Рюкзак туристический</t>
  </si>
  <si>
    <t xml:space="preserve">Скутер    </t>
  </si>
  <si>
    <t>Ролики красные</t>
  </si>
  <si>
    <t>Ролики синие</t>
  </si>
  <si>
    <t xml:space="preserve">            Мяч </t>
  </si>
  <si>
    <t>Чудакова М.А.</t>
  </si>
  <si>
    <t>Лентяева А.М.</t>
  </si>
  <si>
    <t>ЗАКАЗ</t>
  </si>
  <si>
    <t>Товары</t>
  </si>
  <si>
    <t>Палатка</t>
  </si>
  <si>
    <t>Туристическая палатка</t>
  </si>
  <si>
    <t>Вентилятор</t>
  </si>
  <si>
    <t>Синий вентилятор</t>
  </si>
  <si>
    <t>Пробелы и непечат.символы</t>
  </si>
  <si>
    <t>Число против текста</t>
  </si>
  <si>
    <t>Текст против чисел</t>
  </si>
  <si>
    <t>Чувствительный регистр</t>
  </si>
  <si>
    <t>Приблизительный поиск</t>
  </si>
  <si>
    <t>Левый ВПР</t>
  </si>
  <si>
    <t>Левый ВПР с ВЫБОР</t>
  </si>
  <si>
    <t>Левый ВПР с ИНДЕКС и ПОИСКПОЗ</t>
  </si>
  <si>
    <t>МультиВПР</t>
  </si>
  <si>
    <t>Купцов А.</t>
  </si>
  <si>
    <t>Якушев Д.А.</t>
  </si>
  <si>
    <t>Бумажкин М.П</t>
  </si>
  <si>
    <t>Саратовская область</t>
  </si>
  <si>
    <t>Ленинградская область</t>
  </si>
  <si>
    <t>1118</t>
  </si>
  <si>
    <t>1117</t>
  </si>
  <si>
    <t>1119</t>
  </si>
  <si>
    <t>1120</t>
  </si>
  <si>
    <t xml:space="preserve">              Велосипед  </t>
  </si>
  <si>
    <t xml:space="preserve">       Рюкзак
</t>
  </si>
  <si>
    <t xml:space="preserve">        Ролики 
красные</t>
  </si>
  <si>
    <t>Сумма:</t>
  </si>
  <si>
    <r>
      <t xml:space="preserve">Цена
</t>
    </r>
    <r>
      <rPr>
        <sz val="5"/>
        <rFont val="Tahoma"/>
        <family val="2"/>
        <charset val="204"/>
      </rPr>
      <t>(через ВПР)</t>
    </r>
  </si>
  <si>
    <t>строка</t>
  </si>
  <si>
    <t>Бумажкин М.П.</t>
  </si>
  <si>
    <t>Артикул</t>
  </si>
  <si>
    <t>Менеджер</t>
  </si>
  <si>
    <t>Количество</t>
  </si>
  <si>
    <t>Бумажкин М.</t>
  </si>
  <si>
    <t>Великий Д.</t>
  </si>
  <si>
    <t>Денежкина О.</t>
  </si>
  <si>
    <t>Жуликов М.</t>
  </si>
  <si>
    <t>Лентяев А.</t>
  </si>
  <si>
    <t>Мерзляков Р.</t>
  </si>
  <si>
    <t>Мурзиков Ф.</t>
  </si>
  <si>
    <t>Окорочков А.</t>
  </si>
  <si>
    <t>Скородумов Н.</t>
  </si>
  <si>
    <t>Якушев Д.</t>
  </si>
  <si>
    <t>SPB-152</t>
  </si>
  <si>
    <t>VLG-137</t>
  </si>
  <si>
    <t>EKB-016</t>
  </si>
  <si>
    <t>SAM-247</t>
  </si>
  <si>
    <t>SVO-357</t>
  </si>
  <si>
    <t>msc-055</t>
  </si>
  <si>
    <t>MSC-055</t>
  </si>
  <si>
    <t>- обычный ВПР</t>
  </si>
  <si>
    <t>- ИНДЕКС + СОВПАД</t>
  </si>
  <si>
    <t>spb-152</t>
  </si>
  <si>
    <t>vlg-137</t>
  </si>
  <si>
    <t>sam-247</t>
  </si>
  <si>
    <t>Бумажкин М</t>
  </si>
  <si>
    <t>Малоедова А.</t>
  </si>
  <si>
    <t>Заказ</t>
  </si>
  <si>
    <t>Помощь 1</t>
  </si>
  <si>
    <t>Заказы</t>
  </si>
  <si>
    <t>Список 1</t>
  </si>
  <si>
    <t>Список 2</t>
  </si>
  <si>
    <t>Адрес</t>
  </si>
  <si>
    <t>город Самара, Ленина, 144</t>
  </si>
  <si>
    <t>Москва г., Синяя улица , дом 31</t>
  </si>
  <si>
    <t>Ярославль, ул. Строителей, дом55</t>
  </si>
  <si>
    <t>Самара город , Ленина, 144</t>
  </si>
  <si>
    <t>г.Омск, Почтовая, 129</t>
  </si>
  <si>
    <t>Ярославль, Строителей ул. , дом55</t>
  </si>
  <si>
    <t>город Саратов, Центральная, 126</t>
  </si>
  <si>
    <t>Омск г., Почтовая, 129</t>
  </si>
  <si>
    <t>Псков, улица Красная, д.115</t>
  </si>
  <si>
    <t>Саратов город , Центральная, 126</t>
  </si>
  <si>
    <t>г.Самара, Рябиновая, 176</t>
  </si>
  <si>
    <t>Псков, Красная улица , д.115</t>
  </si>
  <si>
    <t>город Казань, ул. Вишнёвая, 30</t>
  </si>
  <si>
    <t>Самара г., Рябиновая, 176</t>
  </si>
  <si>
    <t>Домодедово, улица Плешакова, д.27</t>
  </si>
  <si>
    <t>Казань город , Вишнёвая ул. , 30</t>
  </si>
  <si>
    <t>г.Брянск, Будёнова, 26</t>
  </si>
  <si>
    <t>Домодедово, Плешакова улица , д.27</t>
  </si>
  <si>
    <t>Брянск г., Будёнова, 26</t>
  </si>
  <si>
    <t>Истра, Октября, 80</t>
  </si>
  <si>
    <t>Великая И.</t>
  </si>
  <si>
    <t>Двухличная Л.</t>
  </si>
  <si>
    <t>Земляной А.</t>
  </si>
  <si>
    <t>Зюзюков Ю.</t>
  </si>
  <si>
    <t>Колбасина А.</t>
  </si>
  <si>
    <t>Кустикова С.</t>
  </si>
  <si>
    <t>Лентяева А.</t>
  </si>
  <si>
    <t>Офис продаж</t>
  </si>
  <si>
    <t>город Симферополь, ул. Новая, 66</t>
  </si>
  <si>
    <t>Симферополь город , Нувая ул. , 66</t>
  </si>
  <si>
    <t>город Москва, улица Синяя, 31</t>
  </si>
  <si>
    <t>Ссылка для скачивания надстройки</t>
  </si>
  <si>
    <t>https://www.microsoft.com/en-us/download/details.aspx?id=15011</t>
  </si>
  <si>
    <t>ГПР - младший брат ВПР</t>
  </si>
  <si>
    <t>Программа курса</t>
  </si>
  <si>
    <t>Fuzzy Lookup</t>
  </si>
  <si>
    <t>2018-20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</si>
</sst>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\ _₽_-;\-* #,##0\ _₽_-;_-* &quot;-&quot;??\ _₽_-;_-@_-"/>
    <numFmt numFmtId="165" formatCode="#,##0_ ;[Red]\-#,##0\ "/>
    <numFmt numFmtId="166" formatCode="0_ ;\-0\ "/>
  </numFmts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ahoma"/>
      <family val="2"/>
      <charset val="204"/>
    </font>
    <font>
      <b/>
      <sz val="11"/>
      <name val="Tahoma"/>
      <family val="2"/>
      <charset val="204"/>
    </font>
    <font>
      <sz val="10"/>
      <name val="Arial Cyr"/>
      <charset val="204"/>
    </font>
    <font>
      <sz val="11"/>
      <color theme="0" tint="-0.1499984740745262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rgb="FF00206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theme="1" tint="0.499984740745262"/>
      <name val="Calibri"/>
      <family val="2"/>
      <charset val="204"/>
      <scheme val="minor"/>
    </font>
    <font>
      <sz val="11"/>
      <color theme="0" tint="-0.14999847407452621"/>
      <name val="Tahoma"/>
      <family val="2"/>
      <charset val="204"/>
    </font>
    <font>
      <b/>
      <sz val="13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3"/>
      <color rgb="FFC00000"/>
      <name val="Calibri"/>
      <family val="2"/>
      <charset val="204"/>
      <scheme val="minor"/>
    </font>
    <font>
      <i/>
      <sz val="10"/>
      <color rgb="FF7F7F7F"/>
      <name val="Calibri"/>
      <family val="2"/>
      <charset val="204"/>
      <scheme val="minor"/>
    </font>
    <font>
      <sz val="11"/>
      <color theme="0" tint="-0.249977111117893"/>
      <name val="Tahoma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Tahoma"/>
      <family val="2"/>
      <charset val="204"/>
    </font>
    <font>
      <sz val="5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Tahoma"/>
      <family val="2"/>
      <charset val="204"/>
    </font>
    <font>
      <sz val="11"/>
      <color theme="0" tint="-0.499984740745262"/>
      <name val="Tahoma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FF0000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" fillId="10" borderId="15" applyNumberFormat="0" applyFont="0" applyAlignment="0" applyProtection="0"/>
    <xf numFmtId="0" fontId="15" fillId="9" borderId="0" applyNumberFormat="0" applyBorder="0" applyAlignment="0" applyProtection="0"/>
    <xf numFmtId="0" fontId="16" fillId="0" borderId="16" applyNumberFormat="0" applyAlignment="0" applyProtection="0"/>
    <xf numFmtId="165" fontId="14" fillId="8" borderId="17" applyAlignment="0" applyProtection="0"/>
    <xf numFmtId="0" fontId="17" fillId="0" borderId="0" applyNumberFormat="0" applyFill="0" applyBorder="0" applyAlignment="0" applyProtection="0"/>
    <xf numFmtId="0" fontId="14" fillId="8" borderId="18" applyAlignment="0" applyProtection="0"/>
    <xf numFmtId="0" fontId="13" fillId="0" borderId="14" applyNumberFormat="0" applyFill="0" applyAlignment="0" applyProtection="0"/>
    <xf numFmtId="0" fontId="24" fillId="0" borderId="0"/>
  </cellStyleXfs>
  <cellXfs count="8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/>
    <xf numFmtId="164" fontId="2" fillId="0" borderId="0" xfId="1" applyNumberFormat="1" applyFont="1"/>
    <xf numFmtId="14" fontId="2" fillId="0" borderId="1" xfId="0" applyNumberFormat="1" applyFont="1" applyBorder="1"/>
    <xf numFmtId="14" fontId="2" fillId="0" borderId="0" xfId="0" applyNumberFormat="1" applyFont="1"/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2" fillId="4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/>
    <xf numFmtId="164" fontId="2" fillId="0" borderId="1" xfId="1" applyNumberFormat="1" applyFont="1" applyFill="1" applyBorder="1"/>
    <xf numFmtId="1" fontId="2" fillId="0" borderId="1" xfId="0" quotePrefix="1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14" fontId="3" fillId="2" borderId="1" xfId="0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4" fontId="3" fillId="6" borderId="1" xfId="1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quotePrefix="1" applyFont="1"/>
    <xf numFmtId="0" fontId="2" fillId="0" borderId="1" xfId="0" quotePrefix="1" applyFont="1" applyBorder="1" applyAlignment="1">
      <alignment horizontal="center"/>
    </xf>
    <xf numFmtId="0" fontId="9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0" fillId="5" borderId="0" xfId="3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5" borderId="0" xfId="0" applyFont="1" applyFill="1" applyAlignment="1">
      <alignment horizontal="center" vertical="center"/>
    </xf>
    <xf numFmtId="164" fontId="12" fillId="0" borderId="0" xfId="1" quotePrefix="1" applyNumberFormat="1" applyFont="1"/>
    <xf numFmtId="164" fontId="18" fillId="0" borderId="0" xfId="1" applyNumberFormat="1" applyFont="1"/>
    <xf numFmtId="0" fontId="0" fillId="0" borderId="1" xfId="0" applyBorder="1"/>
    <xf numFmtId="0" fontId="18" fillId="0" borderId="0" xfId="0" quotePrefix="1" applyFont="1"/>
    <xf numFmtId="164" fontId="0" fillId="0" borderId="1" xfId="1" applyNumberFormat="1" applyFont="1" applyBorder="1"/>
    <xf numFmtId="0" fontId="0" fillId="0" borderId="0" xfId="0" applyAlignment="1">
      <alignment wrapText="1"/>
    </xf>
    <xf numFmtId="165" fontId="14" fillId="8" borderId="1" xfId="8" applyBorder="1"/>
    <xf numFmtId="0" fontId="0" fillId="5" borderId="0" xfId="0" applyFill="1" applyAlignment="1">
      <alignment horizontal="center" vertical="center"/>
    </xf>
    <xf numFmtId="0" fontId="0" fillId="0" borderId="1" xfId="0" applyBorder="1" applyAlignment="1"/>
    <xf numFmtId="1" fontId="1" fillId="0" borderId="1" xfId="8" applyNumberFormat="1" applyFont="1" applyFill="1" applyBorder="1" applyAlignment="1"/>
    <xf numFmtId="0" fontId="0" fillId="0" borderId="0" xfId="0" applyAlignment="1"/>
    <xf numFmtId="1" fontId="0" fillId="0" borderId="1" xfId="4" applyNumberFormat="1" applyFont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22" fillId="0" borderId="0" xfId="0" applyFont="1" applyAlignment="1">
      <alignment horizontal="right"/>
    </xf>
    <xf numFmtId="0" fontId="22" fillId="0" borderId="1" xfId="0" applyFont="1" applyBorder="1"/>
    <xf numFmtId="0" fontId="19" fillId="2" borderId="1" xfId="0" applyNumberFormat="1" applyFont="1" applyFill="1" applyBorder="1" applyAlignment="1">
      <alignment horizontal="center" vertical="center" wrapText="1"/>
    </xf>
    <xf numFmtId="0" fontId="19" fillId="2" borderId="1" xfId="0" applyNumberFormat="1" applyFont="1" applyFill="1" applyBorder="1" applyAlignment="1">
      <alignment horizontal="center" vertical="center"/>
    </xf>
    <xf numFmtId="1" fontId="21" fillId="0" borderId="1" xfId="1" applyNumberFormat="1" applyFont="1" applyBorder="1" applyAlignment="1">
      <alignment horizontal="center"/>
    </xf>
    <xf numFmtId="0" fontId="14" fillId="8" borderId="1" xfId="8" applyNumberFormat="1" applyBorder="1"/>
    <xf numFmtId="0" fontId="19" fillId="11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/>
    </xf>
    <xf numFmtId="0" fontId="20" fillId="0" borderId="1" xfId="0" quotePrefix="1" applyNumberFormat="1" applyFont="1" applyBorder="1" applyAlignment="1">
      <alignment horizontal="center"/>
    </xf>
    <xf numFmtId="0" fontId="20" fillId="12" borderId="1" xfId="0" applyNumberFormat="1" applyFont="1" applyFill="1" applyBorder="1" applyAlignment="1">
      <alignment horizontal="center"/>
    </xf>
    <xf numFmtId="0" fontId="20" fillId="12" borderId="1" xfId="0" quotePrefix="1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2" fillId="13" borderId="1" xfId="5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 vertical="center" wrapText="1"/>
    </xf>
    <xf numFmtId="0" fontId="26" fillId="0" borderId="0" xfId="0" quotePrefix="1" applyFont="1"/>
    <xf numFmtId="0" fontId="2" fillId="0" borderId="1" xfId="0" applyFont="1" applyBorder="1" applyAlignment="1">
      <alignment horizontal="right"/>
    </xf>
    <xf numFmtId="166" fontId="2" fillId="0" borderId="1" xfId="1" applyNumberFormat="1" applyFont="1" applyBorder="1" applyAlignment="1">
      <alignment horizontal="center"/>
    </xf>
    <xf numFmtId="0" fontId="26" fillId="0" borderId="0" xfId="0" applyFont="1"/>
    <xf numFmtId="0" fontId="2" fillId="13" borderId="1" xfId="0" applyFont="1" applyFill="1" applyBorder="1"/>
    <xf numFmtId="0" fontId="2" fillId="6" borderId="1" xfId="0" applyFont="1" applyFill="1" applyBorder="1"/>
    <xf numFmtId="164" fontId="0" fillId="0" borderId="0" xfId="1" applyNumberFormat="1" applyFont="1"/>
    <xf numFmtId="0" fontId="24" fillId="0" borderId="0" xfId="0" applyFont="1"/>
    <xf numFmtId="0" fontId="10" fillId="0" borderId="0" xfId="3"/>
    <xf numFmtId="0" fontId="24" fillId="0" borderId="0" xfId="12"/>
  </cellXfs>
  <cellStyles count="13">
    <cellStyle name="Heading 4" xfId="12"/>
    <cellStyle name="Гиперссылка" xfId="3" builtinId="8"/>
    <cellStyle name="Денежный" xfId="4" builtinId="4"/>
    <cellStyle name="Заголовок 2 2" xfId="11"/>
    <cellStyle name="Заголовок1" xfId="7"/>
    <cellStyle name="Нейтральный 2" xfId="6"/>
    <cellStyle name="Обычный" xfId="0" builtinId="0"/>
    <cellStyle name="Пояснение 2" xfId="9"/>
    <cellStyle name="Примечание" xfId="5" builtinId="10"/>
    <cellStyle name="Процентный 2" xfId="2"/>
    <cellStyle name="Финансовый" xfId="1" builtinId="3"/>
    <cellStyle name="Хороший 2" xfId="8"/>
    <cellStyle name="Хороший 2 2" xfId="10"/>
  </cellStyles>
  <dxfs count="41">
    <dxf>
      <font>
        <b/>
        <i val="0"/>
      </font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₽_-;\-* #,##0\ _₽_-;_-* &quot;-&quot;??\ _₽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\ _₽_-;\-* #,##0\ _₽_-;_-* &quot;-&quot;??\ _₽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437029</xdr:colOff>
      <xdr:row>11</xdr:row>
      <xdr:rowOff>85325</xdr:rowOff>
    </xdr:from>
    <xdr:to>
      <xdr:col>18</xdr:col>
      <xdr:colOff>503144</xdr:colOff>
      <xdr:row>12</xdr:row>
      <xdr:rowOff>112060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477500" y="2236854"/>
          <a:ext cx="3119718" cy="788735"/>
        </a:xfrm>
        <a:prstGeom prst="rect">
          <a:avLst/>
        </a:prstGeom>
        <a:solidFill>
          <a:schemeClr val="bg1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апротив фамилии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каждого сотрудника получите информацию о его окладе.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437029</xdr:colOff>
      <xdr:row>11</xdr:row>
      <xdr:rowOff>85325</xdr:rowOff>
    </xdr:from>
    <xdr:to>
      <xdr:col>18</xdr:col>
      <xdr:colOff>503144</xdr:colOff>
      <xdr:row>15</xdr:row>
      <xdr:rowOff>112060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5651DADD-4531-475A-8739-11A357E654D2}"/>
            </a:ext>
          </a:extLst>
        </xdr:cNvPr>
        <xdr:cNvSpPr/>
      </xdr:nvSpPr>
      <xdr:spPr>
        <a:xfrm>
          <a:off x="11419354" y="2237975"/>
          <a:ext cx="3114115" cy="788735"/>
        </a:xfrm>
        <a:prstGeom prst="rect">
          <a:avLst/>
        </a:prstGeom>
        <a:solidFill>
          <a:schemeClr val="bg1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апротив фамилии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каждого сотрудника получите информацию о его окладе.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573</xdr:colOff>
      <xdr:row>10</xdr:row>
      <xdr:rowOff>5521</xdr:rowOff>
    </xdr:from>
    <xdr:to>
      <xdr:col>5</xdr:col>
      <xdr:colOff>461211</xdr:colOff>
      <xdr:row>14</xdr:row>
      <xdr:rowOff>75079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750917" y="1862896"/>
          <a:ext cx="1067857" cy="78393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апротив фамилии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каждого сотрудника получите информацию о его окладе.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4571</xdr:colOff>
      <xdr:row>1</xdr:row>
      <xdr:rowOff>13958</xdr:rowOff>
    </xdr:from>
    <xdr:to>
      <xdr:col>15</xdr:col>
      <xdr:colOff>283504</xdr:colOff>
      <xdr:row>5</xdr:row>
      <xdr:rowOff>85397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339071" y="263579"/>
          <a:ext cx="2722588" cy="80716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Н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апротив фамилии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каждого сотрудника получите информацию о его окладе.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575778</xdr:colOff>
      <xdr:row>33</xdr:row>
      <xdr:rowOff>157264</xdr:rowOff>
    </xdr:from>
    <xdr:to>
      <xdr:col>6</xdr:col>
      <xdr:colOff>1082230</xdr:colOff>
      <xdr:row>39</xdr:row>
      <xdr:rowOff>28612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D6B57677-87AA-48DB-8029-14061AC6E040}"/>
            </a:ext>
          </a:extLst>
        </xdr:cNvPr>
        <xdr:cNvSpPr/>
      </xdr:nvSpPr>
      <xdr:spPr>
        <a:xfrm>
          <a:off x="1899252" y="6443764"/>
          <a:ext cx="3454189" cy="10143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О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пределите номер заявки по двум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условиям: фамилия сотрудника и город. </a:t>
          </a:r>
        </a:p>
        <a:p>
          <a:pPr algn="l"/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Решите 3-мя различными формулами.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34805</xdr:colOff>
      <xdr:row>5</xdr:row>
      <xdr:rowOff>95250</xdr:rowOff>
    </xdr:from>
    <xdr:to>
      <xdr:col>2</xdr:col>
      <xdr:colOff>840348</xdr:colOff>
      <xdr:row>10</xdr:row>
      <xdr:rowOff>94390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4805" y="1062789"/>
          <a:ext cx="2891017" cy="9015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В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ычислите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для 4 любых сотрудников суммы их продаж за период с 2014-16 гг.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Таблица14" displayName="Таблица14" ref="A3:B15" totalsRowShown="0" headerRowDxfId="37">
  <autoFilter ref="A3:B15"/>
  <tableColumns count="2">
    <tableColumn id="1" name="Офис продаж"/>
    <tableColumn id="2" name="Сотрудник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25" displayName="Таблица25" ref="D3:E15" totalsRowShown="0" headerRowDxfId="36">
  <autoFilter ref="D3:E15"/>
  <tableColumns count="2">
    <tableColumn id="1" name="Адрес"/>
    <tableColumn id="2" name="Сумма" dataDxfId="35" dataCellStyle="Финансовый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A3:B15" totalsRowShown="0" headerRowDxfId="40">
  <autoFilter ref="A3:B15"/>
  <tableColumns count="2">
    <tableColumn id="1" name="Офис продаж"/>
    <tableColumn id="2" name="Сотрудник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Таблица2" displayName="Таблица2" ref="D3:E15" totalsRowShown="0" headerRowDxfId="38">
  <autoFilter ref="D3:E15"/>
  <tableColumns count="2">
    <tableColumn id="1" name="Адрес"/>
    <tableColumn id="2" name="Сумма" dataDxfId="39" dataCellStyle="Финансовый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microsoft.com/en-us/download/details.aspx?id=1501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https://www.microsoft.com/en-us/download/details.aspx?id=1501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9"/>
  <sheetViews>
    <sheetView zoomScale="160" zoomScaleNormal="160" workbookViewId="0">
      <selection activeCell="A2" sqref="A2"/>
    </sheetView>
  </sheetViews>
  <sheetFormatPr defaultRowHeight="15" x14ac:dyDescent="0.25"/>
  <cols>
    <col min="1" max="1" width="5.85546875" style="43" customWidth="1"/>
    <col min="2" max="2" width="24" style="43" customWidth="1"/>
    <col min="3" max="3" width="9.140625" style="43"/>
    <col min="4" max="4" width="1.5703125" style="43" customWidth="1"/>
    <col min="5" max="5" width="25.28515625" style="43" customWidth="1"/>
    <col min="6" max="6" width="6.28515625" style="54" customWidth="1"/>
    <col min="7" max="7" width="11.5703125" style="54" customWidth="1"/>
    <col min="8" max="8" width="11.5703125" style="43" customWidth="1"/>
    <col min="9" max="9" width="31.140625" style="43" customWidth="1"/>
    <col min="10" max="16384" width="9.140625" style="43"/>
  </cols>
  <sheetData>
    <row r="1" spans="1:7" ht="15" customHeight="1" x14ac:dyDescent="0.25">
      <c r="A1" s="42" t="s">
        <v>200</v>
      </c>
      <c r="F1" s="43"/>
      <c r="G1" s="43"/>
    </row>
    <row r="2" spans="1:7" x14ac:dyDescent="0.25">
      <c r="F2" s="43"/>
      <c r="G2" s="43"/>
    </row>
    <row r="3" spans="1:7" x14ac:dyDescent="0.25">
      <c r="A3" s="46">
        <v>1</v>
      </c>
      <c r="B3" s="44" t="s">
        <v>69</v>
      </c>
      <c r="F3" s="43"/>
      <c r="G3" s="43"/>
    </row>
    <row r="4" spans="1:7" x14ac:dyDescent="0.25">
      <c r="A4" s="46">
        <v>2</v>
      </c>
      <c r="B4" s="44" t="s">
        <v>199</v>
      </c>
      <c r="F4" s="43"/>
      <c r="G4" s="43"/>
    </row>
    <row r="5" spans="1:7" x14ac:dyDescent="0.25">
      <c r="A5" s="46">
        <v>3</v>
      </c>
      <c r="B5" s="44" t="s">
        <v>109</v>
      </c>
      <c r="F5" s="43"/>
      <c r="G5" s="43"/>
    </row>
    <row r="6" spans="1:7" x14ac:dyDescent="0.25">
      <c r="A6" s="46">
        <v>3</v>
      </c>
      <c r="B6" s="44" t="s">
        <v>110</v>
      </c>
      <c r="F6" s="43"/>
      <c r="G6" s="43"/>
    </row>
    <row r="7" spans="1:7" x14ac:dyDescent="0.25">
      <c r="A7" s="46">
        <v>4</v>
      </c>
      <c r="B7" s="44" t="s">
        <v>108</v>
      </c>
      <c r="F7" s="43"/>
      <c r="G7" s="43"/>
    </row>
    <row r="8" spans="1:7" x14ac:dyDescent="0.25">
      <c r="A8" s="46">
        <v>5</v>
      </c>
      <c r="B8" s="44" t="s">
        <v>112</v>
      </c>
      <c r="F8" s="43"/>
      <c r="G8" s="43"/>
    </row>
    <row r="9" spans="1:7" x14ac:dyDescent="0.25">
      <c r="A9" s="46">
        <v>6</v>
      </c>
      <c r="B9" s="44" t="s">
        <v>111</v>
      </c>
      <c r="F9" s="43"/>
      <c r="G9" s="43"/>
    </row>
    <row r="10" spans="1:7" x14ac:dyDescent="0.25">
      <c r="A10" s="46">
        <v>7</v>
      </c>
      <c r="B10" s="44" t="s">
        <v>201</v>
      </c>
      <c r="F10" s="43"/>
      <c r="G10" s="43"/>
    </row>
    <row r="11" spans="1:7" x14ac:dyDescent="0.25">
      <c r="A11" s="46">
        <v>8</v>
      </c>
      <c r="B11" s="44" t="s">
        <v>71</v>
      </c>
      <c r="F11" s="43"/>
      <c r="G11" s="43"/>
    </row>
    <row r="12" spans="1:7" x14ac:dyDescent="0.25">
      <c r="A12" s="46">
        <v>9</v>
      </c>
      <c r="B12" s="44" t="s">
        <v>70</v>
      </c>
    </row>
    <row r="13" spans="1:7" x14ac:dyDescent="0.25">
      <c r="A13" s="46">
        <v>10</v>
      </c>
      <c r="B13" s="44" t="s">
        <v>113</v>
      </c>
    </row>
    <row r="14" spans="1:7" x14ac:dyDescent="0.25">
      <c r="A14" s="46">
        <v>11</v>
      </c>
      <c r="B14" s="44" t="s">
        <v>115</v>
      </c>
    </row>
    <row r="15" spans="1:7" x14ac:dyDescent="0.25">
      <c r="A15" s="46">
        <v>12</v>
      </c>
      <c r="B15" s="44" t="s">
        <v>114</v>
      </c>
    </row>
    <row r="16" spans="1:7" x14ac:dyDescent="0.25">
      <c r="A16" s="46">
        <v>13</v>
      </c>
      <c r="B16" s="44" t="s">
        <v>116</v>
      </c>
    </row>
    <row r="17" spans="1:2" x14ac:dyDescent="0.25">
      <c r="A17" s="46">
        <v>14</v>
      </c>
      <c r="B17" s="44" t="s">
        <v>73</v>
      </c>
    </row>
    <row r="18" spans="1:2" x14ac:dyDescent="0.25">
      <c r="A18" s="46">
        <v>15</v>
      </c>
      <c r="B18" s="44" t="s">
        <v>72</v>
      </c>
    </row>
    <row r="19" spans="1:2" x14ac:dyDescent="0.25">
      <c r="B19" s="45"/>
    </row>
  </sheetData>
  <hyperlinks>
    <hyperlink ref="B3" location="СТАНДАРТ!A1" display="Стандартный ВПР"/>
    <hyperlink ref="B12" location="НЕУБИВАЕМЫЙ!A1" display="Неубиваемый ВПР"/>
    <hyperlink ref="B11" location="ОШИБКИ!A1" display="#Н/Д - это не страшно"/>
    <hyperlink ref="B18" location="НЕСТАНДАРТ!A1" display="Нестандартное решение"/>
    <hyperlink ref="B17" location="'2 КРИТЕРИЯ'!A1" display="Поиск по двум критериям"/>
    <hyperlink ref="B4" location="ГПР!A1" display="ГПР - младший брат ВПР"/>
    <hyperlink ref="B5" location="ТЕКСТ!A1" display="Число против текста"/>
    <hyperlink ref="B6" location="ЧИСЛА!A1" display="Текст против чисел"/>
    <hyperlink ref="B7" location="'ПРОБЕЛЫ и НЕПЕЧАТ.СИМВОЛЫ'!A1" display="Пробелы и непечат.символы"/>
    <hyperlink ref="B8" location="ПРИБЛИЗ.ПОИСК!A1" display="Приблизительный поиск"/>
    <hyperlink ref="B9" location="'С УЧЁТОМ РеГиСТрА'!A1" display="Чувствительный регистр"/>
    <hyperlink ref="B10" location="'Fuzzy Lookup'!A1" display="Fuzzy Lookup"/>
    <hyperlink ref="B13" location="'ЛЕВЫЙ ВПР'!A1" display="Левый ВПР"/>
    <hyperlink ref="B14" location="'Лев. ВПР с ИНДЕКС и ПОИСКПОЗ'!A1" display="Левый ВПР с ИНДЕКС и ПОИСКПОЗ"/>
    <hyperlink ref="B15" location="'Левый ВПР с ВЫБОР'!A1" display="Левый ВПР с ВЫБОР"/>
    <hyperlink ref="B16" location="'МУЛЬТИ ВПР'!A1" display="МультиВПР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75" zoomScaleNormal="175" workbookViewId="0">
      <selection activeCell="D12" sqref="D12"/>
    </sheetView>
  </sheetViews>
  <sheetFormatPr defaultRowHeight="15" x14ac:dyDescent="0.25"/>
  <cols>
    <col min="1" max="1" width="17" style="1" bestFit="1" customWidth="1"/>
    <col min="2" max="2" width="16.7109375" style="1" bestFit="1" customWidth="1"/>
    <col min="3" max="3" width="14.140625" style="1" customWidth="1"/>
    <col min="4" max="4" width="12.5703125" customWidth="1"/>
    <col min="5" max="5" width="6.42578125" style="1" customWidth="1"/>
    <col min="6" max="6" width="19.28515625" style="1" bestFit="1" customWidth="1"/>
    <col min="7" max="7" width="12.140625" style="1" bestFit="1" customWidth="1"/>
    <col min="8" max="8" width="11.28515625" bestFit="1" customWidth="1"/>
    <col min="9" max="9" width="16.42578125" bestFit="1" customWidth="1"/>
  </cols>
  <sheetData>
    <row r="1" spans="1:7" ht="19.5" customHeight="1" x14ac:dyDescent="0.25">
      <c r="A1" s="2" t="s">
        <v>17</v>
      </c>
      <c r="B1" s="2" t="s">
        <v>8</v>
      </c>
      <c r="C1" s="2" t="s">
        <v>9</v>
      </c>
      <c r="F1" s="3" t="s">
        <v>8</v>
      </c>
      <c r="G1" s="3" t="s">
        <v>9</v>
      </c>
    </row>
    <row r="2" spans="1:7" x14ac:dyDescent="0.25">
      <c r="A2" s="4" t="s">
        <v>119</v>
      </c>
      <c r="B2" s="4" t="s">
        <v>0</v>
      </c>
      <c r="C2" s="10">
        <f>VLOOKUP(B2,F:G,2,0)</f>
        <v>40000</v>
      </c>
      <c r="E2" s="1">
        <v>1</v>
      </c>
      <c r="F2" s="4" t="s">
        <v>6</v>
      </c>
      <c r="G2" s="6">
        <v>70000</v>
      </c>
    </row>
    <row r="3" spans="1:7" x14ac:dyDescent="0.25">
      <c r="A3" s="4" t="s">
        <v>10</v>
      </c>
      <c r="B3" s="4" t="s">
        <v>1</v>
      </c>
      <c r="C3" s="10">
        <f t="shared" ref="C3:C11" si="0">VLOOKUP(B3,F:G,2,0)</f>
        <v>135000</v>
      </c>
      <c r="E3" s="1">
        <v>2</v>
      </c>
      <c r="F3" s="4" t="s">
        <v>2</v>
      </c>
      <c r="G3" s="6">
        <v>50000</v>
      </c>
    </row>
    <row r="4" spans="1:7" x14ac:dyDescent="0.25">
      <c r="A4" s="4" t="s">
        <v>11</v>
      </c>
      <c r="B4" s="4" t="s">
        <v>2</v>
      </c>
      <c r="C4" s="10">
        <f t="shared" si="0"/>
        <v>50000</v>
      </c>
      <c r="E4" s="1">
        <v>3</v>
      </c>
      <c r="F4" s="4" t="s">
        <v>3</v>
      </c>
      <c r="G4" s="6">
        <v>90000</v>
      </c>
    </row>
    <row r="5" spans="1:7" x14ac:dyDescent="0.25">
      <c r="A5" s="4" t="s">
        <v>12</v>
      </c>
      <c r="B5" s="4" t="s">
        <v>3</v>
      </c>
      <c r="C5" s="10">
        <f t="shared" si="0"/>
        <v>90000</v>
      </c>
      <c r="E5" s="1">
        <v>4</v>
      </c>
      <c r="F5" s="4" t="s">
        <v>4</v>
      </c>
      <c r="G5" s="6">
        <v>60000</v>
      </c>
    </row>
    <row r="6" spans="1:7" x14ac:dyDescent="0.25">
      <c r="A6" s="4" t="s">
        <v>117</v>
      </c>
      <c r="B6" s="4" t="s">
        <v>4</v>
      </c>
      <c r="C6" s="10">
        <f t="shared" si="0"/>
        <v>60000</v>
      </c>
      <c r="E6" s="1">
        <v>5</v>
      </c>
      <c r="F6" s="4" t="s">
        <v>5</v>
      </c>
      <c r="G6" s="6">
        <v>50000</v>
      </c>
    </row>
    <row r="7" spans="1:7" x14ac:dyDescent="0.25">
      <c r="A7" s="4" t="s">
        <v>13</v>
      </c>
      <c r="B7" s="4" t="s">
        <v>5</v>
      </c>
      <c r="C7" s="10">
        <f t="shared" si="0"/>
        <v>50000</v>
      </c>
      <c r="E7" s="1">
        <v>6</v>
      </c>
      <c r="F7" s="4" t="s">
        <v>0</v>
      </c>
      <c r="G7" s="6">
        <v>40000</v>
      </c>
    </row>
    <row r="8" spans="1:7" x14ac:dyDescent="0.25">
      <c r="A8" s="4" t="s">
        <v>14</v>
      </c>
      <c r="B8" s="4" t="s">
        <v>6</v>
      </c>
      <c r="C8" s="10">
        <f t="shared" si="0"/>
        <v>70000</v>
      </c>
      <c r="E8" s="1">
        <v>7</v>
      </c>
      <c r="F8" s="4" t="s">
        <v>7</v>
      </c>
      <c r="G8" s="6">
        <v>65000</v>
      </c>
    </row>
    <row r="9" spans="1:7" x14ac:dyDescent="0.25">
      <c r="A9" s="4" t="s">
        <v>15</v>
      </c>
      <c r="B9" s="4" t="s">
        <v>0</v>
      </c>
      <c r="C9" s="10">
        <f t="shared" si="0"/>
        <v>40000</v>
      </c>
      <c r="E9" s="1">
        <v>8</v>
      </c>
      <c r="F9" s="4" t="s">
        <v>1</v>
      </c>
      <c r="G9" s="6">
        <v>135000</v>
      </c>
    </row>
    <row r="10" spans="1:7" x14ac:dyDescent="0.25">
      <c r="A10" s="4" t="s">
        <v>16</v>
      </c>
      <c r="B10" s="4" t="s">
        <v>7</v>
      </c>
      <c r="C10" s="10">
        <f t="shared" si="0"/>
        <v>65000</v>
      </c>
      <c r="G10" s="7"/>
    </row>
    <row r="11" spans="1:7" x14ac:dyDescent="0.25">
      <c r="A11" s="4" t="s">
        <v>118</v>
      </c>
      <c r="B11" s="4" t="s">
        <v>1</v>
      </c>
      <c r="C11" s="10">
        <f t="shared" si="0"/>
        <v>135000</v>
      </c>
    </row>
  </sheetData>
  <conditionalFormatting sqref="C2:C11">
    <cfRule type="cellIs" dxfId="34" priority="2" operator="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60" zoomScaleNormal="160" workbookViewId="0">
      <selection activeCell="C2" sqref="C2:C11"/>
    </sheetView>
  </sheetViews>
  <sheetFormatPr defaultRowHeight="15" x14ac:dyDescent="0.25"/>
  <cols>
    <col min="1" max="1" width="17" style="1" bestFit="1" customWidth="1"/>
    <col min="2" max="2" width="16.7109375" style="1" bestFit="1" customWidth="1"/>
    <col min="3" max="3" width="14.140625" style="1" customWidth="1"/>
    <col min="4" max="4" width="14.7109375" style="1" bestFit="1" customWidth="1"/>
    <col min="5" max="5" width="6.42578125" style="1" customWidth="1"/>
    <col min="6" max="6" width="19.28515625" style="1" bestFit="1" customWidth="1"/>
    <col min="7" max="7" width="12.140625" style="1" bestFit="1" customWidth="1"/>
    <col min="8" max="8" width="11.28515625" bestFit="1" customWidth="1"/>
    <col min="9" max="9" width="16.42578125" bestFit="1" customWidth="1"/>
  </cols>
  <sheetData>
    <row r="1" spans="1:9" ht="19.5" customHeight="1" x14ac:dyDescent="0.25">
      <c r="A1" s="2" t="s">
        <v>17</v>
      </c>
      <c r="B1" s="2" t="s">
        <v>8</v>
      </c>
      <c r="C1" s="2" t="s">
        <v>9</v>
      </c>
      <c r="D1"/>
      <c r="E1"/>
      <c r="F1"/>
      <c r="G1"/>
    </row>
    <row r="2" spans="1:9" x14ac:dyDescent="0.25">
      <c r="A2" s="4" t="s">
        <v>119</v>
      </c>
      <c r="B2" s="4" t="s">
        <v>0</v>
      </c>
      <c r="C2" s="10">
        <f>HLOOKUP(B2,$14:$15,2,0)</f>
        <v>40000</v>
      </c>
      <c r="D2"/>
      <c r="E2"/>
      <c r="F2"/>
      <c r="G2"/>
    </row>
    <row r="3" spans="1:9" x14ac:dyDescent="0.25">
      <c r="A3" s="4" t="s">
        <v>10</v>
      </c>
      <c r="B3" s="4" t="s">
        <v>1</v>
      </c>
      <c r="C3" s="10">
        <f t="shared" ref="C3:C11" si="0">HLOOKUP(B3,$14:$15,2,0)</f>
        <v>135000</v>
      </c>
      <c r="D3"/>
      <c r="E3"/>
      <c r="F3"/>
      <c r="G3"/>
    </row>
    <row r="4" spans="1:9" x14ac:dyDescent="0.25">
      <c r="A4" s="4" t="s">
        <v>11</v>
      </c>
      <c r="B4" s="4" t="s">
        <v>2</v>
      </c>
      <c r="C4" s="10">
        <f t="shared" si="0"/>
        <v>50000</v>
      </c>
      <c r="D4"/>
      <c r="E4"/>
      <c r="F4"/>
      <c r="G4"/>
    </row>
    <row r="5" spans="1:9" x14ac:dyDescent="0.25">
      <c r="A5" s="4" t="s">
        <v>12</v>
      </c>
      <c r="B5" s="4" t="s">
        <v>3</v>
      </c>
      <c r="C5" s="10">
        <f t="shared" si="0"/>
        <v>90000</v>
      </c>
      <c r="D5"/>
      <c r="E5"/>
      <c r="F5"/>
      <c r="G5"/>
    </row>
    <row r="6" spans="1:9" x14ac:dyDescent="0.25">
      <c r="A6" s="4" t="s">
        <v>117</v>
      </c>
      <c r="B6" s="4" t="s">
        <v>4</v>
      </c>
      <c r="C6" s="10">
        <f t="shared" si="0"/>
        <v>60000</v>
      </c>
      <c r="D6"/>
      <c r="E6"/>
      <c r="F6"/>
      <c r="G6"/>
    </row>
    <row r="7" spans="1:9" x14ac:dyDescent="0.25">
      <c r="A7" s="4" t="s">
        <v>13</v>
      </c>
      <c r="B7" s="4" t="s">
        <v>5</v>
      </c>
      <c r="C7" s="10">
        <f t="shared" si="0"/>
        <v>50000</v>
      </c>
      <c r="D7"/>
      <c r="E7"/>
      <c r="F7"/>
      <c r="G7"/>
    </row>
    <row r="8" spans="1:9" x14ac:dyDescent="0.25">
      <c r="A8" s="4" t="s">
        <v>14</v>
      </c>
      <c r="B8" s="4" t="s">
        <v>6</v>
      </c>
      <c r="C8" s="10">
        <f t="shared" si="0"/>
        <v>70000</v>
      </c>
      <c r="D8"/>
      <c r="E8"/>
      <c r="F8"/>
      <c r="G8"/>
    </row>
    <row r="9" spans="1:9" x14ac:dyDescent="0.25">
      <c r="A9" s="4" t="s">
        <v>15</v>
      </c>
      <c r="B9" s="4" t="s">
        <v>0</v>
      </c>
      <c r="C9" s="10">
        <f t="shared" si="0"/>
        <v>40000</v>
      </c>
      <c r="D9"/>
      <c r="E9"/>
      <c r="F9"/>
      <c r="G9"/>
    </row>
    <row r="10" spans="1:9" x14ac:dyDescent="0.25">
      <c r="A10" s="4" t="s">
        <v>16</v>
      </c>
      <c r="B10" s="4" t="s">
        <v>7</v>
      </c>
      <c r="C10" s="10">
        <f t="shared" si="0"/>
        <v>65000</v>
      </c>
      <c r="D10"/>
      <c r="G10" s="7"/>
    </row>
    <row r="11" spans="1:9" x14ac:dyDescent="0.25">
      <c r="A11" s="4" t="s">
        <v>118</v>
      </c>
      <c r="B11" s="4" t="s">
        <v>1</v>
      </c>
      <c r="C11" s="10">
        <f t="shared" si="0"/>
        <v>135000</v>
      </c>
      <c r="D11"/>
    </row>
    <row r="12" spans="1:9" x14ac:dyDescent="0.25">
      <c r="D12"/>
    </row>
    <row r="13" spans="1:9" x14ac:dyDescent="0.25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</row>
    <row r="14" spans="1:9" x14ac:dyDescent="0.25">
      <c r="A14" s="3" t="s">
        <v>8</v>
      </c>
      <c r="B14" s="4" t="s">
        <v>6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0</v>
      </c>
      <c r="H14" s="4" t="s">
        <v>7</v>
      </c>
      <c r="I14" s="4" t="s">
        <v>1</v>
      </c>
    </row>
    <row r="15" spans="1:9" x14ac:dyDescent="0.25">
      <c r="A15" s="3" t="s">
        <v>9</v>
      </c>
      <c r="B15" s="6">
        <v>70000</v>
      </c>
      <c r="C15" s="6">
        <v>50000</v>
      </c>
      <c r="D15" s="6">
        <v>90000</v>
      </c>
      <c r="E15" s="6">
        <v>60000</v>
      </c>
      <c r="F15" s="6">
        <v>50000</v>
      </c>
      <c r="G15" s="6">
        <v>40000</v>
      </c>
      <c r="H15" s="6">
        <v>65000</v>
      </c>
      <c r="I15" s="6">
        <v>135000</v>
      </c>
    </row>
  </sheetData>
  <conditionalFormatting sqref="C2:C11">
    <cfRule type="cellIs" dxfId="33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60" zoomScaleNormal="160" workbookViewId="0">
      <selection activeCell="E6" sqref="E6"/>
    </sheetView>
  </sheetViews>
  <sheetFormatPr defaultRowHeight="15" x14ac:dyDescent="0.25"/>
  <cols>
    <col min="1" max="1" width="9.28515625" customWidth="1"/>
    <col min="2" max="2" width="23.85546875" customWidth="1"/>
    <col min="3" max="3" width="11.42578125" customWidth="1"/>
    <col min="5" max="5" width="9.42578125" customWidth="1"/>
    <col min="6" max="6" width="11.140625" customWidth="1"/>
  </cols>
  <sheetData>
    <row r="1" spans="1:10" x14ac:dyDescent="0.25">
      <c r="A1" s="2" t="s">
        <v>18</v>
      </c>
      <c r="B1" s="2" t="s">
        <v>20</v>
      </c>
      <c r="C1" s="36" t="s">
        <v>22</v>
      </c>
      <c r="E1" s="37" t="s">
        <v>18</v>
      </c>
      <c r="F1" s="38" t="s">
        <v>22</v>
      </c>
    </row>
    <row r="2" spans="1:10" x14ac:dyDescent="0.25">
      <c r="A2" s="17">
        <v>1110</v>
      </c>
      <c r="B2" s="4" t="s">
        <v>24</v>
      </c>
      <c r="C2" s="6">
        <v>8700</v>
      </c>
      <c r="E2" s="13">
        <v>1111</v>
      </c>
      <c r="F2" s="6">
        <f>VLOOKUP(--E2,A:C,3,0)</f>
        <v>3600</v>
      </c>
      <c r="J2" s="40" t="s">
        <v>75</v>
      </c>
    </row>
    <row r="3" spans="1:10" x14ac:dyDescent="0.25">
      <c r="A3" s="17">
        <v>1111</v>
      </c>
      <c r="B3" s="4" t="s">
        <v>26</v>
      </c>
      <c r="C3" s="6">
        <v>3600</v>
      </c>
      <c r="E3" s="13" t="s">
        <v>57</v>
      </c>
      <c r="F3" s="6">
        <f t="shared" ref="F3:F5" si="0">VLOOKUP(--E3,A:C,3,0)</f>
        <v>3600</v>
      </c>
    </row>
    <row r="4" spans="1:10" x14ac:dyDescent="0.25">
      <c r="A4" s="17">
        <v>1112</v>
      </c>
      <c r="B4" s="15" t="s">
        <v>29</v>
      </c>
      <c r="C4" s="16">
        <v>2600</v>
      </c>
      <c r="E4" s="14">
        <v>1116</v>
      </c>
      <c r="F4" s="6">
        <f t="shared" si="0"/>
        <v>4500</v>
      </c>
    </row>
    <row r="5" spans="1:10" x14ac:dyDescent="0.25">
      <c r="A5" s="17">
        <v>1113</v>
      </c>
      <c r="B5" s="15" t="s">
        <v>29</v>
      </c>
      <c r="C5" s="16">
        <v>2900</v>
      </c>
      <c r="E5" s="14" t="s">
        <v>122</v>
      </c>
      <c r="F5" s="6">
        <f t="shared" si="0"/>
        <v>7900</v>
      </c>
    </row>
    <row r="6" spans="1:10" x14ac:dyDescent="0.25">
      <c r="A6" s="17">
        <v>1114</v>
      </c>
      <c r="B6" s="15" t="s">
        <v>32</v>
      </c>
      <c r="C6" s="16">
        <v>3600</v>
      </c>
    </row>
    <row r="7" spans="1:10" x14ac:dyDescent="0.25">
      <c r="A7" s="17">
        <v>1115</v>
      </c>
      <c r="B7" s="15" t="s">
        <v>34</v>
      </c>
      <c r="C7" s="16">
        <v>6100</v>
      </c>
    </row>
    <row r="8" spans="1:10" x14ac:dyDescent="0.25">
      <c r="A8" s="17">
        <v>1116</v>
      </c>
      <c r="B8" s="4" t="s">
        <v>36</v>
      </c>
      <c r="C8" s="6">
        <v>4500</v>
      </c>
    </row>
    <row r="9" spans="1:10" x14ac:dyDescent="0.25">
      <c r="A9" s="17">
        <v>1117</v>
      </c>
      <c r="B9" s="15" t="s">
        <v>120</v>
      </c>
      <c r="C9" s="16">
        <v>7300</v>
      </c>
    </row>
    <row r="10" spans="1:10" x14ac:dyDescent="0.25">
      <c r="A10" s="17">
        <v>1118</v>
      </c>
      <c r="B10" s="4" t="s">
        <v>121</v>
      </c>
      <c r="C10" s="6">
        <v>7900</v>
      </c>
    </row>
    <row r="11" spans="1:10" x14ac:dyDescent="0.25">
      <c r="A11" s="17">
        <v>1119</v>
      </c>
      <c r="B11" s="15" t="s">
        <v>120</v>
      </c>
      <c r="C11" s="16">
        <v>2500</v>
      </c>
    </row>
    <row r="12" spans="1:10" x14ac:dyDescent="0.25">
      <c r="A12" s="17">
        <v>1120</v>
      </c>
      <c r="B12" s="4" t="s">
        <v>121</v>
      </c>
      <c r="C12" s="6">
        <v>3000</v>
      </c>
    </row>
  </sheetData>
  <conditionalFormatting sqref="E2:E5 B2:C7 B9:C12 C8">
    <cfRule type="expression" dxfId="32" priority="4">
      <formula>COUNTIF(#REF!,$A2)&gt;0</formula>
    </cfRule>
  </conditionalFormatting>
  <conditionalFormatting sqref="F2:F5">
    <cfRule type="expression" dxfId="31" priority="3">
      <formula>COUNTIF(#REF!,$A2)&gt;0</formula>
    </cfRule>
  </conditionalFormatting>
  <conditionalFormatting sqref="A2:A12">
    <cfRule type="expression" dxfId="30" priority="2">
      <formula>COUNTIF(#REF!,$A2)&gt;0</formula>
    </cfRule>
  </conditionalFormatting>
  <conditionalFormatting sqref="B8">
    <cfRule type="expression" dxfId="29" priority="1">
      <formula>COUNTIF(#REF!,$A8)&gt;0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160" zoomScaleNormal="160" workbookViewId="0">
      <selection activeCell="G6" sqref="G6"/>
    </sheetView>
  </sheetViews>
  <sheetFormatPr defaultRowHeight="15" x14ac:dyDescent="0.25"/>
  <cols>
    <col min="1" max="1" width="9.28515625" customWidth="1"/>
    <col min="2" max="2" width="23.85546875" customWidth="1"/>
    <col min="3" max="3" width="11.42578125" customWidth="1"/>
    <col min="5" max="5" width="9.42578125" customWidth="1"/>
    <col min="6" max="6" width="11.140625" customWidth="1"/>
    <col min="7" max="8" width="9.5703125" customWidth="1"/>
  </cols>
  <sheetData>
    <row r="1" spans="1:10" x14ac:dyDescent="0.25">
      <c r="A1" s="2" t="s">
        <v>18</v>
      </c>
      <c r="B1" s="2" t="s">
        <v>20</v>
      </c>
      <c r="C1" s="36" t="s">
        <v>22</v>
      </c>
      <c r="E1" s="37" t="s">
        <v>18</v>
      </c>
      <c r="F1" s="38" t="s">
        <v>22</v>
      </c>
    </row>
    <row r="2" spans="1:10" x14ac:dyDescent="0.25">
      <c r="A2" s="41" t="s">
        <v>76</v>
      </c>
      <c r="B2" s="4" t="s">
        <v>24</v>
      </c>
      <c r="C2" s="6">
        <v>8700</v>
      </c>
      <c r="E2" s="13">
        <v>1111</v>
      </c>
      <c r="F2" s="6">
        <f>VLOOKUP(E2&amp;"",A:C,3,0)</f>
        <v>3600</v>
      </c>
      <c r="J2" s="40" t="s">
        <v>74</v>
      </c>
    </row>
    <row r="3" spans="1:10" x14ac:dyDescent="0.25">
      <c r="A3" s="41" t="s">
        <v>77</v>
      </c>
      <c r="B3" s="4" t="s">
        <v>26</v>
      </c>
      <c r="C3" s="6">
        <v>3600</v>
      </c>
      <c r="E3" s="13">
        <v>1114</v>
      </c>
      <c r="F3" s="6">
        <f t="shared" ref="F3:F5" si="0">VLOOKUP(E3&amp;"",A:C,3,0)</f>
        <v>3600</v>
      </c>
    </row>
    <row r="4" spans="1:10" x14ac:dyDescent="0.25">
      <c r="A4" s="41" t="s">
        <v>56</v>
      </c>
      <c r="B4" s="4" t="s">
        <v>29</v>
      </c>
      <c r="C4" s="6">
        <v>2600</v>
      </c>
      <c r="E4" s="14">
        <v>1116</v>
      </c>
      <c r="F4" s="6">
        <f t="shared" si="0"/>
        <v>4500</v>
      </c>
    </row>
    <row r="5" spans="1:10" x14ac:dyDescent="0.25">
      <c r="A5" s="41" t="s">
        <v>78</v>
      </c>
      <c r="B5" s="4" t="s">
        <v>29</v>
      </c>
      <c r="C5" s="6">
        <v>2900</v>
      </c>
      <c r="E5" s="14">
        <v>1118</v>
      </c>
      <c r="F5" s="6">
        <f t="shared" si="0"/>
        <v>7900</v>
      </c>
    </row>
    <row r="6" spans="1:10" x14ac:dyDescent="0.25">
      <c r="A6" s="41" t="s">
        <v>57</v>
      </c>
      <c r="B6" s="4" t="s">
        <v>32</v>
      </c>
      <c r="C6" s="6">
        <v>3600</v>
      </c>
    </row>
    <row r="7" spans="1:10" x14ac:dyDescent="0.25">
      <c r="A7" s="41" t="s">
        <v>58</v>
      </c>
      <c r="B7" s="4" t="s">
        <v>34</v>
      </c>
      <c r="C7" s="6">
        <v>6100</v>
      </c>
    </row>
    <row r="8" spans="1:10" x14ac:dyDescent="0.25">
      <c r="A8" s="41" t="s">
        <v>79</v>
      </c>
      <c r="B8" s="4" t="s">
        <v>36</v>
      </c>
      <c r="C8" s="6">
        <v>4500</v>
      </c>
    </row>
    <row r="9" spans="1:10" x14ac:dyDescent="0.25">
      <c r="A9" s="17" t="s">
        <v>123</v>
      </c>
      <c r="B9" s="15" t="s">
        <v>120</v>
      </c>
      <c r="C9" s="16">
        <v>7300</v>
      </c>
    </row>
    <row r="10" spans="1:10" x14ac:dyDescent="0.25">
      <c r="A10" s="17" t="s">
        <v>122</v>
      </c>
      <c r="B10" s="4" t="s">
        <v>121</v>
      </c>
      <c r="C10" s="6">
        <v>7900</v>
      </c>
    </row>
    <row r="11" spans="1:10" x14ac:dyDescent="0.25">
      <c r="A11" s="17" t="s">
        <v>124</v>
      </c>
      <c r="B11" s="15" t="s">
        <v>120</v>
      </c>
      <c r="C11" s="16">
        <v>2500</v>
      </c>
    </row>
    <row r="12" spans="1:10" x14ac:dyDescent="0.25">
      <c r="A12" s="17" t="s">
        <v>125</v>
      </c>
      <c r="B12" s="4" t="s">
        <v>121</v>
      </c>
      <c r="C12" s="6">
        <v>3000</v>
      </c>
    </row>
  </sheetData>
  <conditionalFormatting sqref="A2:C7 A9:C12 A8:B8">
    <cfRule type="expression" dxfId="28" priority="7">
      <formula>COUNTIF(#REF!,$A2)&gt;0</formula>
    </cfRule>
  </conditionalFormatting>
  <conditionalFormatting sqref="E2:E5">
    <cfRule type="expression" dxfId="27" priority="3">
      <formula>COUNTIF(#REF!,$A2)&gt;0</formula>
    </cfRule>
  </conditionalFormatting>
  <conditionalFormatting sqref="F2:F5">
    <cfRule type="expression" dxfId="26" priority="2">
      <formula>COUNTIF(#REF!,$A2)&gt;0</formula>
    </cfRule>
  </conditionalFormatting>
  <conditionalFormatting sqref="C8">
    <cfRule type="expression" dxfId="25" priority="1">
      <formula>COUNTIF(#REF!,$A8)&gt;0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C8" sqref="C8"/>
    </sheetView>
  </sheetViews>
  <sheetFormatPr defaultRowHeight="15" x14ac:dyDescent="0.25"/>
  <cols>
    <col min="1" max="1" width="23.28515625" style="52" customWidth="1"/>
    <col min="4" max="4" width="16" bestFit="1" customWidth="1"/>
    <col min="5" max="5" width="10.7109375" customWidth="1"/>
  </cols>
  <sheetData>
    <row r="1" spans="1:5" x14ac:dyDescent="0.25">
      <c r="A1" s="2" t="s">
        <v>85</v>
      </c>
      <c r="B1" s="2" t="s">
        <v>83</v>
      </c>
      <c r="D1" s="39" t="s">
        <v>84</v>
      </c>
      <c r="E1" s="39" t="s">
        <v>83</v>
      </c>
    </row>
    <row r="2" spans="1:5" s="57" customFormat="1" x14ac:dyDescent="0.25">
      <c r="A2" s="55" t="s">
        <v>104</v>
      </c>
      <c r="B2" s="56">
        <f>VLOOKUP(CLEAN(TRIM(A2)),D:E,2,0)</f>
        <v>12500</v>
      </c>
      <c r="D2" s="55" t="s">
        <v>89</v>
      </c>
      <c r="E2" s="58">
        <v>750</v>
      </c>
    </row>
    <row r="3" spans="1:5" s="57" customFormat="1" x14ac:dyDescent="0.25">
      <c r="A3" s="55" t="s">
        <v>96</v>
      </c>
      <c r="B3" s="56">
        <f t="shared" ref="B3:B7" si="0">VLOOKUP(CLEAN(TRIM(A3)),D:E,2,0)</f>
        <v>18000</v>
      </c>
      <c r="D3" s="55" t="s">
        <v>90</v>
      </c>
      <c r="E3" s="58">
        <v>18000</v>
      </c>
    </row>
    <row r="4" spans="1:5" s="57" customFormat="1" x14ac:dyDescent="0.25">
      <c r="A4" s="55" t="s">
        <v>126</v>
      </c>
      <c r="B4" s="56">
        <f t="shared" si="0"/>
        <v>15000</v>
      </c>
      <c r="D4" s="55" t="s">
        <v>92</v>
      </c>
      <c r="E4" s="58">
        <v>15000</v>
      </c>
    </row>
    <row r="5" spans="1:5" s="57" customFormat="1" ht="30" x14ac:dyDescent="0.25">
      <c r="A5" s="60" t="s">
        <v>128</v>
      </c>
      <c r="B5" s="56">
        <f t="shared" si="0"/>
        <v>4800</v>
      </c>
      <c r="D5" s="55" t="s">
        <v>97</v>
      </c>
      <c r="E5" s="58">
        <v>4800</v>
      </c>
    </row>
    <row r="6" spans="1:5" s="57" customFormat="1" ht="30" x14ac:dyDescent="0.25">
      <c r="A6" s="60" t="s">
        <v>127</v>
      </c>
      <c r="B6" s="56">
        <f t="shared" si="0"/>
        <v>8900</v>
      </c>
      <c r="D6" s="55" t="s">
        <v>98</v>
      </c>
      <c r="E6" s="58">
        <v>5500</v>
      </c>
    </row>
    <row r="7" spans="1:5" s="57" customFormat="1" x14ac:dyDescent="0.25">
      <c r="A7" s="55" t="s">
        <v>99</v>
      </c>
      <c r="B7" s="56">
        <f t="shared" si="0"/>
        <v>750</v>
      </c>
      <c r="D7" s="55" t="s">
        <v>94</v>
      </c>
      <c r="E7" s="58">
        <v>8900</v>
      </c>
    </row>
    <row r="8" spans="1:5" x14ac:dyDescent="0.25">
      <c r="D8" s="59" t="s">
        <v>104</v>
      </c>
      <c r="E8" s="58">
        <v>12500</v>
      </c>
    </row>
  </sheetData>
  <conditionalFormatting sqref="B2:B7">
    <cfRule type="cellIs" dxfId="24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60" zoomScaleNormal="160" workbookViewId="0">
      <selection activeCell="B9" sqref="B9"/>
    </sheetView>
  </sheetViews>
  <sheetFormatPr defaultRowHeight="15" x14ac:dyDescent="0.25"/>
  <cols>
    <col min="1" max="1" width="13.85546875" customWidth="1"/>
    <col min="2" max="2" width="12.85546875" customWidth="1"/>
    <col min="5" max="5" width="21.5703125" customWidth="1"/>
    <col min="6" max="6" width="12.5703125" bestFit="1" customWidth="1"/>
  </cols>
  <sheetData>
    <row r="1" spans="1:6" ht="22.5" x14ac:dyDescent="0.25">
      <c r="A1" s="2" t="s">
        <v>103</v>
      </c>
      <c r="B1" s="2" t="s">
        <v>130</v>
      </c>
      <c r="E1" s="39" t="s">
        <v>84</v>
      </c>
      <c r="F1" s="39" t="s">
        <v>83</v>
      </c>
    </row>
    <row r="2" spans="1:6" x14ac:dyDescent="0.25">
      <c r="A2" s="49" t="s">
        <v>87</v>
      </c>
      <c r="B2" s="10">
        <f>VLOOKUP("*"&amp;A2&amp;"*",E:F,2,0)</f>
        <v>4800</v>
      </c>
      <c r="E2" s="49" t="s">
        <v>88</v>
      </c>
      <c r="F2" s="51">
        <v>750</v>
      </c>
    </row>
    <row r="3" spans="1:6" x14ac:dyDescent="0.25">
      <c r="A3" s="49" t="s">
        <v>90</v>
      </c>
      <c r="B3" s="10">
        <f t="shared" ref="B3:B8" si="0">VLOOKUP("*"&amp;A3&amp;"*",E:F,2,0)</f>
        <v>18000</v>
      </c>
      <c r="E3" s="49" t="s">
        <v>91</v>
      </c>
      <c r="F3" s="51">
        <v>18000</v>
      </c>
    </row>
    <row r="4" spans="1:6" x14ac:dyDescent="0.25">
      <c r="A4" s="49" t="s">
        <v>92</v>
      </c>
      <c r="B4" s="10">
        <f t="shared" si="0"/>
        <v>15000</v>
      </c>
      <c r="E4" s="49" t="s">
        <v>93</v>
      </c>
      <c r="F4" s="51">
        <v>15000</v>
      </c>
    </row>
    <row r="5" spans="1:6" x14ac:dyDescent="0.25">
      <c r="A5" s="49" t="s">
        <v>94</v>
      </c>
      <c r="B5" s="10">
        <f t="shared" si="0"/>
        <v>8900</v>
      </c>
      <c r="E5" s="49" t="s">
        <v>87</v>
      </c>
      <c r="F5" s="51">
        <v>4800</v>
      </c>
    </row>
    <row r="6" spans="1:6" x14ac:dyDescent="0.25">
      <c r="A6" s="49" t="s">
        <v>89</v>
      </c>
      <c r="B6" s="10">
        <f t="shared" si="0"/>
        <v>750</v>
      </c>
      <c r="E6" s="49" t="s">
        <v>95</v>
      </c>
      <c r="F6" s="51">
        <v>8900</v>
      </c>
    </row>
    <row r="7" spans="1:6" x14ac:dyDescent="0.25">
      <c r="A7" s="49" t="s">
        <v>104</v>
      </c>
      <c r="B7" s="10">
        <f t="shared" si="0"/>
        <v>15400</v>
      </c>
      <c r="E7" s="49" t="s">
        <v>105</v>
      </c>
      <c r="F7" s="51">
        <v>15400</v>
      </c>
    </row>
    <row r="8" spans="1:6" x14ac:dyDescent="0.25">
      <c r="A8" s="49" t="s">
        <v>106</v>
      </c>
      <c r="B8" s="10">
        <f t="shared" si="0"/>
        <v>4300</v>
      </c>
      <c r="E8" s="49" t="s">
        <v>107</v>
      </c>
      <c r="F8" s="51">
        <v>4300</v>
      </c>
    </row>
    <row r="9" spans="1:6" x14ac:dyDescent="0.25">
      <c r="A9" s="49"/>
      <c r="B9" s="10"/>
      <c r="E9" s="49" t="s">
        <v>98</v>
      </c>
      <c r="F9" s="51">
        <v>15000</v>
      </c>
    </row>
    <row r="10" spans="1:6" x14ac:dyDescent="0.25">
      <c r="A10" s="49"/>
      <c r="B10" s="10"/>
      <c r="E10" s="49" t="s">
        <v>97</v>
      </c>
      <c r="F10" s="51">
        <v>16000</v>
      </c>
    </row>
  </sheetData>
  <conditionalFormatting sqref="B2:B10">
    <cfRule type="cellIs" dxfId="23" priority="9" operator="equal">
      <formula>0</formula>
    </cfRule>
  </conditionalFormatting>
  <conditionalFormatting sqref="A2:A5 A9:A10">
    <cfRule type="duplicateValues" dxfId="22" priority="5"/>
  </conditionalFormatting>
  <conditionalFormatting sqref="A6">
    <cfRule type="duplicateValues" dxfId="21" priority="3"/>
  </conditionalFormatting>
  <conditionalFormatting sqref="A7:A8">
    <cfRule type="duplicateValues" dxfId="2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60" zoomScaleNormal="160" workbookViewId="0">
      <selection activeCell="F6" sqref="F6"/>
    </sheetView>
  </sheetViews>
  <sheetFormatPr defaultRowHeight="14.25" x14ac:dyDescent="0.2"/>
  <cols>
    <col min="1" max="1" width="12.28515625" style="1" customWidth="1"/>
    <col min="2" max="2" width="15" style="1" customWidth="1"/>
    <col min="3" max="3" width="14.140625" style="1" customWidth="1"/>
    <col min="4" max="4" width="9.140625" style="1"/>
    <col min="5" max="5" width="16.42578125" style="1" customWidth="1"/>
    <col min="6" max="6" width="12.7109375" style="1" customWidth="1"/>
    <col min="7" max="7" width="15.7109375" style="1" bestFit="1" customWidth="1"/>
    <col min="8" max="16384" width="9.140625" style="1"/>
  </cols>
  <sheetData>
    <row r="1" spans="1:7" ht="18" customHeight="1" x14ac:dyDescent="0.2">
      <c r="A1" s="2" t="s">
        <v>133</v>
      </c>
      <c r="B1" s="2" t="s">
        <v>134</v>
      </c>
      <c r="C1" s="2" t="s">
        <v>135</v>
      </c>
    </row>
    <row r="2" spans="1:7" x14ac:dyDescent="0.2">
      <c r="A2" s="4" t="s">
        <v>148</v>
      </c>
      <c r="B2" s="4" t="s">
        <v>117</v>
      </c>
      <c r="C2" s="4">
        <v>68</v>
      </c>
      <c r="E2" s="72" t="s">
        <v>133</v>
      </c>
      <c r="F2" s="73" t="s">
        <v>152</v>
      </c>
    </row>
    <row r="3" spans="1:7" x14ac:dyDescent="0.2">
      <c r="A3" s="4" t="s">
        <v>151</v>
      </c>
      <c r="B3" s="4" t="s">
        <v>136</v>
      </c>
      <c r="C3" s="4">
        <v>97</v>
      </c>
    </row>
    <row r="4" spans="1:7" x14ac:dyDescent="0.2">
      <c r="A4" s="4" t="s">
        <v>152</v>
      </c>
      <c r="B4" s="4" t="s">
        <v>139</v>
      </c>
      <c r="C4" s="4">
        <v>81</v>
      </c>
      <c r="E4" s="74" t="s">
        <v>135</v>
      </c>
      <c r="F4" s="4">
        <f>VLOOKUP(F2,A:C,3,0)</f>
        <v>97</v>
      </c>
      <c r="G4" s="75" t="s">
        <v>153</v>
      </c>
    </row>
    <row r="5" spans="1:7" x14ac:dyDescent="0.2">
      <c r="A5" s="4" t="s">
        <v>149</v>
      </c>
      <c r="B5" s="4" t="s">
        <v>140</v>
      </c>
      <c r="C5" s="4">
        <v>82</v>
      </c>
    </row>
    <row r="6" spans="1:7" x14ac:dyDescent="0.2">
      <c r="A6" s="4" t="s">
        <v>157</v>
      </c>
      <c r="B6" s="4" t="s">
        <v>143</v>
      </c>
      <c r="C6" s="4">
        <v>58</v>
      </c>
      <c r="E6" s="74" t="s">
        <v>135</v>
      </c>
      <c r="F6" s="4">
        <f t="array" ref="F6">INDEX(C2:C11,SUM(EXACT(A2:A11,F2)*ROW(C2:C11))-ROW(C1))</f>
        <v>81</v>
      </c>
      <c r="G6" s="75" t="s">
        <v>154</v>
      </c>
    </row>
    <row r="7" spans="1:7" x14ac:dyDescent="0.2">
      <c r="A7" s="4" t="s">
        <v>155</v>
      </c>
      <c r="B7" s="4" t="s">
        <v>137</v>
      </c>
      <c r="C7" s="4">
        <v>36</v>
      </c>
      <c r="E7" s="74" t="s">
        <v>134</v>
      </c>
      <c r="F7" s="4" t="str">
        <f t="array" ref="F7">INDEX(B2:B11,SUM(EXACT(A2:A11,F2)*ROW(B2:B11))-ROW(B1))</f>
        <v>Жуликов М.</v>
      </c>
    </row>
    <row r="8" spans="1:7" x14ac:dyDescent="0.2">
      <c r="A8" s="4" t="s">
        <v>146</v>
      </c>
      <c r="B8" s="4" t="s">
        <v>142</v>
      </c>
      <c r="C8" s="4">
        <v>43</v>
      </c>
    </row>
    <row r="9" spans="1:7" x14ac:dyDescent="0.2">
      <c r="A9" s="4" t="s">
        <v>150</v>
      </c>
      <c r="B9" s="4" t="s">
        <v>145</v>
      </c>
      <c r="C9" s="4">
        <v>64</v>
      </c>
    </row>
    <row r="10" spans="1:7" x14ac:dyDescent="0.2">
      <c r="A10" s="4" t="s">
        <v>147</v>
      </c>
      <c r="B10" s="4" t="s">
        <v>138</v>
      </c>
      <c r="C10" s="4">
        <v>59</v>
      </c>
    </row>
    <row r="11" spans="1:7" x14ac:dyDescent="0.2">
      <c r="A11" s="4" t="s">
        <v>156</v>
      </c>
      <c r="B11" s="4" t="s">
        <v>144</v>
      </c>
      <c r="C11" s="4">
        <v>44</v>
      </c>
    </row>
    <row r="20" spans="12:12" x14ac:dyDescent="0.2">
      <c r="L20" s="1" t="s">
        <v>86</v>
      </c>
    </row>
  </sheetData>
  <sortState ref="A2:C11">
    <sortCondition ref="A2"/>
  </sortState>
  <conditionalFormatting sqref="A2:C11">
    <cfRule type="expression" dxfId="19" priority="2">
      <formula>EXACT($A2,$F$2)</formula>
    </cfRule>
  </conditionalFormatting>
  <conditionalFormatting sqref="A1:C11">
    <cfRule type="expression" dxfId="18" priority="1">
      <formula>$A1=$F$2</formula>
    </cfRule>
  </conditionalFormatting>
  <dataValidations count="1">
    <dataValidation type="list" allowBlank="1" showInputMessage="1" showErrorMessage="1" sqref="F2">
      <formula1>$A$2:$A$11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5" x14ac:dyDescent="0.25"/>
  <sheetData>
    <row r="1" spans="1:10" x14ac:dyDescent="0.25">
      <c r="A1" t="s">
        <v>163</v>
      </c>
      <c r="D1" t="s">
        <v>164</v>
      </c>
    </row>
    <row r="3" spans="1:10" x14ac:dyDescent="0.25">
      <c r="A3" s="82" t="s">
        <v>193</v>
      </c>
      <c r="B3" s="82" t="s">
        <v>17</v>
      </c>
      <c r="C3" s="82"/>
      <c r="D3" s="82" t="s">
        <v>165</v>
      </c>
      <c r="E3" s="82" t="s">
        <v>22</v>
      </c>
      <c r="G3" s="84"/>
      <c r="H3" s="84"/>
      <c r="I3" s="84"/>
      <c r="J3" s="84"/>
    </row>
    <row r="4" spans="1:10" x14ac:dyDescent="0.25">
      <c r="A4" t="s">
        <v>166</v>
      </c>
      <c r="B4" t="s">
        <v>136</v>
      </c>
      <c r="D4" t="s">
        <v>167</v>
      </c>
      <c r="E4" s="81">
        <v>1900</v>
      </c>
    </row>
    <row r="5" spans="1:10" x14ac:dyDescent="0.25">
      <c r="A5" t="s">
        <v>168</v>
      </c>
      <c r="B5" t="s">
        <v>186</v>
      </c>
      <c r="D5" t="s">
        <v>169</v>
      </c>
      <c r="E5" s="81">
        <v>31700</v>
      </c>
    </row>
    <row r="6" spans="1:10" x14ac:dyDescent="0.25">
      <c r="A6" t="s">
        <v>170</v>
      </c>
      <c r="B6" t="s">
        <v>145</v>
      </c>
      <c r="D6" t="s">
        <v>171</v>
      </c>
      <c r="E6" s="81">
        <v>413300</v>
      </c>
    </row>
    <row r="7" spans="1:10" x14ac:dyDescent="0.25">
      <c r="A7" t="s">
        <v>172</v>
      </c>
      <c r="B7" t="s">
        <v>187</v>
      </c>
      <c r="D7" t="s">
        <v>173</v>
      </c>
      <c r="E7" s="81">
        <v>84600</v>
      </c>
    </row>
    <row r="8" spans="1:10" x14ac:dyDescent="0.25">
      <c r="A8" t="s">
        <v>174</v>
      </c>
      <c r="B8" t="s">
        <v>138</v>
      </c>
      <c r="D8" t="s">
        <v>175</v>
      </c>
      <c r="E8" s="81">
        <v>444700</v>
      </c>
    </row>
    <row r="9" spans="1:10" x14ac:dyDescent="0.25">
      <c r="A9" t="s">
        <v>176</v>
      </c>
      <c r="B9" t="s">
        <v>139</v>
      </c>
      <c r="D9" t="s">
        <v>177</v>
      </c>
      <c r="E9" s="81">
        <v>7200</v>
      </c>
    </row>
    <row r="10" spans="1:10" x14ac:dyDescent="0.25">
      <c r="A10" t="s">
        <v>178</v>
      </c>
      <c r="B10" t="s">
        <v>188</v>
      </c>
      <c r="D10" t="s">
        <v>179</v>
      </c>
      <c r="E10" s="81">
        <v>112300</v>
      </c>
    </row>
    <row r="11" spans="1:10" x14ac:dyDescent="0.25">
      <c r="A11" t="s">
        <v>180</v>
      </c>
      <c r="B11" t="s">
        <v>189</v>
      </c>
      <c r="D11" t="s">
        <v>181</v>
      </c>
      <c r="E11" s="81">
        <v>57000</v>
      </c>
    </row>
    <row r="12" spans="1:10" x14ac:dyDescent="0.25">
      <c r="A12" t="s">
        <v>182</v>
      </c>
      <c r="B12" t="s">
        <v>190</v>
      </c>
      <c r="D12" t="s">
        <v>183</v>
      </c>
      <c r="E12" s="81">
        <v>106100</v>
      </c>
    </row>
    <row r="13" spans="1:10" x14ac:dyDescent="0.25">
      <c r="A13" t="s">
        <v>194</v>
      </c>
      <c r="B13" t="s">
        <v>191</v>
      </c>
      <c r="D13" t="s">
        <v>184</v>
      </c>
      <c r="E13" s="81">
        <v>64800</v>
      </c>
    </row>
    <row r="14" spans="1:10" x14ac:dyDescent="0.25">
      <c r="A14" t="s">
        <v>185</v>
      </c>
      <c r="B14" t="s">
        <v>192</v>
      </c>
      <c r="D14" t="s">
        <v>195</v>
      </c>
      <c r="E14" s="81">
        <v>216500</v>
      </c>
    </row>
    <row r="15" spans="1:10" x14ac:dyDescent="0.25">
      <c r="A15" t="s">
        <v>196</v>
      </c>
      <c r="B15" t="s">
        <v>159</v>
      </c>
      <c r="D15" t="s">
        <v>185</v>
      </c>
      <c r="E15" s="81">
        <v>2600</v>
      </c>
    </row>
    <row r="19" spans="1:1" x14ac:dyDescent="0.25">
      <c r="A19" t="s">
        <v>197</v>
      </c>
    </row>
    <row r="20" spans="1:1" x14ac:dyDescent="0.25">
      <c r="A20" s="83" t="s">
        <v>198</v>
      </c>
    </row>
  </sheetData>
  <hyperlinks>
    <hyperlink ref="A20" r:id="rId1"/>
  </hyperlinks>
  <pageMargins left="0.7" right="0.7" top="0.75" bottom="0.75" header="0.3" footer="0.3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30" zoomScaleNormal="130" workbookViewId="0">
      <selection activeCell="G3" sqref="G3"/>
    </sheetView>
  </sheetViews>
  <sheetFormatPr defaultRowHeight="15" x14ac:dyDescent="0.25"/>
  <cols>
    <col min="1" max="1" width="34" customWidth="1"/>
    <col min="2" max="2" width="14.28515625" bestFit="1" customWidth="1"/>
    <col min="3" max="3" width="4" customWidth="1"/>
    <col min="4" max="4" width="36" bestFit="1" customWidth="1"/>
    <col min="5" max="5" width="14" bestFit="1" customWidth="1"/>
    <col min="7" max="7" width="35.5703125" bestFit="1" customWidth="1"/>
    <col min="8" max="8" width="14.28515625" bestFit="1" customWidth="1"/>
    <col min="9" max="9" width="36" bestFit="1" customWidth="1"/>
    <col min="10" max="10" width="7.5703125" bestFit="1" customWidth="1"/>
  </cols>
  <sheetData>
    <row r="1" spans="1:10" x14ac:dyDescent="0.25">
      <c r="A1" t="s">
        <v>163</v>
      </c>
      <c r="D1" t="s">
        <v>164</v>
      </c>
    </row>
    <row r="3" spans="1:10" x14ac:dyDescent="0.25">
      <c r="A3" s="82" t="s">
        <v>193</v>
      </c>
      <c r="B3" s="82" t="s">
        <v>17</v>
      </c>
      <c r="C3" s="82"/>
      <c r="D3" s="82" t="s">
        <v>165</v>
      </c>
      <c r="E3" s="82" t="s">
        <v>22</v>
      </c>
      <c r="G3" s="84" t="s">
        <v>193</v>
      </c>
      <c r="H3" s="84" t="s">
        <v>17</v>
      </c>
      <c r="I3" s="84" t="s">
        <v>165</v>
      </c>
      <c r="J3" s="84" t="s">
        <v>22</v>
      </c>
    </row>
    <row r="4" spans="1:10" x14ac:dyDescent="0.25">
      <c r="A4" t="s">
        <v>166</v>
      </c>
      <c r="B4" t="s">
        <v>136</v>
      </c>
      <c r="D4" t="s">
        <v>167</v>
      </c>
      <c r="E4" s="81">
        <v>1900</v>
      </c>
      <c r="G4" t="s">
        <v>166</v>
      </c>
      <c r="H4" t="s">
        <v>136</v>
      </c>
      <c r="I4" t="s">
        <v>169</v>
      </c>
      <c r="J4">
        <v>31700</v>
      </c>
    </row>
    <row r="5" spans="1:10" x14ac:dyDescent="0.25">
      <c r="A5" t="s">
        <v>168</v>
      </c>
      <c r="B5" t="s">
        <v>186</v>
      </c>
      <c r="D5" t="s">
        <v>169</v>
      </c>
      <c r="E5" s="81">
        <v>31700</v>
      </c>
      <c r="G5" t="s">
        <v>168</v>
      </c>
      <c r="H5" t="s">
        <v>186</v>
      </c>
      <c r="I5" t="s">
        <v>171</v>
      </c>
      <c r="J5">
        <v>413300</v>
      </c>
    </row>
    <row r="6" spans="1:10" x14ac:dyDescent="0.25">
      <c r="A6" t="s">
        <v>170</v>
      </c>
      <c r="B6" t="s">
        <v>145</v>
      </c>
      <c r="D6" t="s">
        <v>171</v>
      </c>
      <c r="E6" s="81">
        <v>413300</v>
      </c>
      <c r="G6" t="s">
        <v>170</v>
      </c>
      <c r="H6" t="s">
        <v>145</v>
      </c>
      <c r="I6" t="s">
        <v>173</v>
      </c>
      <c r="J6">
        <v>84600</v>
      </c>
    </row>
    <row r="7" spans="1:10" x14ac:dyDescent="0.25">
      <c r="A7" t="s">
        <v>172</v>
      </c>
      <c r="B7" t="s">
        <v>187</v>
      </c>
      <c r="D7" t="s">
        <v>173</v>
      </c>
      <c r="E7" s="81">
        <v>84600</v>
      </c>
      <c r="G7" t="s">
        <v>172</v>
      </c>
      <c r="H7" t="s">
        <v>187</v>
      </c>
      <c r="I7" t="s">
        <v>175</v>
      </c>
      <c r="J7">
        <v>444700</v>
      </c>
    </row>
    <row r="8" spans="1:10" x14ac:dyDescent="0.25">
      <c r="A8" t="s">
        <v>174</v>
      </c>
      <c r="B8" t="s">
        <v>138</v>
      </c>
      <c r="D8" t="s">
        <v>175</v>
      </c>
      <c r="E8" s="81">
        <v>444700</v>
      </c>
      <c r="G8" t="s">
        <v>174</v>
      </c>
      <c r="H8" t="s">
        <v>138</v>
      </c>
      <c r="I8" t="s">
        <v>177</v>
      </c>
      <c r="J8">
        <v>7200</v>
      </c>
    </row>
    <row r="9" spans="1:10" x14ac:dyDescent="0.25">
      <c r="A9" t="s">
        <v>176</v>
      </c>
      <c r="B9" t="s">
        <v>139</v>
      </c>
      <c r="D9" t="s">
        <v>177</v>
      </c>
      <c r="E9" s="81">
        <v>7200</v>
      </c>
      <c r="G9" t="s">
        <v>176</v>
      </c>
      <c r="H9" t="s">
        <v>139</v>
      </c>
      <c r="I9" t="s">
        <v>179</v>
      </c>
      <c r="J9">
        <v>112300</v>
      </c>
    </row>
    <row r="10" spans="1:10" x14ac:dyDescent="0.25">
      <c r="A10" t="s">
        <v>178</v>
      </c>
      <c r="B10" t="s">
        <v>188</v>
      </c>
      <c r="D10" t="s">
        <v>179</v>
      </c>
      <c r="E10" s="81">
        <v>112300</v>
      </c>
      <c r="G10" t="s">
        <v>178</v>
      </c>
      <c r="H10" t="s">
        <v>188</v>
      </c>
      <c r="I10" t="s">
        <v>181</v>
      </c>
      <c r="J10">
        <v>57000</v>
      </c>
    </row>
    <row r="11" spans="1:10" x14ac:dyDescent="0.25">
      <c r="A11" t="s">
        <v>180</v>
      </c>
      <c r="B11" t="s">
        <v>189</v>
      </c>
      <c r="D11" t="s">
        <v>181</v>
      </c>
      <c r="E11" s="81">
        <v>57000</v>
      </c>
      <c r="G11" t="s">
        <v>180</v>
      </c>
      <c r="H11" t="s">
        <v>189</v>
      </c>
      <c r="I11" t="s">
        <v>183</v>
      </c>
      <c r="J11">
        <v>106100</v>
      </c>
    </row>
    <row r="12" spans="1:10" x14ac:dyDescent="0.25">
      <c r="A12" t="s">
        <v>182</v>
      </c>
      <c r="B12" t="s">
        <v>190</v>
      </c>
      <c r="D12" t="s">
        <v>183</v>
      </c>
      <c r="E12" s="81">
        <v>106100</v>
      </c>
      <c r="G12" t="s">
        <v>182</v>
      </c>
      <c r="H12" t="s">
        <v>190</v>
      </c>
      <c r="I12" t="s">
        <v>184</v>
      </c>
      <c r="J12">
        <v>64800</v>
      </c>
    </row>
    <row r="13" spans="1:10" x14ac:dyDescent="0.25">
      <c r="A13" t="s">
        <v>194</v>
      </c>
      <c r="B13" t="s">
        <v>191</v>
      </c>
      <c r="D13" t="s">
        <v>184</v>
      </c>
      <c r="E13" s="81">
        <v>64800</v>
      </c>
      <c r="G13" t="s">
        <v>194</v>
      </c>
      <c r="H13" t="s">
        <v>191</v>
      </c>
      <c r="I13" t="s">
        <v>195</v>
      </c>
      <c r="J13">
        <v>216500</v>
      </c>
    </row>
    <row r="14" spans="1:10" x14ac:dyDescent="0.25">
      <c r="A14" t="s">
        <v>185</v>
      </c>
      <c r="B14" t="s">
        <v>192</v>
      </c>
      <c r="D14" t="s">
        <v>195</v>
      </c>
      <c r="E14" s="81">
        <v>216500</v>
      </c>
      <c r="G14" t="s">
        <v>185</v>
      </c>
      <c r="H14" t="s">
        <v>192</v>
      </c>
      <c r="I14" t="s">
        <v>185</v>
      </c>
      <c r="J14">
        <v>2600</v>
      </c>
    </row>
    <row r="15" spans="1:10" x14ac:dyDescent="0.25">
      <c r="A15" t="s">
        <v>196</v>
      </c>
      <c r="B15" t="s">
        <v>159</v>
      </c>
      <c r="D15" t="s">
        <v>185</v>
      </c>
      <c r="E15" s="81">
        <v>2600</v>
      </c>
      <c r="G15" t="s">
        <v>196</v>
      </c>
      <c r="H15" t="s">
        <v>159</v>
      </c>
      <c r="I15" t="s">
        <v>167</v>
      </c>
      <c r="J15">
        <v>1900</v>
      </c>
    </row>
    <row r="19" spans="1:1" x14ac:dyDescent="0.25">
      <c r="A19" t="s">
        <v>197</v>
      </c>
    </row>
    <row r="20" spans="1:1" x14ac:dyDescent="0.25">
      <c r="A20" s="83" t="s">
        <v>198</v>
      </c>
    </row>
  </sheetData>
  <hyperlinks>
    <hyperlink ref="A20" r:id="rId1"/>
  </hyperlinks>
  <pageMargins left="0.7" right="0.7" top="0.75" bottom="0.75" header="0.3" footer="0.3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60" zoomScaleNormal="160" workbookViewId="0">
      <selection activeCell="F3" sqref="F3"/>
    </sheetView>
  </sheetViews>
  <sheetFormatPr defaultRowHeight="14.25" x14ac:dyDescent="0.2"/>
  <cols>
    <col min="1" max="1" width="8.85546875" style="12" customWidth="1"/>
    <col min="2" max="2" width="13.28515625" style="9" customWidth="1"/>
    <col min="3" max="3" width="13.5703125" style="1" customWidth="1"/>
    <col min="4" max="4" width="5.5703125" style="1" customWidth="1"/>
    <col min="5" max="5" width="9.140625" style="12" bestFit="1" customWidth="1"/>
    <col min="6" max="6" width="16.7109375" style="1" bestFit="1" customWidth="1"/>
    <col min="7" max="16384" width="9.140625" style="1"/>
  </cols>
  <sheetData>
    <row r="1" spans="1:6" ht="19.5" customHeight="1" x14ac:dyDescent="0.2">
      <c r="A1" s="2" t="s">
        <v>18</v>
      </c>
      <c r="B1" s="35" t="s">
        <v>19</v>
      </c>
      <c r="C1" s="2" t="s">
        <v>22</v>
      </c>
      <c r="E1" s="37" t="s">
        <v>18</v>
      </c>
      <c r="F1" s="37" t="s">
        <v>22</v>
      </c>
    </row>
    <row r="2" spans="1:6" x14ac:dyDescent="0.2">
      <c r="A2" s="5">
        <v>1100</v>
      </c>
      <c r="B2" s="8" t="s">
        <v>23</v>
      </c>
      <c r="C2" s="11">
        <v>18000</v>
      </c>
      <c r="E2" s="5">
        <v>1103</v>
      </c>
      <c r="F2" s="10">
        <f>IFERROR(VLOOKUP(E2,A:C,3,0),0)</f>
        <v>39000</v>
      </c>
    </row>
    <row r="3" spans="1:6" x14ac:dyDescent="0.2">
      <c r="A3" s="5">
        <v>1101</v>
      </c>
      <c r="B3" s="8" t="s">
        <v>28</v>
      </c>
      <c r="C3" s="11">
        <v>95000</v>
      </c>
      <c r="E3" s="5">
        <v>1105</v>
      </c>
      <c r="F3" s="10">
        <f t="shared" ref="F3:F6" si="0">IFERROR(VLOOKUP(E3,A:C,3,0),0)</f>
        <v>0</v>
      </c>
    </row>
    <row r="4" spans="1:6" x14ac:dyDescent="0.2">
      <c r="A4" s="5">
        <v>1102</v>
      </c>
      <c r="B4" s="8" t="s">
        <v>40</v>
      </c>
      <c r="C4" s="11">
        <v>54000</v>
      </c>
      <c r="E4" s="5">
        <v>1107</v>
      </c>
      <c r="F4" s="10">
        <f t="shared" si="0"/>
        <v>59000</v>
      </c>
    </row>
    <row r="5" spans="1:6" x14ac:dyDescent="0.2">
      <c r="A5" s="5">
        <v>1103</v>
      </c>
      <c r="B5" s="8" t="s">
        <v>40</v>
      </c>
      <c r="C5" s="11">
        <v>39000</v>
      </c>
      <c r="E5" s="5">
        <v>1109</v>
      </c>
      <c r="F5" s="10">
        <f t="shared" si="0"/>
        <v>0</v>
      </c>
    </row>
    <row r="6" spans="1:6" x14ac:dyDescent="0.2">
      <c r="A6" s="5">
        <v>1104</v>
      </c>
      <c r="B6" s="8" t="s">
        <v>23</v>
      </c>
      <c r="C6" s="11">
        <v>61000</v>
      </c>
      <c r="E6" s="5">
        <v>1121</v>
      </c>
      <c r="F6" s="10">
        <f t="shared" si="0"/>
        <v>0</v>
      </c>
    </row>
    <row r="7" spans="1:6" x14ac:dyDescent="0.2">
      <c r="A7" s="5"/>
      <c r="B7" s="8"/>
      <c r="C7" s="11"/>
    </row>
    <row r="8" spans="1:6" x14ac:dyDescent="0.2">
      <c r="A8" s="5">
        <v>1106</v>
      </c>
      <c r="B8" s="8" t="s">
        <v>28</v>
      </c>
      <c r="C8" s="11">
        <v>92000</v>
      </c>
      <c r="E8" s="61" t="s">
        <v>129</v>
      </c>
      <c r="F8" s="62">
        <f>SUM(F2:F6)</f>
        <v>98000</v>
      </c>
    </row>
    <row r="9" spans="1:6" x14ac:dyDescent="0.2">
      <c r="A9" s="5">
        <v>1107</v>
      </c>
      <c r="B9" s="8" t="s">
        <v>28</v>
      </c>
      <c r="C9" s="11">
        <v>59000</v>
      </c>
    </row>
    <row r="10" spans="1:6" x14ac:dyDescent="0.2">
      <c r="A10" s="5">
        <v>1108</v>
      </c>
      <c r="B10" s="8" t="s">
        <v>23</v>
      </c>
      <c r="C10" s="11">
        <v>60000</v>
      </c>
    </row>
    <row r="11" spans="1:6" x14ac:dyDescent="0.2">
      <c r="A11" s="5"/>
      <c r="B11" s="8"/>
      <c r="C11" s="11"/>
    </row>
    <row r="12" spans="1:6" x14ac:dyDescent="0.2">
      <c r="A12" s="5">
        <v>1110</v>
      </c>
      <c r="B12" s="8" t="s">
        <v>40</v>
      </c>
      <c r="C12" s="11">
        <v>38000</v>
      </c>
    </row>
    <row r="13" spans="1:6" x14ac:dyDescent="0.2">
      <c r="A13" s="5">
        <v>1114</v>
      </c>
      <c r="B13" s="8" t="s">
        <v>28</v>
      </c>
      <c r="C13" s="11">
        <v>56000</v>
      </c>
    </row>
    <row r="14" spans="1:6" x14ac:dyDescent="0.2">
      <c r="A14" s="5">
        <v>1115</v>
      </c>
      <c r="B14" s="8" t="s">
        <v>23</v>
      </c>
      <c r="C14" s="11">
        <v>23000</v>
      </c>
    </row>
  </sheetData>
  <sortState ref="A2:D14">
    <sortCondition ref="B2"/>
  </sortState>
  <conditionalFormatting sqref="F2:F6">
    <cfRule type="cellIs" dxfId="17" priority="2" operator="equal">
      <formula>0</formula>
    </cfRule>
  </conditionalFormatting>
  <conditionalFormatting sqref="A2:C14">
    <cfRule type="expression" dxfId="16" priority="8">
      <formula>COUNTIF($E:$E,$A2)&gt;0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45" zoomScaleNormal="145" workbookViewId="0">
      <selection activeCell="I2" sqref="I2"/>
    </sheetView>
  </sheetViews>
  <sheetFormatPr defaultRowHeight="14.25" x14ac:dyDescent="0.2"/>
  <cols>
    <col min="1" max="1" width="8.85546875" style="12" customWidth="1"/>
    <col min="2" max="2" width="11.5703125" style="9" bestFit="1" customWidth="1"/>
    <col min="3" max="3" width="13.5703125" style="1" customWidth="1"/>
    <col min="4" max="4" width="20.140625" style="1" customWidth="1"/>
    <col min="5" max="5" width="13.140625" style="1" customWidth="1"/>
    <col min="6" max="6" width="12" style="7" customWidth="1"/>
    <col min="7" max="7" width="5.5703125" style="1" customWidth="1"/>
    <col min="8" max="8" width="9.140625" style="12" bestFit="1" customWidth="1"/>
    <col min="9" max="10" width="18.42578125" style="1" customWidth="1"/>
    <col min="11" max="16384" width="9.140625" style="1"/>
  </cols>
  <sheetData>
    <row r="1" spans="1:12" ht="19.5" customHeight="1" x14ac:dyDescent="0.2">
      <c r="A1" s="2" t="s">
        <v>18</v>
      </c>
      <c r="B1" s="35" t="s">
        <v>54</v>
      </c>
      <c r="C1" s="2" t="s">
        <v>19</v>
      </c>
      <c r="D1" s="2" t="s">
        <v>20</v>
      </c>
      <c r="E1" s="2" t="s">
        <v>21</v>
      </c>
      <c r="F1" s="36" t="s">
        <v>22</v>
      </c>
      <c r="H1" s="37" t="s">
        <v>18</v>
      </c>
      <c r="I1" s="37" t="s">
        <v>19</v>
      </c>
      <c r="J1" s="37" t="s">
        <v>22</v>
      </c>
    </row>
    <row r="2" spans="1:12" x14ac:dyDescent="0.2">
      <c r="A2" s="5">
        <v>1514</v>
      </c>
      <c r="B2" s="8">
        <v>42537</v>
      </c>
      <c r="C2" s="11" t="s">
        <v>28</v>
      </c>
      <c r="D2" s="4" t="s">
        <v>36</v>
      </c>
      <c r="E2" s="4" t="s">
        <v>37</v>
      </c>
      <c r="F2" s="6">
        <v>6700</v>
      </c>
      <c r="H2" s="5">
        <v>2326</v>
      </c>
      <c r="I2" s="76" t="str">
        <f>VLOOKUP($H2,$A:$F,MATCH(I$1,$A$1:$F$1,0),0)</f>
        <v>в обработке</v>
      </c>
      <c r="J2" s="76">
        <f>VLOOKUP($H2,$A:$F,MATCH(J$1,$A$1:$F$1,0),0)</f>
        <v>200</v>
      </c>
      <c r="L2" s="50"/>
    </row>
    <row r="3" spans="1:12" x14ac:dyDescent="0.2">
      <c r="A3" s="5">
        <v>2326</v>
      </c>
      <c r="B3" s="8">
        <v>42579</v>
      </c>
      <c r="C3" s="11" t="s">
        <v>28</v>
      </c>
      <c r="D3" s="4" t="s">
        <v>41</v>
      </c>
      <c r="E3" s="4" t="s">
        <v>43</v>
      </c>
      <c r="F3" s="6">
        <v>200</v>
      </c>
      <c r="H3" s="5">
        <v>2653</v>
      </c>
      <c r="I3" s="76" t="str">
        <f t="shared" ref="I3:J6" si="0">VLOOKUP($H3,$A:$F,MATCH(I$1,$A$1:$F$1,0),0)</f>
        <v>завершено</v>
      </c>
      <c r="J3" s="76">
        <f t="shared" si="0"/>
        <v>6100</v>
      </c>
    </row>
    <row r="4" spans="1:12" x14ac:dyDescent="0.2">
      <c r="A4" s="5">
        <v>2577</v>
      </c>
      <c r="B4" s="8">
        <v>42548</v>
      </c>
      <c r="C4" s="11" t="s">
        <v>23</v>
      </c>
      <c r="D4" s="4" t="s">
        <v>44</v>
      </c>
      <c r="E4" s="4" t="s">
        <v>45</v>
      </c>
      <c r="F4" s="6">
        <v>6900</v>
      </c>
      <c r="H4" s="5">
        <v>5081</v>
      </c>
      <c r="I4" s="76" t="str">
        <f t="shared" si="0"/>
        <v>завершено</v>
      </c>
      <c r="J4" s="76">
        <f t="shared" si="0"/>
        <v>3600</v>
      </c>
    </row>
    <row r="5" spans="1:12" x14ac:dyDescent="0.2">
      <c r="A5" s="5">
        <v>2653</v>
      </c>
      <c r="B5" s="8">
        <v>42532</v>
      </c>
      <c r="C5" s="11" t="s">
        <v>23</v>
      </c>
      <c r="D5" s="4" t="s">
        <v>34</v>
      </c>
      <c r="E5" s="4" t="s">
        <v>35</v>
      </c>
      <c r="F5" s="6">
        <v>6100</v>
      </c>
      <c r="H5" s="5">
        <v>8274</v>
      </c>
      <c r="I5" s="76" t="str">
        <f t="shared" si="0"/>
        <v>в обработке</v>
      </c>
      <c r="J5" s="76">
        <f t="shared" si="0"/>
        <v>5700</v>
      </c>
    </row>
    <row r="6" spans="1:12" x14ac:dyDescent="0.2">
      <c r="A6" s="5">
        <v>2878</v>
      </c>
      <c r="B6" s="8">
        <v>42527</v>
      </c>
      <c r="C6" s="11" t="s">
        <v>40</v>
      </c>
      <c r="D6" s="4" t="s">
        <v>52</v>
      </c>
      <c r="E6" s="4" t="s">
        <v>53</v>
      </c>
      <c r="F6" s="6">
        <v>4700</v>
      </c>
      <c r="H6" s="5">
        <v>8295</v>
      </c>
      <c r="I6" s="76" t="str">
        <f t="shared" si="0"/>
        <v>получено</v>
      </c>
      <c r="J6" s="76">
        <f t="shared" si="0"/>
        <v>9900</v>
      </c>
    </row>
    <row r="7" spans="1:12" x14ac:dyDescent="0.2">
      <c r="A7" s="5">
        <v>2883</v>
      </c>
      <c r="B7" s="8">
        <v>42540</v>
      </c>
      <c r="C7" s="11" t="s">
        <v>28</v>
      </c>
      <c r="D7" s="4" t="s">
        <v>29</v>
      </c>
      <c r="E7" s="4" t="s">
        <v>30</v>
      </c>
      <c r="F7" s="6">
        <v>2600</v>
      </c>
    </row>
    <row r="8" spans="1:12" x14ac:dyDescent="0.2">
      <c r="A8" s="5">
        <v>4179</v>
      </c>
      <c r="B8" s="8">
        <v>42568</v>
      </c>
      <c r="C8" s="11" t="s">
        <v>23</v>
      </c>
      <c r="D8" s="4" t="s">
        <v>24</v>
      </c>
      <c r="E8" s="4" t="s">
        <v>25</v>
      </c>
      <c r="F8" s="6">
        <v>8700</v>
      </c>
    </row>
    <row r="9" spans="1:12" x14ac:dyDescent="0.2">
      <c r="A9" s="5">
        <v>4279</v>
      </c>
      <c r="B9" s="8">
        <v>42455</v>
      </c>
      <c r="C9" s="11" t="s">
        <v>23</v>
      </c>
      <c r="D9" s="4" t="s">
        <v>38</v>
      </c>
      <c r="E9" s="4" t="s">
        <v>39</v>
      </c>
      <c r="F9" s="6">
        <v>9300</v>
      </c>
    </row>
    <row r="10" spans="1:12" x14ac:dyDescent="0.2">
      <c r="A10" s="5">
        <v>5081</v>
      </c>
      <c r="B10" s="8">
        <v>42608</v>
      </c>
      <c r="C10" s="11" t="s">
        <v>23</v>
      </c>
      <c r="D10" s="4" t="s">
        <v>26</v>
      </c>
      <c r="E10" s="4" t="s">
        <v>27</v>
      </c>
      <c r="F10" s="6">
        <v>3600</v>
      </c>
    </row>
    <row r="11" spans="1:12" x14ac:dyDescent="0.2">
      <c r="A11" s="5">
        <v>6555</v>
      </c>
      <c r="B11" s="8">
        <v>42561</v>
      </c>
      <c r="C11" s="11" t="s">
        <v>23</v>
      </c>
      <c r="D11" s="4" t="s">
        <v>29</v>
      </c>
      <c r="E11" s="4" t="s">
        <v>31</v>
      </c>
      <c r="F11" s="6">
        <v>2900</v>
      </c>
    </row>
    <row r="12" spans="1:12" x14ac:dyDescent="0.2">
      <c r="A12" s="5">
        <v>6919</v>
      </c>
      <c r="B12" s="8">
        <v>42546</v>
      </c>
      <c r="C12" s="11" t="s">
        <v>23</v>
      </c>
      <c r="D12" s="4" t="s">
        <v>32</v>
      </c>
      <c r="E12" s="4" t="s">
        <v>33</v>
      </c>
      <c r="F12" s="6">
        <v>3600</v>
      </c>
    </row>
    <row r="13" spans="1:12" x14ac:dyDescent="0.2">
      <c r="A13" s="5">
        <v>6988</v>
      </c>
      <c r="B13" s="8">
        <v>42543</v>
      </c>
      <c r="C13" s="11" t="s">
        <v>28</v>
      </c>
      <c r="D13" s="4" t="s">
        <v>48</v>
      </c>
      <c r="E13" s="4" t="s">
        <v>49</v>
      </c>
      <c r="F13" s="6">
        <v>2700</v>
      </c>
    </row>
    <row r="14" spans="1:12" x14ac:dyDescent="0.2">
      <c r="A14" s="5">
        <v>8274</v>
      </c>
      <c r="B14" s="8">
        <v>42468</v>
      </c>
      <c r="C14" s="11" t="s">
        <v>28</v>
      </c>
      <c r="D14" s="4" t="s">
        <v>50</v>
      </c>
      <c r="E14" s="4" t="s">
        <v>51</v>
      </c>
      <c r="F14" s="6">
        <v>5700</v>
      </c>
    </row>
    <row r="15" spans="1:12" x14ac:dyDescent="0.2">
      <c r="A15" s="5">
        <v>8295</v>
      </c>
      <c r="B15" s="8">
        <v>42563</v>
      </c>
      <c r="C15" s="11" t="s">
        <v>40</v>
      </c>
      <c r="D15" s="4" t="s">
        <v>55</v>
      </c>
      <c r="E15" s="4" t="s">
        <v>46</v>
      </c>
      <c r="F15" s="6">
        <v>9900</v>
      </c>
    </row>
    <row r="16" spans="1:12" x14ac:dyDescent="0.2">
      <c r="A16" s="5">
        <v>8488</v>
      </c>
      <c r="B16" s="8">
        <v>42555</v>
      </c>
      <c r="C16" s="11" t="s">
        <v>40</v>
      </c>
      <c r="D16" s="4" t="s">
        <v>41</v>
      </c>
      <c r="E16" s="4" t="s">
        <v>42</v>
      </c>
      <c r="F16" s="6">
        <v>5800</v>
      </c>
    </row>
    <row r="17" spans="1:6" x14ac:dyDescent="0.2">
      <c r="A17" s="5">
        <v>9607</v>
      </c>
      <c r="B17" s="8">
        <v>42480</v>
      </c>
      <c r="C17" s="11" t="s">
        <v>40</v>
      </c>
      <c r="D17" s="4" t="s">
        <v>41</v>
      </c>
      <c r="E17" s="4" t="s">
        <v>47</v>
      </c>
      <c r="F17" s="6">
        <v>6800</v>
      </c>
    </row>
  </sheetData>
  <sortState ref="H2:H6">
    <sortCondition ref="H2"/>
  </sortState>
  <conditionalFormatting sqref="A2:F17">
    <cfRule type="expression" dxfId="15" priority="18">
      <formula>COUNTIF($H:$H,$A2)&gt;0</formula>
    </cfRule>
  </conditionalFormatting>
  <conditionalFormatting sqref="I2:J6">
    <cfRule type="cellIs" dxfId="14" priority="2" operator="equal">
      <formula>0</formula>
    </cfRule>
  </conditionalFormatting>
  <dataValidations count="1">
    <dataValidation type="list" allowBlank="1" showInputMessage="1" showErrorMessage="1" sqref="I1:J1">
      <formula1>$A$1:$F$1</formula1>
    </dataValidation>
  </dataValidations>
  <pageMargins left="0.7" right="0.7" top="0.75" bottom="0.75" header="0.3" footer="0.3"/>
  <pageSetup paperSize="9" orientation="portrait" horizontalDpi="30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activeCell="B2" sqref="B2:B4"/>
    </sheetView>
  </sheetViews>
  <sheetFormatPr defaultRowHeight="15" x14ac:dyDescent="0.25"/>
  <cols>
    <col min="1" max="1" width="10.7109375" customWidth="1"/>
    <col min="2" max="2" width="14.5703125" bestFit="1" customWidth="1"/>
    <col min="3" max="3" width="8.7109375" customWidth="1"/>
    <col min="4" max="4" width="10.42578125" customWidth="1"/>
    <col min="5" max="5" width="15.28515625" bestFit="1" customWidth="1"/>
  </cols>
  <sheetData>
    <row r="1" spans="1:5" x14ac:dyDescent="0.25">
      <c r="A1" s="63" t="s">
        <v>102</v>
      </c>
      <c r="B1" s="64" t="s">
        <v>17</v>
      </c>
      <c r="D1" s="67" t="s">
        <v>102</v>
      </c>
      <c r="E1" s="67" t="s">
        <v>17</v>
      </c>
    </row>
    <row r="2" spans="1:5" x14ac:dyDescent="0.25">
      <c r="A2" s="65">
        <v>8114</v>
      </c>
      <c r="B2" s="66" t="str">
        <f>VLOOKUP(A2,D:E,2,0)</f>
        <v>Бумажкин М.П.</v>
      </c>
      <c r="D2" s="69">
        <v>8113</v>
      </c>
      <c r="E2" s="68" t="s">
        <v>100</v>
      </c>
    </row>
    <row r="3" spans="1:5" x14ac:dyDescent="0.25">
      <c r="A3" s="65">
        <v>8117</v>
      </c>
      <c r="B3" s="66" t="str">
        <f t="shared" ref="B3:B4" si="0">VLOOKUP(A3,D:E,2,0)</f>
        <v>Лентяева А.М.</v>
      </c>
      <c r="D3" s="71">
        <v>8114</v>
      </c>
      <c r="E3" s="70" t="s">
        <v>132</v>
      </c>
    </row>
    <row r="4" spans="1:5" x14ac:dyDescent="0.25">
      <c r="A4" s="65">
        <v>8121</v>
      </c>
      <c r="B4" s="66" t="str">
        <f t="shared" si="0"/>
        <v>Чудакова М.А.</v>
      </c>
      <c r="D4" s="69">
        <v>8115</v>
      </c>
      <c r="E4" s="68" t="s">
        <v>100</v>
      </c>
    </row>
    <row r="5" spans="1:5" x14ac:dyDescent="0.25">
      <c r="D5" s="69">
        <v>8116</v>
      </c>
      <c r="E5" s="68" t="s">
        <v>101</v>
      </c>
    </row>
    <row r="6" spans="1:5" x14ac:dyDescent="0.25">
      <c r="D6" s="71">
        <v>8117</v>
      </c>
      <c r="E6" s="70" t="s">
        <v>101</v>
      </c>
    </row>
    <row r="7" spans="1:5" x14ac:dyDescent="0.25">
      <c r="D7" s="69">
        <v>8119</v>
      </c>
      <c r="E7" s="68" t="s">
        <v>101</v>
      </c>
    </row>
    <row r="8" spans="1:5" x14ac:dyDescent="0.25">
      <c r="D8" s="69">
        <v>8120</v>
      </c>
      <c r="E8" s="68" t="s">
        <v>101</v>
      </c>
    </row>
    <row r="9" spans="1:5" x14ac:dyDescent="0.25">
      <c r="D9" s="71">
        <v>8121</v>
      </c>
      <c r="E9" s="70" t="s">
        <v>100</v>
      </c>
    </row>
    <row r="10" spans="1:5" x14ac:dyDescent="0.25">
      <c r="D10" s="69">
        <v>8150</v>
      </c>
      <c r="E10" s="68" t="s">
        <v>100</v>
      </c>
    </row>
    <row r="11" spans="1:5" x14ac:dyDescent="0.25">
      <c r="D11" s="69">
        <v>8160</v>
      </c>
      <c r="E11" s="68" t="s">
        <v>118</v>
      </c>
    </row>
  </sheetData>
  <conditionalFormatting sqref="D2:D9">
    <cfRule type="duplicateValues" dxfId="13" priority="4"/>
  </conditionalFormatting>
  <conditionalFormatting sqref="D10">
    <cfRule type="duplicateValues" dxfId="12" priority="3"/>
  </conditionalFormatting>
  <conditionalFormatting sqref="D11">
    <cfRule type="duplicateValues" dxfId="11" priority="2"/>
  </conditionalFormatting>
  <conditionalFormatting sqref="D1:E11">
    <cfRule type="expression" dxfId="0" priority="19">
      <formula>COUNTIF($B:$B,$F1)&gt;0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60" zoomScaleNormal="160" workbookViewId="0">
      <selection activeCell="B2" sqref="B2"/>
    </sheetView>
  </sheetViews>
  <sheetFormatPr defaultRowHeight="15" x14ac:dyDescent="0.25"/>
  <cols>
    <col min="1" max="1" width="10.7109375" customWidth="1"/>
    <col min="2" max="2" width="14.5703125" bestFit="1" customWidth="1"/>
    <col min="3" max="3" width="8.7109375" customWidth="1"/>
    <col min="5" max="5" width="15.28515625" bestFit="1" customWidth="1"/>
    <col min="6" max="6" width="10.42578125" customWidth="1"/>
  </cols>
  <sheetData>
    <row r="1" spans="1:6" x14ac:dyDescent="0.25">
      <c r="A1" s="63" t="s">
        <v>102</v>
      </c>
      <c r="B1" s="64" t="s">
        <v>17</v>
      </c>
      <c r="C1" s="63" t="s">
        <v>131</v>
      </c>
      <c r="E1" s="67" t="s">
        <v>17</v>
      </c>
      <c r="F1" s="67" t="s">
        <v>102</v>
      </c>
    </row>
    <row r="2" spans="1:6" x14ac:dyDescent="0.25">
      <c r="A2" s="65">
        <v>8114</v>
      </c>
      <c r="B2" s="66" t="str">
        <f>INDEX(E:F,MATCH(A2,F:F,0),1)</f>
        <v>Бумажкин М.П.</v>
      </c>
      <c r="C2" s="65">
        <f>MATCH(A2,F:F,0)</f>
        <v>3</v>
      </c>
      <c r="E2" s="68" t="s">
        <v>100</v>
      </c>
      <c r="F2" s="69">
        <v>8113</v>
      </c>
    </row>
    <row r="3" spans="1:6" x14ac:dyDescent="0.25">
      <c r="A3" s="65">
        <v>8117</v>
      </c>
      <c r="B3" s="66" t="str">
        <f t="shared" ref="B3:B4" si="0">INDEX(E:F,MATCH(A3,F:F,0),1)</f>
        <v>Лентяева А.М.</v>
      </c>
      <c r="C3" s="65">
        <f>MATCH(A3,F:F,0)</f>
        <v>6</v>
      </c>
      <c r="E3" s="70" t="s">
        <v>132</v>
      </c>
      <c r="F3" s="71">
        <v>8114</v>
      </c>
    </row>
    <row r="4" spans="1:6" x14ac:dyDescent="0.25">
      <c r="A4" s="65">
        <v>8121</v>
      </c>
      <c r="B4" s="66" t="str">
        <f t="shared" si="0"/>
        <v>Чудакова М.А.</v>
      </c>
      <c r="C4" s="65">
        <f>MATCH(A4,F:F,0)</f>
        <v>9</v>
      </c>
      <c r="E4" s="68" t="s">
        <v>100</v>
      </c>
      <c r="F4" s="69">
        <v>8115</v>
      </c>
    </row>
    <row r="5" spans="1:6" x14ac:dyDescent="0.25">
      <c r="E5" s="68" t="s">
        <v>101</v>
      </c>
      <c r="F5" s="69">
        <v>8116</v>
      </c>
    </row>
    <row r="6" spans="1:6" x14ac:dyDescent="0.25">
      <c r="E6" s="70" t="s">
        <v>101</v>
      </c>
      <c r="F6" s="71">
        <v>8117</v>
      </c>
    </row>
    <row r="7" spans="1:6" x14ac:dyDescent="0.25">
      <c r="E7" s="68" t="s">
        <v>101</v>
      </c>
      <c r="F7" s="69">
        <v>8119</v>
      </c>
    </row>
    <row r="8" spans="1:6" x14ac:dyDescent="0.25">
      <c r="E8" s="68" t="s">
        <v>101</v>
      </c>
      <c r="F8" s="69">
        <v>8120</v>
      </c>
    </row>
    <row r="9" spans="1:6" x14ac:dyDescent="0.25">
      <c r="E9" s="70" t="s">
        <v>100</v>
      </c>
      <c r="F9" s="71">
        <v>8121</v>
      </c>
    </row>
    <row r="10" spans="1:6" x14ac:dyDescent="0.25">
      <c r="E10" s="68" t="s">
        <v>100</v>
      </c>
      <c r="F10" s="69">
        <v>8150</v>
      </c>
    </row>
    <row r="11" spans="1:6" x14ac:dyDescent="0.25">
      <c r="E11" s="68" t="s">
        <v>118</v>
      </c>
      <c r="F11" s="69">
        <v>8160</v>
      </c>
    </row>
  </sheetData>
  <conditionalFormatting sqref="F2:F9">
    <cfRule type="duplicateValues" dxfId="10" priority="3"/>
  </conditionalFormatting>
  <conditionalFormatting sqref="E1:F11">
    <cfRule type="expression" dxfId="9" priority="4">
      <formula>COUNTIF($B:$B,$G1)&gt;0</formula>
    </cfRule>
  </conditionalFormatting>
  <conditionalFormatting sqref="F10">
    <cfRule type="duplicateValues" dxfId="8" priority="2"/>
  </conditionalFormatting>
  <conditionalFormatting sqref="F11">
    <cfRule type="duplicateValues" dxfId="7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60" zoomScaleNormal="160" workbookViewId="0">
      <selection activeCell="B2" sqref="B2"/>
    </sheetView>
  </sheetViews>
  <sheetFormatPr defaultRowHeight="15" x14ac:dyDescent="0.25"/>
  <cols>
    <col min="1" max="1" width="10.7109375" customWidth="1"/>
    <col min="2" max="2" width="18.42578125" customWidth="1"/>
    <col min="4" max="4" width="15.28515625" bestFit="1" customWidth="1"/>
    <col min="5" max="5" width="13" customWidth="1"/>
  </cols>
  <sheetData>
    <row r="1" spans="1:5" x14ac:dyDescent="0.25">
      <c r="A1" s="63" t="s">
        <v>102</v>
      </c>
      <c r="B1" s="64" t="s">
        <v>17</v>
      </c>
      <c r="D1" s="67" t="s">
        <v>17</v>
      </c>
      <c r="E1" s="67" t="s">
        <v>102</v>
      </c>
    </row>
    <row r="2" spans="1:5" x14ac:dyDescent="0.25">
      <c r="A2" s="65">
        <v>8114</v>
      </c>
      <c r="B2" s="53" t="str">
        <f>VLOOKUP(A2,CHOOSE({1,2},$E$2:$E$11,$D$2:$D$11),2,0)</f>
        <v>Бумажкин М.П.</v>
      </c>
      <c r="D2" s="68" t="s">
        <v>100</v>
      </c>
      <c r="E2" s="69">
        <v>8113</v>
      </c>
    </row>
    <row r="3" spans="1:5" x14ac:dyDescent="0.25">
      <c r="A3" s="65">
        <v>8117</v>
      </c>
      <c r="B3" s="53" t="str">
        <f>VLOOKUP(A3,CHOOSE({1,2},$E$2:$E$11,$D$2:$D$11),2,0)</f>
        <v>Лентяева А.М.</v>
      </c>
      <c r="D3" s="70" t="s">
        <v>132</v>
      </c>
      <c r="E3" s="71">
        <v>8114</v>
      </c>
    </row>
    <row r="4" spans="1:5" x14ac:dyDescent="0.25">
      <c r="A4" s="65">
        <v>8121</v>
      </c>
      <c r="B4" s="53" t="str">
        <f>VLOOKUP(A4,CHOOSE({1,2},$E$2:$E$11,$D$2:$D$11),2,0)</f>
        <v>Чудакова М.А.</v>
      </c>
      <c r="D4" s="68" t="s">
        <v>100</v>
      </c>
      <c r="E4" s="69">
        <v>8115</v>
      </c>
    </row>
    <row r="5" spans="1:5" x14ac:dyDescent="0.25">
      <c r="D5" s="68" t="s">
        <v>101</v>
      </c>
      <c r="E5" s="69">
        <v>8116</v>
      </c>
    </row>
    <row r="6" spans="1:5" x14ac:dyDescent="0.25">
      <c r="D6" s="70" t="s">
        <v>101</v>
      </c>
      <c r="E6" s="71">
        <v>8117</v>
      </c>
    </row>
    <row r="7" spans="1:5" x14ac:dyDescent="0.25">
      <c r="D7" s="68" t="s">
        <v>101</v>
      </c>
      <c r="E7" s="69">
        <v>8119</v>
      </c>
    </row>
    <row r="8" spans="1:5" x14ac:dyDescent="0.25">
      <c r="D8" s="68" t="s">
        <v>101</v>
      </c>
      <c r="E8" s="69">
        <v>8120</v>
      </c>
    </row>
    <row r="9" spans="1:5" x14ac:dyDescent="0.25">
      <c r="D9" s="70" t="s">
        <v>100</v>
      </c>
      <c r="E9" s="71">
        <v>8121</v>
      </c>
    </row>
    <row r="10" spans="1:5" x14ac:dyDescent="0.25">
      <c r="D10" s="68" t="s">
        <v>100</v>
      </c>
      <c r="E10" s="69">
        <v>8150</v>
      </c>
    </row>
    <row r="11" spans="1:5" x14ac:dyDescent="0.25">
      <c r="D11" s="68" t="s">
        <v>132</v>
      </c>
      <c r="E11" s="69">
        <v>8160</v>
      </c>
    </row>
  </sheetData>
  <conditionalFormatting sqref="E2:E9">
    <cfRule type="duplicateValues" dxfId="6" priority="4"/>
  </conditionalFormatting>
  <conditionalFormatting sqref="D1:E11">
    <cfRule type="expression" dxfId="5" priority="5">
      <formula>COUNTIF($B:$B,$F1)&gt;0</formula>
    </cfRule>
  </conditionalFormatting>
  <conditionalFormatting sqref="E10">
    <cfRule type="duplicateValues" dxfId="4" priority="3"/>
  </conditionalFormatting>
  <conditionalFormatting sqref="E11">
    <cfRule type="duplicateValues" dxfId="3" priority="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60" zoomScaleNormal="160" workbookViewId="0">
      <selection activeCell="F6" sqref="F6:F10"/>
    </sheetView>
  </sheetViews>
  <sheetFormatPr defaultRowHeight="14.25" x14ac:dyDescent="0.2"/>
  <cols>
    <col min="1" max="1" width="16.42578125" style="12" customWidth="1"/>
    <col min="2" max="2" width="10.140625" style="1" customWidth="1"/>
    <col min="3" max="3" width="13.5703125" style="1" customWidth="1"/>
    <col min="4" max="4" width="9.140625" style="1"/>
    <col min="5" max="5" width="8.85546875" style="1" customWidth="1"/>
    <col min="6" max="6" width="16" style="1" customWidth="1"/>
    <col min="7" max="7" width="15.140625" style="1" customWidth="1"/>
    <col min="8" max="8" width="9.140625" style="1"/>
    <col min="9" max="9" width="16.5703125" style="1" customWidth="1"/>
    <col min="10" max="16384" width="9.140625" style="1"/>
  </cols>
  <sheetData>
    <row r="1" spans="1:9" ht="19.5" customHeight="1" x14ac:dyDescent="0.2">
      <c r="A1" s="2" t="s">
        <v>17</v>
      </c>
      <c r="B1" s="2" t="s">
        <v>160</v>
      </c>
      <c r="C1" s="39" t="s">
        <v>161</v>
      </c>
      <c r="F1" s="2" t="s">
        <v>17</v>
      </c>
      <c r="I1" s="78" t="s">
        <v>17</v>
      </c>
    </row>
    <row r="2" spans="1:9" x14ac:dyDescent="0.2">
      <c r="A2" s="4" t="s">
        <v>136</v>
      </c>
      <c r="B2" s="77">
        <v>1785</v>
      </c>
      <c r="C2" s="5">
        <f>IF(A2=$F$3,B2,"")</f>
        <v>1785</v>
      </c>
      <c r="I2" s="78" t="s">
        <v>136</v>
      </c>
    </row>
    <row r="3" spans="1:9" x14ac:dyDescent="0.2">
      <c r="A3" s="4" t="s">
        <v>138</v>
      </c>
      <c r="B3" s="77">
        <v>3101</v>
      </c>
      <c r="C3" s="5" t="str">
        <f t="shared" ref="C3:C16" si="0">IF(A3=$F$3,B3,"")</f>
        <v/>
      </c>
      <c r="F3" s="79" t="s">
        <v>136</v>
      </c>
      <c r="I3" s="78" t="s">
        <v>138</v>
      </c>
    </row>
    <row r="4" spans="1:9" x14ac:dyDescent="0.2">
      <c r="A4" s="4" t="s">
        <v>139</v>
      </c>
      <c r="B4" s="77">
        <v>2668</v>
      </c>
      <c r="C4" s="5" t="str">
        <f t="shared" si="0"/>
        <v/>
      </c>
      <c r="I4" s="78" t="s">
        <v>139</v>
      </c>
    </row>
    <row r="5" spans="1:9" x14ac:dyDescent="0.2">
      <c r="A5" s="4" t="s">
        <v>140</v>
      </c>
      <c r="B5" s="77">
        <v>2704</v>
      </c>
      <c r="C5" s="5" t="str">
        <f t="shared" si="0"/>
        <v/>
      </c>
      <c r="F5" s="1" t="s">
        <v>162</v>
      </c>
      <c r="I5" s="78" t="s">
        <v>140</v>
      </c>
    </row>
    <row r="6" spans="1:9" x14ac:dyDescent="0.2">
      <c r="A6" s="4" t="s">
        <v>136</v>
      </c>
      <c r="B6" s="77">
        <v>3957</v>
      </c>
      <c r="C6" s="5">
        <f t="shared" si="0"/>
        <v>3957</v>
      </c>
      <c r="E6" s="1">
        <v>1</v>
      </c>
      <c r="F6" s="80">
        <f t="array" ref="F6:F10">INDEX(B2:B16,SMALL(IF($A$2:$A$16 = $F$3,ROW( $A$2:$A$16)),ROW()-5))</f>
        <v>3101</v>
      </c>
      <c r="I6" s="78" t="s">
        <v>145</v>
      </c>
    </row>
    <row r="7" spans="1:9" x14ac:dyDescent="0.2">
      <c r="A7" s="4" t="s">
        <v>145</v>
      </c>
      <c r="B7" s="77">
        <v>9718</v>
      </c>
      <c r="C7" s="5" t="str">
        <f t="shared" si="0"/>
        <v/>
      </c>
      <c r="E7" s="1">
        <v>2</v>
      </c>
      <c r="F7" s="80">
        <v>9718</v>
      </c>
      <c r="I7" s="78"/>
    </row>
    <row r="8" spans="1:9" x14ac:dyDescent="0.2">
      <c r="A8" s="4" t="s">
        <v>139</v>
      </c>
      <c r="B8" s="77">
        <v>8130</v>
      </c>
      <c r="C8" s="5" t="str">
        <f t="shared" si="0"/>
        <v/>
      </c>
      <c r="E8" s="1">
        <v>3</v>
      </c>
      <c r="F8" s="80">
        <v>9871</v>
      </c>
    </row>
    <row r="9" spans="1:9" ht="15" x14ac:dyDescent="0.25">
      <c r="A9" s="4" t="s">
        <v>140</v>
      </c>
      <c r="B9" s="77">
        <v>5605</v>
      </c>
      <c r="C9" s="5" t="str">
        <f t="shared" si="0"/>
        <v/>
      </c>
      <c r="E9" s="1">
        <v>4</v>
      </c>
      <c r="F9" s="80" t="e">
        <v>#NUM!</v>
      </c>
      <c r="I9"/>
    </row>
    <row r="10" spans="1:9" ht="15" x14ac:dyDescent="0.25">
      <c r="A10" s="4" t="s">
        <v>145</v>
      </c>
      <c r="B10" s="77">
        <v>3436</v>
      </c>
      <c r="C10" s="5" t="str">
        <f t="shared" si="0"/>
        <v/>
      </c>
      <c r="E10" s="1">
        <v>5</v>
      </c>
      <c r="F10" s="80" t="e">
        <v>#NUM!</v>
      </c>
      <c r="I10"/>
    </row>
    <row r="11" spans="1:9" ht="15" x14ac:dyDescent="0.25">
      <c r="A11" s="4" t="s">
        <v>136</v>
      </c>
      <c r="B11" s="77">
        <v>3400</v>
      </c>
      <c r="C11" s="5">
        <f t="shared" si="0"/>
        <v>3400</v>
      </c>
      <c r="I11"/>
    </row>
    <row r="12" spans="1:9" ht="15" x14ac:dyDescent="0.25">
      <c r="A12" s="4" t="s">
        <v>138</v>
      </c>
      <c r="B12" s="77">
        <v>9871</v>
      </c>
      <c r="C12" s="5" t="str">
        <f t="shared" si="0"/>
        <v/>
      </c>
      <c r="I12"/>
    </row>
    <row r="13" spans="1:9" ht="15" x14ac:dyDescent="0.25">
      <c r="A13" s="4" t="s">
        <v>139</v>
      </c>
      <c r="B13" s="77">
        <v>6113</v>
      </c>
      <c r="C13" s="5" t="str">
        <f t="shared" si="0"/>
        <v/>
      </c>
      <c r="I13"/>
    </row>
    <row r="14" spans="1:9" ht="15" x14ac:dyDescent="0.25">
      <c r="A14" s="4" t="s">
        <v>140</v>
      </c>
      <c r="B14" s="77">
        <v>8887</v>
      </c>
      <c r="C14" s="5" t="str">
        <f t="shared" si="0"/>
        <v/>
      </c>
      <c r="I14"/>
    </row>
    <row r="15" spans="1:9" ht="15" x14ac:dyDescent="0.25">
      <c r="A15" s="4" t="s">
        <v>142</v>
      </c>
      <c r="B15" s="77">
        <v>1674</v>
      </c>
      <c r="C15" s="5" t="str">
        <f t="shared" si="0"/>
        <v/>
      </c>
      <c r="I15"/>
    </row>
    <row r="16" spans="1:9" ht="15" x14ac:dyDescent="0.25">
      <c r="A16" s="4" t="s">
        <v>145</v>
      </c>
      <c r="B16" s="77">
        <v>8389</v>
      </c>
      <c r="C16" s="5" t="str">
        <f t="shared" si="0"/>
        <v/>
      </c>
      <c r="I16"/>
    </row>
    <row r="17" spans="9:9" ht="15" x14ac:dyDescent="0.25">
      <c r="I17"/>
    </row>
    <row r="18" spans="9:9" ht="15" x14ac:dyDescent="0.25">
      <c r="I18"/>
    </row>
    <row r="19" spans="9:9" ht="15" x14ac:dyDescent="0.25">
      <c r="I19"/>
    </row>
    <row r="20" spans="9:9" ht="15" x14ac:dyDescent="0.25">
      <c r="I20"/>
    </row>
  </sheetData>
  <conditionalFormatting sqref="A1:C16">
    <cfRule type="expression" dxfId="2" priority="3">
      <formula>$A1=$F$3</formula>
    </cfRule>
  </conditionalFormatting>
  <dataValidations count="1">
    <dataValidation type="list" allowBlank="1" showInputMessage="1" showErrorMessage="1" sqref="F3">
      <formula1>$I$2:$I$6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zoomScale="190" zoomScaleNormal="190" workbookViewId="0">
      <selection activeCell="G10" sqref="G10"/>
    </sheetView>
  </sheetViews>
  <sheetFormatPr defaultRowHeight="15" x14ac:dyDescent="0.25"/>
  <cols>
    <col min="1" max="1" width="21.42578125" customWidth="1"/>
    <col min="2" max="2" width="17" bestFit="1" customWidth="1"/>
    <col min="3" max="3" width="11.85546875" customWidth="1"/>
    <col min="4" max="4" width="10.28515625" style="32" customWidth="1"/>
    <col min="5" max="5" width="2.28515625" customWidth="1"/>
    <col min="6" max="6" width="15" customWidth="1"/>
    <col min="7" max="7" width="16.42578125" customWidth="1"/>
    <col min="8" max="8" width="21.42578125" bestFit="1" customWidth="1"/>
    <col min="9" max="10" width="14.5703125" customWidth="1"/>
  </cols>
  <sheetData>
    <row r="2" spans="1:10" x14ac:dyDescent="0.25">
      <c r="B2" s="2" t="s">
        <v>17</v>
      </c>
      <c r="C2" s="2" t="s">
        <v>65</v>
      </c>
      <c r="D2" s="2" t="s">
        <v>18</v>
      </c>
      <c r="F2" s="39" t="s">
        <v>17</v>
      </c>
      <c r="G2" s="4" t="s">
        <v>119</v>
      </c>
    </row>
    <row r="3" spans="1:10" x14ac:dyDescent="0.25">
      <c r="A3" t="str">
        <f>B3&amp;C3</f>
        <v>Бумажкин М.ПСаратов</v>
      </c>
      <c r="B3" s="4" t="s">
        <v>119</v>
      </c>
      <c r="C3" s="4" t="s">
        <v>61</v>
      </c>
      <c r="D3" s="5">
        <v>4179</v>
      </c>
      <c r="F3" s="39" t="s">
        <v>65</v>
      </c>
      <c r="G3" s="4" t="s">
        <v>62</v>
      </c>
      <c r="I3" s="33"/>
      <c r="J3" s="33"/>
    </row>
    <row r="4" spans="1:10" x14ac:dyDescent="0.25">
      <c r="A4" t="str">
        <f t="shared" ref="A4:A12" si="0">B4&amp;C4</f>
        <v>Великий Д.ВМосква</v>
      </c>
      <c r="B4" s="4" t="s">
        <v>10</v>
      </c>
      <c r="C4" s="4" t="s">
        <v>59</v>
      </c>
      <c r="D4" s="5">
        <v>5081</v>
      </c>
      <c r="I4" s="33"/>
      <c r="J4" s="33"/>
    </row>
    <row r="5" spans="1:10" x14ac:dyDescent="0.25">
      <c r="A5" t="str">
        <f t="shared" si="0"/>
        <v>Денежкина О.ВСамара</v>
      </c>
      <c r="B5" s="4" t="s">
        <v>11</v>
      </c>
      <c r="C5" s="4" t="s">
        <v>60</v>
      </c>
      <c r="D5" s="5">
        <v>2883</v>
      </c>
      <c r="I5" s="33"/>
      <c r="J5" s="33"/>
    </row>
    <row r="6" spans="1:10" x14ac:dyDescent="0.25">
      <c r="A6" t="str">
        <f t="shared" si="0"/>
        <v>Жуликов М.ИСаратов</v>
      </c>
      <c r="B6" s="4" t="s">
        <v>12</v>
      </c>
      <c r="C6" s="4" t="s">
        <v>61</v>
      </c>
      <c r="D6" s="5">
        <v>6555</v>
      </c>
      <c r="F6" s="2" t="s">
        <v>18</v>
      </c>
      <c r="G6" s="5">
        <f>VLOOKUP(G2&amp;G3,A:D,4,0)</f>
        <v>6919</v>
      </c>
      <c r="H6" s="34" t="s">
        <v>66</v>
      </c>
      <c r="I6" s="33"/>
      <c r="J6" s="33"/>
    </row>
    <row r="7" spans="1:10" x14ac:dyDescent="0.25">
      <c r="A7" t="str">
        <f t="shared" si="0"/>
        <v>Бумажкин М.ПБрянск</v>
      </c>
      <c r="B7" s="4" t="s">
        <v>119</v>
      </c>
      <c r="C7" s="4" t="s">
        <v>62</v>
      </c>
      <c r="D7" s="5">
        <v>6919</v>
      </c>
      <c r="I7" s="33"/>
      <c r="J7" s="33"/>
    </row>
    <row r="8" spans="1:10" x14ac:dyDescent="0.25">
      <c r="A8" t="str">
        <f t="shared" si="0"/>
        <v>Якушев Д.А.Вологда</v>
      </c>
      <c r="B8" s="4" t="s">
        <v>118</v>
      </c>
      <c r="C8" s="4" t="s">
        <v>63</v>
      </c>
      <c r="D8" s="5">
        <v>2653</v>
      </c>
      <c r="F8" s="2" t="s">
        <v>18</v>
      </c>
      <c r="G8" s="5">
        <f t="array" ref="G8">INDEX($D$3:$D$12,MATCH($G$2&amp;$G$3,$B$3:$B$12&amp;$C$3:$C$12,0))</f>
        <v>6919</v>
      </c>
      <c r="H8" s="34" t="s">
        <v>67</v>
      </c>
      <c r="I8" s="40" t="s">
        <v>80</v>
      </c>
      <c r="J8" s="33"/>
    </row>
    <row r="9" spans="1:10" x14ac:dyDescent="0.25">
      <c r="A9" t="str">
        <f t="shared" si="0"/>
        <v>Денежкина О.ВКазань</v>
      </c>
      <c r="B9" s="4" t="s">
        <v>11</v>
      </c>
      <c r="C9" s="4" t="s">
        <v>64</v>
      </c>
      <c r="D9" s="5">
        <v>1514</v>
      </c>
    </row>
    <row r="10" spans="1:10" x14ac:dyDescent="0.25">
      <c r="A10" t="str">
        <f t="shared" si="0"/>
        <v>Жуликов М.ИМосква</v>
      </c>
      <c r="B10" s="4" t="s">
        <v>12</v>
      </c>
      <c r="C10" s="4" t="s">
        <v>59</v>
      </c>
      <c r="D10" s="5">
        <v>4279</v>
      </c>
      <c r="F10" s="2" t="s">
        <v>18</v>
      </c>
      <c r="G10" s="5">
        <f>SUMIFS(D:D,B:B,G2,C:C,G3)</f>
        <v>6919</v>
      </c>
      <c r="H10" s="34" t="s">
        <v>68</v>
      </c>
      <c r="I10" s="40" t="s">
        <v>81</v>
      </c>
    </row>
    <row r="11" spans="1:10" x14ac:dyDescent="0.25">
      <c r="A11" t="str">
        <f t="shared" si="0"/>
        <v>Окорочков А.ВСамара</v>
      </c>
      <c r="B11" s="4" t="s">
        <v>16</v>
      </c>
      <c r="C11" s="4" t="s">
        <v>60</v>
      </c>
      <c r="D11" s="5">
        <v>8488</v>
      </c>
    </row>
    <row r="12" spans="1:10" x14ac:dyDescent="0.25">
      <c r="A12" t="str">
        <f t="shared" si="0"/>
        <v>Якушев Д.А.Брянск</v>
      </c>
      <c r="B12" s="4" t="s">
        <v>118</v>
      </c>
      <c r="C12" s="4" t="s">
        <v>62</v>
      </c>
      <c r="D12" s="5">
        <v>2326</v>
      </c>
    </row>
  </sheetData>
  <conditionalFormatting sqref="B2:D12">
    <cfRule type="expression" dxfId="1" priority="6">
      <formula>AND($B2=$G$2,$C2=$G$3)</formula>
    </cfRule>
  </conditionalFormatting>
  <dataValidations count="2">
    <dataValidation type="list" allowBlank="1" showInputMessage="1" showErrorMessage="1" sqref="G2">
      <formula1>$I$3:$I$8</formula1>
    </dataValidation>
    <dataValidation type="list" allowBlank="1" showInputMessage="1" showErrorMessage="1" sqref="G3">
      <formula1>$J$3:$J$8</formula1>
    </dataValidation>
  </dataValidation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75" zoomScaleNormal="175" workbookViewId="0">
      <selection activeCell="B2" sqref="B2:B5"/>
    </sheetView>
  </sheetViews>
  <sheetFormatPr defaultRowHeight="14.25" x14ac:dyDescent="0.2"/>
  <cols>
    <col min="1" max="1" width="17.42578125" style="7" customWidth="1"/>
    <col min="2" max="2" width="13.85546875" style="9" bestFit="1" customWidth="1"/>
    <col min="3" max="3" width="13.85546875" style="1" customWidth="1"/>
    <col min="4" max="4" width="18.28515625" style="12" customWidth="1"/>
    <col min="5" max="11" width="7.28515625" style="1" customWidth="1"/>
    <col min="12" max="16384" width="9.140625" style="1"/>
  </cols>
  <sheetData>
    <row r="1" spans="1:11" ht="19.5" customHeight="1" thickBot="1" x14ac:dyDescent="0.25">
      <c r="A1" s="39" t="s">
        <v>17</v>
      </c>
      <c r="B1" s="39" t="s">
        <v>202</v>
      </c>
      <c r="D1" s="2" t="s">
        <v>17</v>
      </c>
      <c r="E1" s="2">
        <v>2014</v>
      </c>
      <c r="F1" s="2">
        <v>2015</v>
      </c>
      <c r="G1" s="2">
        <v>2016</v>
      </c>
      <c r="H1" s="28">
        <v>2017</v>
      </c>
      <c r="I1" s="29">
        <v>2018</v>
      </c>
      <c r="J1" s="30">
        <v>2019</v>
      </c>
      <c r="K1" s="31">
        <v>2020</v>
      </c>
    </row>
    <row r="2" spans="1:11" ht="15" x14ac:dyDescent="0.25">
      <c r="A2" s="4" t="s">
        <v>137</v>
      </c>
      <c r="B2" s="53">
        <f t="array" ref="B2">SUM(VLOOKUP(A2,D:K,{6,7,8},0))</f>
        <v>21500</v>
      </c>
      <c r="C2" s="48">
        <v>21500</v>
      </c>
      <c r="D2" s="4" t="s">
        <v>158</v>
      </c>
      <c r="E2" s="5">
        <v>3000</v>
      </c>
      <c r="F2" s="5">
        <v>6400</v>
      </c>
      <c r="G2" s="5">
        <v>4800</v>
      </c>
      <c r="H2" s="19">
        <v>3100</v>
      </c>
      <c r="I2" s="20">
        <v>2100</v>
      </c>
      <c r="J2" s="21">
        <v>3100</v>
      </c>
      <c r="K2" s="22">
        <v>7300</v>
      </c>
    </row>
    <row r="3" spans="1:11" ht="15" x14ac:dyDescent="0.25">
      <c r="A3" s="4" t="s">
        <v>139</v>
      </c>
      <c r="B3" s="53">
        <f t="array" ref="B3">SUM(VLOOKUP(A3,D:K,{6,7,8},0))</f>
        <v>19300</v>
      </c>
      <c r="C3" s="48">
        <v>19300</v>
      </c>
      <c r="D3" s="4" t="s">
        <v>137</v>
      </c>
      <c r="E3" s="5">
        <v>2300</v>
      </c>
      <c r="F3" s="5">
        <v>5000</v>
      </c>
      <c r="G3" s="5">
        <v>9200</v>
      </c>
      <c r="H3" s="19">
        <v>7600</v>
      </c>
      <c r="I3" s="23">
        <v>7500</v>
      </c>
      <c r="J3" s="18">
        <v>4900</v>
      </c>
      <c r="K3" s="24">
        <v>9100</v>
      </c>
    </row>
    <row r="4" spans="1:11" ht="15" x14ac:dyDescent="0.25">
      <c r="A4" s="4" t="s">
        <v>159</v>
      </c>
      <c r="B4" s="53">
        <f t="array" ref="B4">SUM(VLOOKUP(A4,D:K,{6,7,8},0))</f>
        <v>19900</v>
      </c>
      <c r="C4" s="48">
        <v>19900</v>
      </c>
      <c r="D4" s="4" t="s">
        <v>138</v>
      </c>
      <c r="E4" s="5">
        <v>1400</v>
      </c>
      <c r="F4" s="5">
        <v>5300</v>
      </c>
      <c r="G4" s="5">
        <v>2700</v>
      </c>
      <c r="H4" s="19">
        <v>8600</v>
      </c>
      <c r="I4" s="23">
        <v>1300</v>
      </c>
      <c r="J4" s="18">
        <v>4600</v>
      </c>
      <c r="K4" s="24">
        <v>6900</v>
      </c>
    </row>
    <row r="5" spans="1:11" ht="15" x14ac:dyDescent="0.25">
      <c r="A5" s="4" t="s">
        <v>145</v>
      </c>
      <c r="B5" s="53">
        <f t="array" ref="B5">SUM(VLOOKUP(A5,D:K,{6,7,8},0))</f>
        <v>6200</v>
      </c>
      <c r="C5" s="48">
        <v>6200</v>
      </c>
      <c r="D5" s="4" t="s">
        <v>139</v>
      </c>
      <c r="E5" s="5">
        <v>1300</v>
      </c>
      <c r="F5" s="5">
        <v>6200</v>
      </c>
      <c r="G5" s="5">
        <v>2900</v>
      </c>
      <c r="H5" s="19">
        <v>9900</v>
      </c>
      <c r="I5" s="23">
        <v>6300</v>
      </c>
      <c r="J5" s="18">
        <v>5900</v>
      </c>
      <c r="K5" s="24">
        <v>7100</v>
      </c>
    </row>
    <row r="6" spans="1:11" x14ac:dyDescent="0.2">
      <c r="D6" s="4" t="s">
        <v>140</v>
      </c>
      <c r="E6" s="5">
        <v>4500</v>
      </c>
      <c r="F6" s="5">
        <v>5400</v>
      </c>
      <c r="G6" s="5">
        <v>3700</v>
      </c>
      <c r="H6" s="19">
        <v>9000</v>
      </c>
      <c r="I6" s="23">
        <v>9800</v>
      </c>
      <c r="J6" s="18">
        <v>8100</v>
      </c>
      <c r="K6" s="24">
        <v>7700</v>
      </c>
    </row>
    <row r="7" spans="1:11" x14ac:dyDescent="0.2">
      <c r="A7" s="47" t="s">
        <v>82</v>
      </c>
      <c r="D7" s="4" t="s">
        <v>159</v>
      </c>
      <c r="E7" s="5">
        <v>5900</v>
      </c>
      <c r="F7" s="5">
        <v>4600</v>
      </c>
      <c r="G7" s="5">
        <v>7500</v>
      </c>
      <c r="H7" s="19">
        <v>1900</v>
      </c>
      <c r="I7" s="23">
        <v>8900</v>
      </c>
      <c r="J7" s="18">
        <v>4000</v>
      </c>
      <c r="K7" s="24">
        <v>7000</v>
      </c>
    </row>
    <row r="8" spans="1:11" x14ac:dyDescent="0.2">
      <c r="D8" s="4" t="s">
        <v>141</v>
      </c>
      <c r="E8" s="5">
        <v>1500</v>
      </c>
      <c r="F8" s="5">
        <v>1600</v>
      </c>
      <c r="G8" s="5">
        <v>5200</v>
      </c>
      <c r="H8" s="19">
        <v>9500</v>
      </c>
      <c r="I8" s="23">
        <v>9100</v>
      </c>
      <c r="J8" s="18">
        <v>1600</v>
      </c>
      <c r="K8" s="24">
        <v>1600</v>
      </c>
    </row>
    <row r="9" spans="1:11" x14ac:dyDescent="0.2">
      <c r="D9" s="4" t="s">
        <v>142</v>
      </c>
      <c r="E9" s="5">
        <v>4500</v>
      </c>
      <c r="F9" s="5">
        <v>1900</v>
      </c>
      <c r="G9" s="5">
        <v>9500</v>
      </c>
      <c r="H9" s="19">
        <v>8400</v>
      </c>
      <c r="I9" s="23">
        <v>7100</v>
      </c>
      <c r="J9" s="18">
        <v>2400</v>
      </c>
      <c r="K9" s="24">
        <v>1800</v>
      </c>
    </row>
    <row r="10" spans="1:11" x14ac:dyDescent="0.2">
      <c r="D10" s="4" t="s">
        <v>143</v>
      </c>
      <c r="E10" s="5">
        <v>1300</v>
      </c>
      <c r="F10" s="5">
        <v>8200</v>
      </c>
      <c r="G10" s="5">
        <v>9800</v>
      </c>
      <c r="H10" s="19">
        <v>1600</v>
      </c>
      <c r="I10" s="23">
        <v>4400</v>
      </c>
      <c r="J10" s="18">
        <v>9400</v>
      </c>
      <c r="K10" s="24">
        <v>7700</v>
      </c>
    </row>
    <row r="11" spans="1:11" ht="15" thickBot="1" x14ac:dyDescent="0.25">
      <c r="D11" s="4" t="s">
        <v>145</v>
      </c>
      <c r="E11" s="5">
        <v>6100</v>
      </c>
      <c r="F11" s="5">
        <v>8300</v>
      </c>
      <c r="G11" s="5">
        <v>4000</v>
      </c>
      <c r="H11" s="19">
        <v>1700</v>
      </c>
      <c r="I11" s="25">
        <v>1100</v>
      </c>
      <c r="J11" s="26">
        <v>3000</v>
      </c>
      <c r="K11" s="27">
        <v>2100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СОДЕРЖАНИЕ</vt:lpstr>
      <vt:lpstr>СТАНДАРТ</vt:lpstr>
      <vt:lpstr>ГПР</vt:lpstr>
      <vt:lpstr>ТЕКСТ</vt:lpstr>
      <vt:lpstr>ЧИСЛА</vt:lpstr>
      <vt:lpstr>ПРОБЕЛЫ и НЕПЕЧАТ.СИМВОЛЫ</vt:lpstr>
      <vt:lpstr>ПРИБЛИЗ.ПОИСК</vt:lpstr>
      <vt:lpstr>С УЧЁТОМ РеГиСТрА</vt:lpstr>
      <vt:lpstr>FuzzyLookup_AddIn_Undo_Sheet</vt:lpstr>
      <vt:lpstr>Fuzzy Lookup</vt:lpstr>
      <vt:lpstr>ОШИБКИ</vt:lpstr>
      <vt:lpstr>НЕУБИВАЕМЫЙ ВПР</vt:lpstr>
      <vt:lpstr>ЛЕВЫЙ ВПР</vt:lpstr>
      <vt:lpstr>Лев. ВПР с ИНДЕКС и ПОИСКПОЗ</vt:lpstr>
      <vt:lpstr>Левый ВПР с ВЫБОР</vt:lpstr>
      <vt:lpstr>МУЛЬТИ ВПР</vt:lpstr>
      <vt:lpstr>2 КРИТЕРИЯ</vt:lpstr>
      <vt:lpstr>НЕСТАНДАРТ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Yakushev</dc:creator>
  <cp:lastModifiedBy>Admin</cp:lastModifiedBy>
  <dcterms:created xsi:type="dcterms:W3CDTF">2016-08-29T17:32:23Z</dcterms:created>
  <dcterms:modified xsi:type="dcterms:W3CDTF">2023-06-11T11:33:26Z</dcterms:modified>
</cp:coreProperties>
</file>