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Nectaerra_Schagen/Data/"/>
    </mc:Choice>
  </mc:AlternateContent>
  <xr:revisionPtr revIDLastSave="0" documentId="13_ncr:1_{8457C2D7-4AED-564C-98A7-6F861F97F7CE}" xr6:coauthVersionLast="45" xr6:coauthVersionMax="45" xr10:uidLastSave="{00000000-0000-0000-0000-000000000000}"/>
  <bookViews>
    <workbookView xWindow="2360" yWindow="-22580" windowWidth="21460" windowHeight="19680" activeTab="2" xr2:uid="{34293906-D933-D74B-A94C-961B15889135}"/>
  </bookViews>
  <sheets>
    <sheet name="Boringen" sheetId="1" r:id="rId1"/>
    <sheet name="SPD" sheetId="7" r:id="rId2"/>
    <sheet name="Grondsoort" sheetId="3" r:id="rId3"/>
    <sheet name="Peilbuizen" sheetId="2" r:id="rId4"/>
    <sheet name="Coords" sheetId="6" r:id="rId5"/>
  </sheets>
  <definedNames>
    <definedName name="soilprops">Grondsoort!$A$2:$F$4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2" i="1"/>
  <c r="E4" i="3"/>
  <c r="E3" i="3"/>
  <c r="E2" i="3"/>
  <c r="L4" i="2" l="1"/>
  <c r="L5" i="2"/>
  <c r="L6" i="2"/>
  <c r="L7" i="2"/>
  <c r="L8" i="2"/>
  <c r="L9" i="2"/>
  <c r="L10" i="2"/>
  <c r="L3" i="2"/>
  <c r="M4" i="2"/>
  <c r="M5" i="2"/>
  <c r="M6" i="2"/>
  <c r="M7" i="2"/>
  <c r="M8" i="2"/>
  <c r="M9" i="2"/>
  <c r="M10" i="2"/>
  <c r="M3" i="2"/>
  <c r="H4" i="2"/>
  <c r="H5" i="2"/>
  <c r="H6" i="2"/>
  <c r="H7" i="2"/>
  <c r="H8" i="2"/>
  <c r="H9" i="2"/>
  <c r="H3" i="2"/>
  <c r="G10" i="2"/>
  <c r="H10" i="2" s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I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tc={DBE2B290-A8BD-3348-A452-6086D5CF2E33}</author>
    <author>tc={2B833A5C-099F-5F4B-841E-7863E2B02179}</author>
    <author>tc={D46682AA-AE25-B944-885C-CF53E10112A2}</author>
  </authors>
  <commentList>
    <comment ref="A1" authorId="0" shapeId="0" xr:uid="{DBE2B290-A8BD-3348-A452-6086D5CF2E33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be extendee</t>
      </text>
    </comment>
    <comment ref="B1" authorId="1" shapeId="0" xr:uid="{2B833A5C-099F-5F4B-841E-7863E2B0217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plotting</t>
      </text>
    </comment>
    <comment ref="D1" authorId="2" shapeId="0" xr:uid="{D46682AA-AE25-B944-885C-CF53E10112A2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plotting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tc={6EFCFEC2-3122-5941-8EB8-A9E6BA3F1610}</author>
  </authors>
  <commentList>
    <comment ref="G10" authorId="0" shapeId="0" xr:uid="{6EFCFEC2-3122-5941-8EB8-A9E6BA3F1610}">
      <text>
        <t>[Threaded comment]
Your version of Excel allows you to read this threaded comment; however, any edits to it will get removed if the file is opened in a newer version of Excel. Learn more: https://go.microsoft.com/fwlink/?linkid=870924
Comment:
    niet aangetroffen</t>
      </text>
    </comment>
  </commentList>
</comments>
</file>

<file path=xl/sharedStrings.xml><?xml version="1.0" encoding="utf-8"?>
<sst xmlns="http://schemas.openxmlformats.org/spreadsheetml/2006/main" count="302" uniqueCount="133">
  <si>
    <t>Zand, los, humeus</t>
  </si>
  <si>
    <t>zand, matig vast</t>
  </si>
  <si>
    <t>klei, slap</t>
  </si>
  <si>
    <t>veen, matig vast</t>
  </si>
  <si>
    <t>klei, zwak zandig, slap</t>
  </si>
  <si>
    <t>zand, siltig</t>
  </si>
  <si>
    <t>klei, matig vast</t>
  </si>
  <si>
    <t>Boring</t>
  </si>
  <si>
    <t>DKMG002</t>
  </si>
  <si>
    <t>zand, los, humeus</t>
  </si>
  <si>
    <t>zand, zeer-vast</t>
  </si>
  <si>
    <t>klei, zwak zandig, matig vast</t>
  </si>
  <si>
    <t>klei, siltig</t>
  </si>
  <si>
    <t>zand, los</t>
  </si>
  <si>
    <t>DKMG001</t>
  </si>
  <si>
    <t>DKMG003</t>
  </si>
  <si>
    <t>DKMG004</t>
  </si>
  <si>
    <t>DKMG007</t>
  </si>
  <si>
    <t>klei, siltig, slap</t>
  </si>
  <si>
    <t>klei, zwak siltig, slap</t>
  </si>
  <si>
    <t>klei, siltig, matig slap</t>
  </si>
  <si>
    <t>klei, zandig, matig vast</t>
  </si>
  <si>
    <t>KRW-1</t>
  </si>
  <si>
    <t>KRW-2</t>
  </si>
  <si>
    <t>KRW-3</t>
  </si>
  <si>
    <t>MF001PF01</t>
  </si>
  <si>
    <t xml:space="preserve">Plaatsingsdatum </t>
  </si>
  <si>
    <t>X (RD)</t>
  </si>
  <si>
    <t>Y (RD)</t>
  </si>
  <si>
    <t>Maaiveld t.o.v. m NAP</t>
  </si>
  <si>
    <t>Bovenkant peilbuis t.o.v. m NAP</t>
  </si>
  <si>
    <t>Waterstand t.o.v bovenkant peilbuis</t>
  </si>
  <si>
    <t>Lengte peilbuis</t>
  </si>
  <si>
    <t xml:space="preserve">Lengte filter </t>
  </si>
  <si>
    <t>Bovenkant filter t.o.v. maaiveld</t>
  </si>
  <si>
    <t>Diameter stijgbuis [mm]</t>
  </si>
  <si>
    <t>Diameter filter [mm]</t>
  </si>
  <si>
    <t>Materiaal</t>
  </si>
  <si>
    <t>PVC</t>
  </si>
  <si>
    <t>Afwerking</t>
  </si>
  <si>
    <t>Straatpot zwart</t>
  </si>
  <si>
    <t>Straatpot geel</t>
  </si>
  <si>
    <t>MF002PF01</t>
  </si>
  <si>
    <t>MF003</t>
  </si>
  <si>
    <t>MF004</t>
  </si>
  <si>
    <t>MF006</t>
  </si>
  <si>
    <t>doorlatendheid</t>
  </si>
  <si>
    <t>slugtest method</t>
  </si>
  <si>
    <t>Hooghoudt</t>
  </si>
  <si>
    <t>Bouwer &amp; Rice</t>
  </si>
  <si>
    <t>KRW1</t>
  </si>
  <si>
    <t>zand, zwak siltig, matig fijn, enkele roestvlekken, donderbruin</t>
  </si>
  <si>
    <t>zand, zwak siltig, matig fijn, matig roestvlekken, donkergrijs</t>
  </si>
  <si>
    <t>zand, matig siltig, zeer fijn, kleifracties, grijs</t>
  </si>
  <si>
    <t>klei, matig zandig, zandfracties, grijs</t>
  </si>
  <si>
    <t>KRW2</t>
  </si>
  <si>
    <t>zand, zwak siltig, zeer fijn, matig roestvlekken, donkerbruin</t>
  </si>
  <si>
    <t>zand, zwak siltig, matig fijn, kleifracties, donkergrijs</t>
  </si>
  <si>
    <t>zand, matig siltig, matig fijn, kleistukken, grijs</t>
  </si>
  <si>
    <t>zand, matig siltig, zeer fijn, schelpfragmenten, lichtgrijs</t>
  </si>
  <si>
    <t>zand, matig siltig, zeer fijn, schelpfragmenten, blauwgrijs</t>
  </si>
  <si>
    <t>klei, zwak zandig, zandfracties, grijs</t>
  </si>
  <si>
    <t>KRW3</t>
  </si>
  <si>
    <t>zand, matig siltig, matig humeus, kleiffacties, schapefragmenten, grijs</t>
  </si>
  <si>
    <t>zand, sterk siltig, matig humeus, bruin</t>
  </si>
  <si>
    <t>zand, kleiig, zeer fijn, veel roestvlekken, kleifracties, bruin</t>
  </si>
  <si>
    <t>klei, matig zandig, zandfracties, donkergrijs</t>
  </si>
  <si>
    <t>klei, sterk zandig, zandlagen, grijs</t>
  </si>
  <si>
    <t>klei, zwak siltig, lichtgrijs</t>
  </si>
  <si>
    <t>DKMG010</t>
  </si>
  <si>
    <t>NAPtop</t>
  </si>
  <si>
    <t>NAPbot</t>
  </si>
  <si>
    <t>Peilbuis</t>
  </si>
  <si>
    <t>date</t>
  </si>
  <si>
    <t>x</t>
  </si>
  <si>
    <t>y</t>
  </si>
  <si>
    <t>Lfilter</t>
  </si>
  <si>
    <t>bkbNAP</t>
  </si>
  <si>
    <t>mvNAP</t>
  </si>
  <si>
    <t>hBKB</t>
  </si>
  <si>
    <t>bkbMV</t>
  </si>
  <si>
    <t>Dfilter</t>
  </si>
  <si>
    <t>kh</t>
  </si>
  <si>
    <t>khTest</t>
  </si>
  <si>
    <t>Waterstand t.o.v NAP</t>
  </si>
  <si>
    <t>hNAP</t>
  </si>
  <si>
    <t>Lpeilb</t>
  </si>
  <si>
    <t>Dpeilb</t>
  </si>
  <si>
    <t>klei</t>
  </si>
  <si>
    <t>zand</t>
  </si>
  <si>
    <t>veen</t>
  </si>
  <si>
    <t>color</t>
  </si>
  <si>
    <t>gold</t>
  </si>
  <si>
    <t>gray</t>
  </si>
  <si>
    <t>green</t>
  </si>
  <si>
    <t>width</t>
  </si>
  <si>
    <t>name</t>
  </si>
  <si>
    <t>soiltype</t>
  </si>
  <si>
    <t>D</t>
  </si>
  <si>
    <t>stype</t>
  </si>
  <si>
    <t>bkfNAP</t>
  </si>
  <si>
    <t>okfNAP</t>
  </si>
  <si>
    <t>RDX</t>
  </si>
  <si>
    <t>RDY</t>
  </si>
  <si>
    <t>Opmerking</t>
  </si>
  <si>
    <t>B14B0449</t>
  </si>
  <si>
    <t>Dino</t>
  </si>
  <si>
    <t>B14B0451</t>
  </si>
  <si>
    <t>B14B0454</t>
  </si>
  <si>
    <t>B14B0494</t>
  </si>
  <si>
    <t>Wiertsema peilbuis</t>
  </si>
  <si>
    <t>Nectaerra peilbuis</t>
  </si>
  <si>
    <t>PB2.01-1-1</t>
  </si>
  <si>
    <t>Wareco peilbuis</t>
  </si>
  <si>
    <t>PB2.02-1-1</t>
  </si>
  <si>
    <t>PB2.03-1-1</t>
  </si>
  <si>
    <t>PB2.04-1-1</t>
  </si>
  <si>
    <t>PB2.05-1-1</t>
  </si>
  <si>
    <t>PB2.06-1-1</t>
  </si>
  <si>
    <t>PB2.07-1-1</t>
  </si>
  <si>
    <t>por</t>
  </si>
  <si>
    <t>kv</t>
  </si>
  <si>
    <t>PER</t>
  </si>
  <si>
    <t>PERLEN</t>
  </si>
  <si>
    <t>NSTP</t>
  </si>
  <si>
    <t>STEADY</t>
  </si>
  <si>
    <t>RECH</t>
  </si>
  <si>
    <t>EVTR</t>
  </si>
  <si>
    <t>EXPD</t>
  </si>
  <si>
    <t>STMULT</t>
  </si>
  <si>
    <t>SURFD</t>
  </si>
  <si>
    <t>trench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</si>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</sst>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textRotation="90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eo Olsthoorn" id="{D29BA962-2EDF-8944-893A-91BECE9AB3AA}" userId="8c24dcde476d0fd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14T19:37:30.54" personId="{D29BA962-2EDF-8944-893A-91BECE9AB3AA}" id="{DBE2B290-A8BD-3348-A452-6086D5CF2E33}">
    <text>May be extendee</text>
  </threadedComment>
  <threadedComment ref="B1" dT="2020-10-14T19:36:30.93" personId="{D29BA962-2EDF-8944-893A-91BECE9AB3AA}" id="{2B833A5C-099F-5F4B-841E-7863E2B02179}">
    <text>For plotting</text>
  </threadedComment>
  <threadedComment ref="D1" dT="2020-10-14T19:37:08.31" personId="{D29BA962-2EDF-8944-893A-91BECE9AB3AA}" id="{D46682AA-AE25-B944-885C-CF53E10112A2}">
    <text>for plotting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0" dT="2020-10-15T11:14:14.18" personId="{D29BA962-2EDF-8944-893A-91BECE9AB3AA}" id="{6EFCFEC2-3122-5941-8EB8-A9E6BA3F1610}">
    <text>niet aangetroffen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CCE1C-99A8-E349-B51F-5C606B9ED9A6}">
  <dimension ref="A1:K79"/>
  <sheetViews>
    <sheetView topLeftCell="E1" workbookViewId="0">
      <selection activeCell="G4" sqref="G4"/>
    </sheetView>
  </sheetViews>
  <sheetFormatPr baseColWidth="10" defaultRowHeight="16" x14ac:dyDescent="0.2"/>
  <cols>
    <col min="5" max="5" width="60.5" bestFit="1" customWidth="1"/>
  </cols>
  <sheetData>
    <row r="1" spans="1:11" x14ac:dyDescent="0.2">
      <c r="A1" s="1" t="s">
        <v>96</v>
      </c>
      <c r="B1" s="1" t="s">
        <v>70</v>
      </c>
      <c r="C1" s="1" t="s">
        <v>71</v>
      </c>
      <c r="D1" s="1" t="s">
        <v>98</v>
      </c>
      <c r="E1" s="1" t="s">
        <v>97</v>
      </c>
      <c r="F1" s="1" t="s">
        <v>99</v>
      </c>
      <c r="G1" s="1" t="s">
        <v>91</v>
      </c>
      <c r="H1" s="1" t="s">
        <v>95</v>
      </c>
      <c r="I1" s="1" t="s">
        <v>82</v>
      </c>
      <c r="J1" s="1" t="s">
        <v>121</v>
      </c>
      <c r="K1" s="1" t="s">
        <v>120</v>
      </c>
    </row>
    <row r="2" spans="1:11" x14ac:dyDescent="0.2">
      <c r="A2" t="s">
        <v>14</v>
      </c>
      <c r="B2">
        <v>0.99</v>
      </c>
      <c r="C2">
        <v>0.3</v>
      </c>
      <c r="D2">
        <v>0.69</v>
      </c>
      <c r="E2" t="s">
        <v>0</v>
      </c>
      <c r="F2" t="str">
        <f>LOWER(LEFT(E2,FIND(",",E2,1)-1))</f>
        <v>zand</v>
      </c>
      <c r="G2" t="str">
        <f>VLOOKUP($F2,soilprops,2,FALSE)</f>
        <v>gold</v>
      </c>
      <c r="H2">
        <f t="shared" ref="H2:H33" si="0">VLOOKUP($F2,soilprops,3,FALSE)</f>
        <v>1.5</v>
      </c>
      <c r="I2">
        <f t="shared" ref="I2:I33" si="1">VLOOKUP($F2,soilprops,4,FALSE)</f>
        <v>2</v>
      </c>
      <c r="J2">
        <f t="shared" ref="J2:J33" si="2">VLOOKUP($F2,soilprops,5,FALSE)</f>
        <v>1</v>
      </c>
      <c r="K2">
        <f t="shared" ref="K2:K33" si="3">VLOOKUP($F2,soilprops,6,FALSE)</f>
        <v>0.35</v>
      </c>
    </row>
    <row r="3" spans="1:11" x14ac:dyDescent="0.2">
      <c r="A3" t="s">
        <v>14</v>
      </c>
      <c r="B3">
        <v>0.3</v>
      </c>
      <c r="C3">
        <v>-0.9</v>
      </c>
      <c r="D3">
        <v>1.2</v>
      </c>
      <c r="E3" t="s">
        <v>1</v>
      </c>
      <c r="F3" t="str">
        <f t="shared" ref="F3:F66" si="4">LOWER(LEFT(E3,FIND(",",E3,1)-1))</f>
        <v>zand</v>
      </c>
      <c r="G3" t="str">
        <f t="shared" ref="G2:G33" si="5">VLOOKUP($F3,soilprops,2,FALSE)</f>
        <v>gold</v>
      </c>
      <c r="H3">
        <f t="shared" si="0"/>
        <v>1.5</v>
      </c>
      <c r="I3">
        <f t="shared" si="1"/>
        <v>2</v>
      </c>
      <c r="J3">
        <f t="shared" si="2"/>
        <v>1</v>
      </c>
      <c r="K3">
        <f t="shared" si="3"/>
        <v>0.35</v>
      </c>
    </row>
    <row r="4" spans="1:11" x14ac:dyDescent="0.2">
      <c r="A4" t="s">
        <v>14</v>
      </c>
      <c r="B4">
        <v>-0.9</v>
      </c>
      <c r="C4">
        <v>-2.7</v>
      </c>
      <c r="D4">
        <v>1.8000000000000003</v>
      </c>
      <c r="E4" t="s">
        <v>2</v>
      </c>
      <c r="F4" t="str">
        <f t="shared" si="4"/>
        <v>klei</v>
      </c>
      <c r="G4" t="str">
        <f t="shared" si="5"/>
        <v>gray</v>
      </c>
      <c r="H4">
        <f t="shared" si="0"/>
        <v>1</v>
      </c>
      <c r="I4">
        <f t="shared" si="1"/>
        <v>0.05</v>
      </c>
      <c r="J4">
        <f t="shared" si="2"/>
        <v>0.05</v>
      </c>
      <c r="K4">
        <f t="shared" si="3"/>
        <v>0.5</v>
      </c>
    </row>
    <row r="5" spans="1:11" x14ac:dyDescent="0.2">
      <c r="A5" t="s">
        <v>14</v>
      </c>
      <c r="B5">
        <v>-2.7</v>
      </c>
      <c r="C5">
        <v>-3.2</v>
      </c>
      <c r="D5">
        <v>0.5</v>
      </c>
      <c r="E5" t="s">
        <v>3</v>
      </c>
      <c r="F5" t="str">
        <f t="shared" si="4"/>
        <v>veen</v>
      </c>
      <c r="G5" t="str">
        <f t="shared" si="5"/>
        <v>green</v>
      </c>
      <c r="H5">
        <f t="shared" si="0"/>
        <v>1.25</v>
      </c>
      <c r="I5">
        <f t="shared" si="1"/>
        <v>0.5</v>
      </c>
      <c r="J5">
        <f t="shared" si="2"/>
        <v>0.1</v>
      </c>
      <c r="K5">
        <f t="shared" si="3"/>
        <v>0.7</v>
      </c>
    </row>
    <row r="6" spans="1:11" x14ac:dyDescent="0.2">
      <c r="A6" t="s">
        <v>14</v>
      </c>
      <c r="B6">
        <v>-3.2</v>
      </c>
      <c r="C6">
        <v>-4.4000000000000004</v>
      </c>
      <c r="D6">
        <v>1.2000000000000002</v>
      </c>
      <c r="E6" t="s">
        <v>4</v>
      </c>
      <c r="F6" t="str">
        <f t="shared" si="4"/>
        <v>klei</v>
      </c>
      <c r="G6" t="str">
        <f t="shared" si="5"/>
        <v>gray</v>
      </c>
      <c r="H6">
        <f t="shared" si="0"/>
        <v>1</v>
      </c>
      <c r="I6">
        <f t="shared" si="1"/>
        <v>0.05</v>
      </c>
      <c r="J6">
        <f t="shared" si="2"/>
        <v>0.05</v>
      </c>
      <c r="K6">
        <f t="shared" si="3"/>
        <v>0.5</v>
      </c>
    </row>
    <row r="7" spans="1:11" x14ac:dyDescent="0.2">
      <c r="A7" t="s">
        <v>14</v>
      </c>
      <c r="B7">
        <v>-4.4000000000000004</v>
      </c>
      <c r="C7">
        <v>-5.0999999999999996</v>
      </c>
      <c r="D7">
        <v>0.69999999999999929</v>
      </c>
      <c r="E7" t="s">
        <v>5</v>
      </c>
      <c r="F7" t="str">
        <f t="shared" si="4"/>
        <v>zand</v>
      </c>
      <c r="G7" t="str">
        <f t="shared" si="5"/>
        <v>gold</v>
      </c>
      <c r="H7">
        <f t="shared" si="0"/>
        <v>1.5</v>
      </c>
      <c r="I7">
        <f t="shared" si="1"/>
        <v>2</v>
      </c>
      <c r="J7">
        <f t="shared" si="2"/>
        <v>1</v>
      </c>
      <c r="K7">
        <f t="shared" si="3"/>
        <v>0.35</v>
      </c>
    </row>
    <row r="8" spans="1:11" x14ac:dyDescent="0.2">
      <c r="A8" t="s">
        <v>14</v>
      </c>
      <c r="B8">
        <v>-5.0999999999999996</v>
      </c>
      <c r="C8">
        <v>-13.4</v>
      </c>
      <c r="D8">
        <v>8.3000000000000007</v>
      </c>
      <c r="E8" t="s">
        <v>1</v>
      </c>
      <c r="F8" t="str">
        <f t="shared" si="4"/>
        <v>zand</v>
      </c>
      <c r="G8" t="str">
        <f t="shared" si="5"/>
        <v>gold</v>
      </c>
      <c r="H8">
        <f t="shared" si="0"/>
        <v>1.5</v>
      </c>
      <c r="I8">
        <f t="shared" si="1"/>
        <v>2</v>
      </c>
      <c r="J8">
        <f t="shared" si="2"/>
        <v>1</v>
      </c>
      <c r="K8">
        <f t="shared" si="3"/>
        <v>0.35</v>
      </c>
    </row>
    <row r="9" spans="1:11" x14ac:dyDescent="0.2">
      <c r="A9" t="s">
        <v>14</v>
      </c>
      <c r="B9">
        <v>-13.4</v>
      </c>
      <c r="C9">
        <v>-14.1</v>
      </c>
      <c r="D9">
        <v>0.69999999999999929</v>
      </c>
      <c r="E9" t="s">
        <v>6</v>
      </c>
      <c r="F9" t="str">
        <f t="shared" si="4"/>
        <v>klei</v>
      </c>
      <c r="G9" t="str">
        <f t="shared" si="5"/>
        <v>gray</v>
      </c>
      <c r="H9">
        <f t="shared" si="0"/>
        <v>1</v>
      </c>
      <c r="I9">
        <f t="shared" si="1"/>
        <v>0.05</v>
      </c>
      <c r="J9">
        <f t="shared" si="2"/>
        <v>0.05</v>
      </c>
      <c r="K9">
        <f t="shared" si="3"/>
        <v>0.5</v>
      </c>
    </row>
    <row r="10" spans="1:11" x14ac:dyDescent="0.2">
      <c r="A10" t="s">
        <v>8</v>
      </c>
      <c r="B10">
        <v>0.85</v>
      </c>
      <c r="C10">
        <v>0.2</v>
      </c>
      <c r="D10">
        <v>0.64999999999999991</v>
      </c>
      <c r="E10" t="s">
        <v>9</v>
      </c>
      <c r="F10" t="str">
        <f t="shared" si="4"/>
        <v>zand</v>
      </c>
      <c r="G10" t="str">
        <f t="shared" si="5"/>
        <v>gold</v>
      </c>
      <c r="H10">
        <f t="shared" si="0"/>
        <v>1.5</v>
      </c>
      <c r="I10">
        <f t="shared" si="1"/>
        <v>2</v>
      </c>
      <c r="J10">
        <f t="shared" si="2"/>
        <v>1</v>
      </c>
      <c r="K10">
        <f t="shared" si="3"/>
        <v>0.35</v>
      </c>
    </row>
    <row r="11" spans="1:11" x14ac:dyDescent="0.2">
      <c r="A11" t="s">
        <v>8</v>
      </c>
      <c r="B11">
        <v>0.2</v>
      </c>
      <c r="C11">
        <v>-1</v>
      </c>
      <c r="D11">
        <v>1.2</v>
      </c>
      <c r="E11" t="s">
        <v>10</v>
      </c>
      <c r="F11" t="str">
        <f t="shared" si="4"/>
        <v>zand</v>
      </c>
      <c r="G11" t="str">
        <f t="shared" si="5"/>
        <v>gold</v>
      </c>
      <c r="H11">
        <f t="shared" si="0"/>
        <v>1.5</v>
      </c>
      <c r="I11">
        <f t="shared" si="1"/>
        <v>2</v>
      </c>
      <c r="J11">
        <f t="shared" si="2"/>
        <v>1</v>
      </c>
      <c r="K11">
        <f t="shared" si="3"/>
        <v>0.35</v>
      </c>
    </row>
    <row r="12" spans="1:11" x14ac:dyDescent="0.2">
      <c r="A12" t="s">
        <v>8</v>
      </c>
      <c r="B12">
        <v>-1</v>
      </c>
      <c r="C12">
        <v>-1.5</v>
      </c>
      <c r="D12">
        <v>0.5</v>
      </c>
      <c r="E12" t="s">
        <v>11</v>
      </c>
      <c r="F12" t="str">
        <f t="shared" si="4"/>
        <v>klei</v>
      </c>
      <c r="G12" t="str">
        <f t="shared" si="5"/>
        <v>gray</v>
      </c>
      <c r="H12">
        <f t="shared" si="0"/>
        <v>1</v>
      </c>
      <c r="I12">
        <f t="shared" si="1"/>
        <v>0.05</v>
      </c>
      <c r="J12">
        <f t="shared" si="2"/>
        <v>0.05</v>
      </c>
      <c r="K12">
        <f t="shared" si="3"/>
        <v>0.5</v>
      </c>
    </row>
    <row r="13" spans="1:11" x14ac:dyDescent="0.2">
      <c r="A13" t="s">
        <v>8</v>
      </c>
      <c r="B13">
        <v>-1.5</v>
      </c>
      <c r="C13">
        <v>-3</v>
      </c>
      <c r="D13">
        <v>1.5</v>
      </c>
      <c r="E13" t="s">
        <v>12</v>
      </c>
      <c r="F13" t="str">
        <f t="shared" si="4"/>
        <v>klei</v>
      </c>
      <c r="G13" t="str">
        <f t="shared" si="5"/>
        <v>gray</v>
      </c>
      <c r="H13">
        <f t="shared" si="0"/>
        <v>1</v>
      </c>
      <c r="I13">
        <f t="shared" si="1"/>
        <v>0.05</v>
      </c>
      <c r="J13">
        <f t="shared" si="2"/>
        <v>0.05</v>
      </c>
      <c r="K13">
        <f t="shared" si="3"/>
        <v>0.5</v>
      </c>
    </row>
    <row r="14" spans="1:11" x14ac:dyDescent="0.2">
      <c r="A14" t="s">
        <v>8</v>
      </c>
      <c r="B14">
        <v>-3</v>
      </c>
      <c r="C14">
        <v>-3.4</v>
      </c>
      <c r="D14">
        <v>0.39999999999999991</v>
      </c>
      <c r="E14" t="s">
        <v>3</v>
      </c>
      <c r="F14" t="str">
        <f t="shared" si="4"/>
        <v>veen</v>
      </c>
      <c r="G14" t="str">
        <f t="shared" si="5"/>
        <v>green</v>
      </c>
      <c r="H14">
        <f t="shared" si="0"/>
        <v>1.25</v>
      </c>
      <c r="I14">
        <f t="shared" si="1"/>
        <v>0.5</v>
      </c>
      <c r="J14">
        <f t="shared" si="2"/>
        <v>0.1</v>
      </c>
      <c r="K14">
        <f t="shared" si="3"/>
        <v>0.7</v>
      </c>
    </row>
    <row r="15" spans="1:11" x14ac:dyDescent="0.2">
      <c r="A15" t="s">
        <v>8</v>
      </c>
      <c r="B15">
        <v>-3.4</v>
      </c>
      <c r="C15">
        <v>-4</v>
      </c>
      <c r="D15">
        <v>0.60000000000000009</v>
      </c>
      <c r="E15" t="s">
        <v>12</v>
      </c>
      <c r="F15" t="str">
        <f t="shared" si="4"/>
        <v>klei</v>
      </c>
      <c r="G15" t="str">
        <f t="shared" si="5"/>
        <v>gray</v>
      </c>
      <c r="H15">
        <f t="shared" si="0"/>
        <v>1</v>
      </c>
      <c r="I15">
        <f t="shared" si="1"/>
        <v>0.05</v>
      </c>
      <c r="J15">
        <f t="shared" si="2"/>
        <v>0.05</v>
      </c>
      <c r="K15">
        <f t="shared" si="3"/>
        <v>0.5</v>
      </c>
    </row>
    <row r="16" spans="1:11" x14ac:dyDescent="0.2">
      <c r="A16" t="s">
        <v>8</v>
      </c>
      <c r="B16">
        <v>-4</v>
      </c>
      <c r="C16">
        <v>-5.4</v>
      </c>
      <c r="D16">
        <v>1.4000000000000004</v>
      </c>
      <c r="E16" t="s">
        <v>5</v>
      </c>
      <c r="F16" t="str">
        <f t="shared" si="4"/>
        <v>zand</v>
      </c>
      <c r="G16" t="str">
        <f t="shared" si="5"/>
        <v>gold</v>
      </c>
      <c r="H16">
        <f t="shared" si="0"/>
        <v>1.5</v>
      </c>
      <c r="I16">
        <f t="shared" si="1"/>
        <v>2</v>
      </c>
      <c r="J16">
        <f t="shared" si="2"/>
        <v>1</v>
      </c>
      <c r="K16">
        <f t="shared" si="3"/>
        <v>0.35</v>
      </c>
    </row>
    <row r="17" spans="1:11" x14ac:dyDescent="0.2">
      <c r="A17" t="s">
        <v>8</v>
      </c>
      <c r="B17">
        <v>-5.4</v>
      </c>
      <c r="C17">
        <v>-9.6</v>
      </c>
      <c r="D17">
        <v>4.1999999999999993</v>
      </c>
      <c r="E17" t="s">
        <v>13</v>
      </c>
      <c r="F17" t="str">
        <f t="shared" si="4"/>
        <v>zand</v>
      </c>
      <c r="G17" t="str">
        <f t="shared" si="5"/>
        <v>gold</v>
      </c>
      <c r="H17">
        <f t="shared" si="0"/>
        <v>1.5</v>
      </c>
      <c r="I17">
        <f t="shared" si="1"/>
        <v>2</v>
      </c>
      <c r="J17">
        <f t="shared" si="2"/>
        <v>1</v>
      </c>
      <c r="K17">
        <f t="shared" si="3"/>
        <v>0.35</v>
      </c>
    </row>
    <row r="18" spans="1:11" x14ac:dyDescent="0.2">
      <c r="A18" t="s">
        <v>8</v>
      </c>
      <c r="B18">
        <v>-9.6</v>
      </c>
      <c r="C18">
        <v>-13.3</v>
      </c>
      <c r="D18">
        <v>3.7000000000000011</v>
      </c>
      <c r="E18" t="s">
        <v>1</v>
      </c>
      <c r="F18" t="str">
        <f t="shared" si="4"/>
        <v>zand</v>
      </c>
      <c r="G18" t="str">
        <f t="shared" si="5"/>
        <v>gold</v>
      </c>
      <c r="H18">
        <f t="shared" si="0"/>
        <v>1.5</v>
      </c>
      <c r="I18">
        <f t="shared" si="1"/>
        <v>2</v>
      </c>
      <c r="J18">
        <f t="shared" si="2"/>
        <v>1</v>
      </c>
      <c r="K18">
        <f t="shared" si="3"/>
        <v>0.35</v>
      </c>
    </row>
    <row r="19" spans="1:11" x14ac:dyDescent="0.2">
      <c r="A19" t="s">
        <v>8</v>
      </c>
      <c r="B19">
        <v>-13.3</v>
      </c>
      <c r="C19">
        <v>-14.4</v>
      </c>
      <c r="D19">
        <v>1.0999999999999996</v>
      </c>
      <c r="E19" t="s">
        <v>6</v>
      </c>
      <c r="F19" t="str">
        <f t="shared" si="4"/>
        <v>klei</v>
      </c>
      <c r="G19" t="str">
        <f t="shared" si="5"/>
        <v>gray</v>
      </c>
      <c r="H19">
        <f t="shared" si="0"/>
        <v>1</v>
      </c>
      <c r="I19">
        <f t="shared" si="1"/>
        <v>0.05</v>
      </c>
      <c r="J19">
        <f t="shared" si="2"/>
        <v>0.05</v>
      </c>
      <c r="K19">
        <f t="shared" si="3"/>
        <v>0.5</v>
      </c>
    </row>
    <row r="20" spans="1:11" x14ac:dyDescent="0.2">
      <c r="A20" t="s">
        <v>15</v>
      </c>
      <c r="B20">
        <v>0.3</v>
      </c>
      <c r="C20">
        <v>-1.5</v>
      </c>
      <c r="D20">
        <v>1.8</v>
      </c>
      <c r="E20" t="s">
        <v>13</v>
      </c>
      <c r="F20" t="str">
        <f t="shared" si="4"/>
        <v>zand</v>
      </c>
      <c r="G20" t="str">
        <f t="shared" si="5"/>
        <v>gold</v>
      </c>
      <c r="H20">
        <f t="shared" si="0"/>
        <v>1.5</v>
      </c>
      <c r="I20">
        <f t="shared" si="1"/>
        <v>2</v>
      </c>
      <c r="J20">
        <f t="shared" si="2"/>
        <v>1</v>
      </c>
      <c r="K20">
        <f t="shared" si="3"/>
        <v>0.35</v>
      </c>
    </row>
    <row r="21" spans="1:11" x14ac:dyDescent="0.2">
      <c r="A21" t="s">
        <v>15</v>
      </c>
      <c r="B21">
        <v>-1.5</v>
      </c>
      <c r="C21">
        <v>-2.2999999999999998</v>
      </c>
      <c r="D21">
        <v>0.79999999999999982</v>
      </c>
      <c r="E21" t="s">
        <v>1</v>
      </c>
      <c r="F21" t="str">
        <f t="shared" si="4"/>
        <v>zand</v>
      </c>
      <c r="G21" t="str">
        <f t="shared" si="5"/>
        <v>gold</v>
      </c>
      <c r="H21">
        <f t="shared" si="0"/>
        <v>1.5</v>
      </c>
      <c r="I21">
        <f t="shared" si="1"/>
        <v>2</v>
      </c>
      <c r="J21">
        <f t="shared" si="2"/>
        <v>1</v>
      </c>
      <c r="K21">
        <f t="shared" si="3"/>
        <v>0.35</v>
      </c>
    </row>
    <row r="22" spans="1:11" x14ac:dyDescent="0.2">
      <c r="A22" t="s">
        <v>15</v>
      </c>
      <c r="B22">
        <v>-2.2999999999999998</v>
      </c>
      <c r="C22">
        <v>-3.4</v>
      </c>
      <c r="D22">
        <v>1.1000000000000001</v>
      </c>
      <c r="E22" t="s">
        <v>3</v>
      </c>
      <c r="F22" t="str">
        <f t="shared" si="4"/>
        <v>veen</v>
      </c>
      <c r="G22" t="str">
        <f t="shared" si="5"/>
        <v>green</v>
      </c>
      <c r="H22">
        <f t="shared" si="0"/>
        <v>1.25</v>
      </c>
      <c r="I22">
        <f t="shared" si="1"/>
        <v>0.5</v>
      </c>
      <c r="J22">
        <f t="shared" si="2"/>
        <v>0.1</v>
      </c>
      <c r="K22">
        <f t="shared" si="3"/>
        <v>0.7</v>
      </c>
    </row>
    <row r="23" spans="1:11" x14ac:dyDescent="0.2">
      <c r="A23" t="s">
        <v>15</v>
      </c>
      <c r="B23">
        <v>-3.4</v>
      </c>
      <c r="C23">
        <v>-4.4000000000000004</v>
      </c>
      <c r="D23">
        <v>1.0000000000000004</v>
      </c>
      <c r="E23" t="s">
        <v>18</v>
      </c>
      <c r="F23" t="str">
        <f t="shared" si="4"/>
        <v>klei</v>
      </c>
      <c r="G23" t="str">
        <f t="shared" si="5"/>
        <v>gray</v>
      </c>
      <c r="H23">
        <f t="shared" si="0"/>
        <v>1</v>
      </c>
      <c r="I23">
        <f t="shared" si="1"/>
        <v>0.05</v>
      </c>
      <c r="J23">
        <f t="shared" si="2"/>
        <v>0.05</v>
      </c>
      <c r="K23">
        <f t="shared" si="3"/>
        <v>0.5</v>
      </c>
    </row>
    <row r="24" spans="1:11" x14ac:dyDescent="0.2">
      <c r="A24" t="s">
        <v>15</v>
      </c>
      <c r="B24">
        <v>-4.4000000000000004</v>
      </c>
      <c r="C24">
        <v>-5.3</v>
      </c>
      <c r="D24">
        <v>0.89999999999999947</v>
      </c>
      <c r="E24" t="s">
        <v>19</v>
      </c>
      <c r="F24" t="str">
        <f t="shared" si="4"/>
        <v>klei</v>
      </c>
      <c r="G24" t="str">
        <f t="shared" si="5"/>
        <v>gray</v>
      </c>
      <c r="H24">
        <f t="shared" si="0"/>
        <v>1</v>
      </c>
      <c r="I24">
        <f t="shared" si="1"/>
        <v>0.05</v>
      </c>
      <c r="J24">
        <f t="shared" si="2"/>
        <v>0.05</v>
      </c>
      <c r="K24">
        <f t="shared" si="3"/>
        <v>0.5</v>
      </c>
    </row>
    <row r="25" spans="1:11" x14ac:dyDescent="0.2">
      <c r="A25" t="s">
        <v>15</v>
      </c>
      <c r="B25">
        <v>-5.3</v>
      </c>
      <c r="C25">
        <v>-7</v>
      </c>
      <c r="D25">
        <v>1.7000000000000002</v>
      </c>
      <c r="E25" t="s">
        <v>5</v>
      </c>
      <c r="F25" t="str">
        <f t="shared" si="4"/>
        <v>zand</v>
      </c>
      <c r="G25" t="str">
        <f t="shared" si="5"/>
        <v>gold</v>
      </c>
      <c r="H25">
        <f t="shared" si="0"/>
        <v>1.5</v>
      </c>
      <c r="I25">
        <f t="shared" si="1"/>
        <v>2</v>
      </c>
      <c r="J25">
        <f t="shared" si="2"/>
        <v>1</v>
      </c>
      <c r="K25">
        <f t="shared" si="3"/>
        <v>0.35</v>
      </c>
    </row>
    <row r="26" spans="1:11" x14ac:dyDescent="0.2">
      <c r="A26" t="s">
        <v>15</v>
      </c>
      <c r="B26">
        <v>-7</v>
      </c>
      <c r="C26">
        <v>-7.6</v>
      </c>
      <c r="D26">
        <v>0.59999999999999964</v>
      </c>
      <c r="E26" t="s">
        <v>1</v>
      </c>
      <c r="F26" t="str">
        <f t="shared" si="4"/>
        <v>zand</v>
      </c>
      <c r="G26" t="str">
        <f t="shared" si="5"/>
        <v>gold</v>
      </c>
      <c r="H26">
        <f t="shared" si="0"/>
        <v>1.5</v>
      </c>
      <c r="I26">
        <f t="shared" si="1"/>
        <v>2</v>
      </c>
      <c r="J26">
        <f t="shared" si="2"/>
        <v>1</v>
      </c>
      <c r="K26">
        <f t="shared" si="3"/>
        <v>0.35</v>
      </c>
    </row>
    <row r="27" spans="1:11" x14ac:dyDescent="0.2">
      <c r="A27" t="s">
        <v>15</v>
      </c>
      <c r="B27">
        <v>-7.6</v>
      </c>
      <c r="C27">
        <v>-8.1999999999999993</v>
      </c>
      <c r="D27">
        <v>0.59999999999999964</v>
      </c>
      <c r="E27" t="s">
        <v>11</v>
      </c>
      <c r="F27" t="str">
        <f t="shared" si="4"/>
        <v>klei</v>
      </c>
      <c r="G27" t="str">
        <f t="shared" si="5"/>
        <v>gray</v>
      </c>
      <c r="H27">
        <f t="shared" si="0"/>
        <v>1</v>
      </c>
      <c r="I27">
        <f t="shared" si="1"/>
        <v>0.05</v>
      </c>
      <c r="J27">
        <f t="shared" si="2"/>
        <v>0.05</v>
      </c>
      <c r="K27">
        <f t="shared" si="3"/>
        <v>0.5</v>
      </c>
    </row>
    <row r="28" spans="1:11" x14ac:dyDescent="0.2">
      <c r="A28" t="s">
        <v>15</v>
      </c>
      <c r="B28">
        <v>-8.1999999999999993</v>
      </c>
      <c r="C28">
        <v>-9.4</v>
      </c>
      <c r="D28">
        <v>1.2000000000000011</v>
      </c>
      <c r="E28" t="s">
        <v>13</v>
      </c>
      <c r="F28" t="str">
        <f t="shared" si="4"/>
        <v>zand</v>
      </c>
      <c r="G28" t="str">
        <f t="shared" si="5"/>
        <v>gold</v>
      </c>
      <c r="H28">
        <f t="shared" si="0"/>
        <v>1.5</v>
      </c>
      <c r="I28">
        <f t="shared" si="1"/>
        <v>2</v>
      </c>
      <c r="J28">
        <f t="shared" si="2"/>
        <v>1</v>
      </c>
      <c r="K28">
        <f t="shared" si="3"/>
        <v>0.35</v>
      </c>
    </row>
    <row r="29" spans="1:11" x14ac:dyDescent="0.2">
      <c r="A29" t="s">
        <v>15</v>
      </c>
      <c r="B29">
        <v>-9.4</v>
      </c>
      <c r="C29">
        <v>-10.5</v>
      </c>
      <c r="D29">
        <v>1.0999999999999996</v>
      </c>
      <c r="E29" t="s">
        <v>1</v>
      </c>
      <c r="F29" t="str">
        <f t="shared" si="4"/>
        <v>zand</v>
      </c>
      <c r="G29" t="str">
        <f t="shared" si="5"/>
        <v>gold</v>
      </c>
      <c r="H29">
        <f t="shared" si="0"/>
        <v>1.5</v>
      </c>
      <c r="I29">
        <f t="shared" si="1"/>
        <v>2</v>
      </c>
      <c r="J29">
        <f t="shared" si="2"/>
        <v>1</v>
      </c>
      <c r="K29">
        <f t="shared" si="3"/>
        <v>0.35</v>
      </c>
    </row>
    <row r="30" spans="1:11" x14ac:dyDescent="0.2">
      <c r="A30" t="s">
        <v>15</v>
      </c>
      <c r="B30">
        <v>-10.5</v>
      </c>
      <c r="C30">
        <v>-12.3</v>
      </c>
      <c r="D30">
        <v>1.8000000000000007</v>
      </c>
      <c r="E30" t="s">
        <v>13</v>
      </c>
      <c r="F30" t="str">
        <f t="shared" si="4"/>
        <v>zand</v>
      </c>
      <c r="G30" t="str">
        <f t="shared" si="5"/>
        <v>gold</v>
      </c>
      <c r="H30">
        <f t="shared" si="0"/>
        <v>1.5</v>
      </c>
      <c r="I30">
        <f t="shared" si="1"/>
        <v>2</v>
      </c>
      <c r="J30">
        <f t="shared" si="2"/>
        <v>1</v>
      </c>
      <c r="K30">
        <f t="shared" si="3"/>
        <v>0.35</v>
      </c>
    </row>
    <row r="31" spans="1:11" x14ac:dyDescent="0.2">
      <c r="A31" t="s">
        <v>15</v>
      </c>
      <c r="B31">
        <v>-12.3</v>
      </c>
      <c r="C31">
        <v>-12.6</v>
      </c>
      <c r="D31">
        <v>0.29999999999999893</v>
      </c>
      <c r="E31" t="s">
        <v>11</v>
      </c>
      <c r="F31" t="str">
        <f t="shared" si="4"/>
        <v>klei</v>
      </c>
      <c r="G31" t="str">
        <f t="shared" si="5"/>
        <v>gray</v>
      </c>
      <c r="H31">
        <f t="shared" si="0"/>
        <v>1</v>
      </c>
      <c r="I31">
        <f t="shared" si="1"/>
        <v>0.05</v>
      </c>
      <c r="J31">
        <f t="shared" si="2"/>
        <v>0.05</v>
      </c>
      <c r="K31">
        <f t="shared" si="3"/>
        <v>0.5</v>
      </c>
    </row>
    <row r="32" spans="1:11" x14ac:dyDescent="0.2">
      <c r="A32" t="s">
        <v>15</v>
      </c>
      <c r="B32">
        <v>-12.6</v>
      </c>
      <c r="C32">
        <v>-14.1</v>
      </c>
      <c r="D32">
        <v>1.5</v>
      </c>
      <c r="E32" t="s">
        <v>1</v>
      </c>
      <c r="F32" t="str">
        <f t="shared" si="4"/>
        <v>zand</v>
      </c>
      <c r="G32" t="str">
        <f t="shared" si="5"/>
        <v>gold</v>
      </c>
      <c r="H32">
        <f t="shared" si="0"/>
        <v>1.5</v>
      </c>
      <c r="I32">
        <f t="shared" si="1"/>
        <v>2</v>
      </c>
      <c r="J32">
        <f t="shared" si="2"/>
        <v>1</v>
      </c>
      <c r="K32">
        <f t="shared" si="3"/>
        <v>0.35</v>
      </c>
    </row>
    <row r="33" spans="1:11" x14ac:dyDescent="0.2">
      <c r="A33" t="s">
        <v>15</v>
      </c>
      <c r="B33">
        <v>-14.1</v>
      </c>
      <c r="C33">
        <v>-14.9</v>
      </c>
      <c r="D33">
        <v>0.80000000000000071</v>
      </c>
      <c r="E33" t="s">
        <v>6</v>
      </c>
      <c r="F33" t="str">
        <f t="shared" si="4"/>
        <v>klei</v>
      </c>
      <c r="G33" t="str">
        <f t="shared" si="5"/>
        <v>gray</v>
      </c>
      <c r="H33">
        <f t="shared" si="0"/>
        <v>1</v>
      </c>
      <c r="I33">
        <f t="shared" si="1"/>
        <v>0.05</v>
      </c>
      <c r="J33">
        <f t="shared" si="2"/>
        <v>0.05</v>
      </c>
      <c r="K33">
        <f t="shared" si="3"/>
        <v>0.5</v>
      </c>
    </row>
    <row r="34" spans="1:11" x14ac:dyDescent="0.2">
      <c r="A34" t="s">
        <v>16</v>
      </c>
      <c r="B34">
        <v>0.44</v>
      </c>
      <c r="C34">
        <v>-0.4</v>
      </c>
      <c r="D34">
        <v>0.84000000000000008</v>
      </c>
      <c r="E34" t="s">
        <v>13</v>
      </c>
      <c r="F34" t="str">
        <f t="shared" si="4"/>
        <v>zand</v>
      </c>
      <c r="G34" t="str">
        <f t="shared" ref="G34:G65" si="6">VLOOKUP($F34,soilprops,2,FALSE)</f>
        <v>gold</v>
      </c>
      <c r="H34">
        <f t="shared" ref="H34:H65" si="7">VLOOKUP($F34,soilprops,3,FALSE)</f>
        <v>1.5</v>
      </c>
      <c r="I34">
        <f t="shared" ref="I34:I65" si="8">VLOOKUP($F34,soilprops,4,FALSE)</f>
        <v>2</v>
      </c>
      <c r="J34">
        <f t="shared" ref="J34:J65" si="9">VLOOKUP($F34,soilprops,5,FALSE)</f>
        <v>1</v>
      </c>
      <c r="K34">
        <f t="shared" ref="K34:K65" si="10">VLOOKUP($F34,soilprops,6,FALSE)</f>
        <v>0.35</v>
      </c>
    </row>
    <row r="35" spans="1:11" x14ac:dyDescent="0.2">
      <c r="A35" t="s">
        <v>16</v>
      </c>
      <c r="B35">
        <v>-0.4</v>
      </c>
      <c r="C35">
        <v>-1</v>
      </c>
      <c r="D35">
        <v>0.6</v>
      </c>
      <c r="E35" t="s">
        <v>1</v>
      </c>
      <c r="F35" t="str">
        <f t="shared" si="4"/>
        <v>zand</v>
      </c>
      <c r="G35" t="str">
        <f t="shared" si="6"/>
        <v>gold</v>
      </c>
      <c r="H35">
        <f t="shared" si="7"/>
        <v>1.5</v>
      </c>
      <c r="I35">
        <f t="shared" si="8"/>
        <v>2</v>
      </c>
      <c r="J35">
        <f t="shared" si="9"/>
        <v>1</v>
      </c>
      <c r="K35">
        <f t="shared" si="10"/>
        <v>0.35</v>
      </c>
    </row>
    <row r="36" spans="1:11" x14ac:dyDescent="0.2">
      <c r="A36" t="s">
        <v>16</v>
      </c>
      <c r="B36">
        <v>-1</v>
      </c>
      <c r="C36">
        <v>-1.5</v>
      </c>
      <c r="D36">
        <v>0.5</v>
      </c>
      <c r="E36" t="s">
        <v>21</v>
      </c>
      <c r="F36" t="str">
        <f t="shared" si="4"/>
        <v>klei</v>
      </c>
      <c r="G36" t="str">
        <f t="shared" si="6"/>
        <v>gray</v>
      </c>
      <c r="H36">
        <f t="shared" si="7"/>
        <v>1</v>
      </c>
      <c r="I36">
        <f t="shared" si="8"/>
        <v>0.05</v>
      </c>
      <c r="J36">
        <f t="shared" si="9"/>
        <v>0.05</v>
      </c>
      <c r="K36">
        <f t="shared" si="10"/>
        <v>0.5</v>
      </c>
    </row>
    <row r="37" spans="1:11" x14ac:dyDescent="0.2">
      <c r="A37" t="s">
        <v>16</v>
      </c>
      <c r="B37">
        <v>-1.5</v>
      </c>
      <c r="C37">
        <v>-2.7</v>
      </c>
      <c r="D37">
        <v>1.2000000000000002</v>
      </c>
      <c r="E37" t="s">
        <v>20</v>
      </c>
      <c r="F37" t="str">
        <f t="shared" si="4"/>
        <v>klei</v>
      </c>
      <c r="G37" t="str">
        <f t="shared" si="6"/>
        <v>gray</v>
      </c>
      <c r="H37">
        <f t="shared" si="7"/>
        <v>1</v>
      </c>
      <c r="I37">
        <f t="shared" si="8"/>
        <v>0.05</v>
      </c>
      <c r="J37">
        <f t="shared" si="9"/>
        <v>0.05</v>
      </c>
      <c r="K37">
        <f t="shared" si="10"/>
        <v>0.5</v>
      </c>
    </row>
    <row r="38" spans="1:11" x14ac:dyDescent="0.2">
      <c r="A38" t="s">
        <v>16</v>
      </c>
      <c r="B38">
        <v>-2.7</v>
      </c>
      <c r="C38">
        <v>-3.7</v>
      </c>
      <c r="D38">
        <v>1</v>
      </c>
      <c r="E38" t="s">
        <v>3</v>
      </c>
      <c r="F38" t="str">
        <f t="shared" si="4"/>
        <v>veen</v>
      </c>
      <c r="G38" t="str">
        <f t="shared" si="6"/>
        <v>green</v>
      </c>
      <c r="H38">
        <f t="shared" si="7"/>
        <v>1.25</v>
      </c>
      <c r="I38">
        <f t="shared" si="8"/>
        <v>0.5</v>
      </c>
      <c r="J38">
        <f t="shared" si="9"/>
        <v>0.1</v>
      </c>
      <c r="K38">
        <f t="shared" si="10"/>
        <v>0.7</v>
      </c>
    </row>
    <row r="39" spans="1:11" x14ac:dyDescent="0.2">
      <c r="A39" t="s">
        <v>16</v>
      </c>
      <c r="B39">
        <v>-3.7</v>
      </c>
      <c r="C39">
        <v>-4.8</v>
      </c>
      <c r="D39">
        <v>1.0999999999999996</v>
      </c>
      <c r="E39" t="s">
        <v>18</v>
      </c>
      <c r="F39" t="str">
        <f t="shared" si="4"/>
        <v>klei</v>
      </c>
      <c r="G39" t="str">
        <f t="shared" si="6"/>
        <v>gray</v>
      </c>
      <c r="H39">
        <f t="shared" si="7"/>
        <v>1</v>
      </c>
      <c r="I39">
        <f t="shared" si="8"/>
        <v>0.05</v>
      </c>
      <c r="J39">
        <f t="shared" si="9"/>
        <v>0.05</v>
      </c>
      <c r="K39">
        <f t="shared" si="10"/>
        <v>0.5</v>
      </c>
    </row>
    <row r="40" spans="1:11" x14ac:dyDescent="0.2">
      <c r="A40" t="s">
        <v>16</v>
      </c>
      <c r="B40">
        <v>-4.8</v>
      </c>
      <c r="C40">
        <v>-6.5</v>
      </c>
      <c r="D40">
        <v>1.7000000000000002</v>
      </c>
      <c r="E40" t="s">
        <v>21</v>
      </c>
      <c r="F40" t="str">
        <f t="shared" si="4"/>
        <v>klei</v>
      </c>
      <c r="G40" t="str">
        <f t="shared" si="6"/>
        <v>gray</v>
      </c>
      <c r="H40">
        <f t="shared" si="7"/>
        <v>1</v>
      </c>
      <c r="I40">
        <f t="shared" si="8"/>
        <v>0.05</v>
      </c>
      <c r="J40">
        <f t="shared" si="9"/>
        <v>0.05</v>
      </c>
      <c r="K40">
        <f t="shared" si="10"/>
        <v>0.5</v>
      </c>
    </row>
    <row r="41" spans="1:11" x14ac:dyDescent="0.2">
      <c r="A41" t="s">
        <v>16</v>
      </c>
      <c r="B41">
        <v>-6.5</v>
      </c>
      <c r="C41">
        <v>-7.5</v>
      </c>
      <c r="D41">
        <v>1</v>
      </c>
      <c r="E41" t="s">
        <v>5</v>
      </c>
      <c r="F41" t="str">
        <f t="shared" si="4"/>
        <v>zand</v>
      </c>
      <c r="G41" t="str">
        <f t="shared" si="6"/>
        <v>gold</v>
      </c>
      <c r="H41">
        <f t="shared" si="7"/>
        <v>1.5</v>
      </c>
      <c r="I41">
        <f t="shared" si="8"/>
        <v>2</v>
      </c>
      <c r="J41">
        <f t="shared" si="9"/>
        <v>1</v>
      </c>
      <c r="K41">
        <f t="shared" si="10"/>
        <v>0.35</v>
      </c>
    </row>
    <row r="42" spans="1:11" x14ac:dyDescent="0.2">
      <c r="A42" t="s">
        <v>16</v>
      </c>
      <c r="B42">
        <v>-7.5</v>
      </c>
      <c r="C42">
        <v>-13.8</v>
      </c>
      <c r="D42">
        <v>6.3000000000000007</v>
      </c>
      <c r="E42" t="s">
        <v>1</v>
      </c>
      <c r="F42" t="str">
        <f t="shared" si="4"/>
        <v>zand</v>
      </c>
      <c r="G42" t="str">
        <f t="shared" si="6"/>
        <v>gold</v>
      </c>
      <c r="H42">
        <f t="shared" si="7"/>
        <v>1.5</v>
      </c>
      <c r="I42">
        <f t="shared" si="8"/>
        <v>2</v>
      </c>
      <c r="J42">
        <f t="shared" si="9"/>
        <v>1</v>
      </c>
      <c r="K42">
        <f t="shared" si="10"/>
        <v>0.35</v>
      </c>
    </row>
    <row r="43" spans="1:11" x14ac:dyDescent="0.2">
      <c r="A43" t="s">
        <v>16</v>
      </c>
      <c r="B43">
        <v>-13.8</v>
      </c>
      <c r="C43">
        <v>-14.4</v>
      </c>
      <c r="D43">
        <v>0.59999999999999964</v>
      </c>
      <c r="E43" t="s">
        <v>6</v>
      </c>
      <c r="F43" t="str">
        <f t="shared" si="4"/>
        <v>klei</v>
      </c>
      <c r="G43" t="str">
        <f t="shared" si="6"/>
        <v>gray</v>
      </c>
      <c r="H43">
        <f t="shared" si="7"/>
        <v>1</v>
      </c>
      <c r="I43">
        <f t="shared" si="8"/>
        <v>0.05</v>
      </c>
      <c r="J43">
        <f t="shared" si="9"/>
        <v>0.05</v>
      </c>
      <c r="K43">
        <f t="shared" si="10"/>
        <v>0.5</v>
      </c>
    </row>
    <row r="44" spans="1:11" x14ac:dyDescent="0.2">
      <c r="A44" t="s">
        <v>17</v>
      </c>
      <c r="B44">
        <v>1.01</v>
      </c>
      <c r="C44">
        <v>0</v>
      </c>
      <c r="D44">
        <v>1.01</v>
      </c>
      <c r="E44" t="s">
        <v>13</v>
      </c>
      <c r="F44" t="str">
        <f t="shared" si="4"/>
        <v>zand</v>
      </c>
      <c r="G44" t="str">
        <f t="shared" si="6"/>
        <v>gold</v>
      </c>
      <c r="H44">
        <f t="shared" si="7"/>
        <v>1.5</v>
      </c>
      <c r="I44">
        <f t="shared" si="8"/>
        <v>2</v>
      </c>
      <c r="J44">
        <f t="shared" si="9"/>
        <v>1</v>
      </c>
      <c r="K44">
        <f t="shared" si="10"/>
        <v>0.35</v>
      </c>
    </row>
    <row r="45" spans="1:11" x14ac:dyDescent="0.2">
      <c r="A45" t="s">
        <v>17</v>
      </c>
      <c r="B45">
        <v>0</v>
      </c>
      <c r="C45">
        <v>-1.3</v>
      </c>
      <c r="D45">
        <v>1.3</v>
      </c>
      <c r="E45" t="s">
        <v>1</v>
      </c>
      <c r="F45" t="str">
        <f t="shared" si="4"/>
        <v>zand</v>
      </c>
      <c r="G45" t="str">
        <f t="shared" si="6"/>
        <v>gold</v>
      </c>
      <c r="H45">
        <f t="shared" si="7"/>
        <v>1.5</v>
      </c>
      <c r="I45">
        <f t="shared" si="8"/>
        <v>2</v>
      </c>
      <c r="J45">
        <f t="shared" si="9"/>
        <v>1</v>
      </c>
      <c r="K45">
        <f t="shared" si="10"/>
        <v>0.35</v>
      </c>
    </row>
    <row r="46" spans="1:11" x14ac:dyDescent="0.2">
      <c r="A46" t="s">
        <v>17</v>
      </c>
      <c r="B46">
        <v>-1.3</v>
      </c>
      <c r="C46">
        <v>-2.8</v>
      </c>
      <c r="D46">
        <v>1.4999999999999998</v>
      </c>
      <c r="E46" t="s">
        <v>18</v>
      </c>
      <c r="F46" t="str">
        <f t="shared" si="4"/>
        <v>klei</v>
      </c>
      <c r="G46" t="str">
        <f t="shared" si="6"/>
        <v>gray</v>
      </c>
      <c r="H46">
        <f t="shared" si="7"/>
        <v>1</v>
      </c>
      <c r="I46">
        <f t="shared" si="8"/>
        <v>0.05</v>
      </c>
      <c r="J46">
        <f t="shared" si="9"/>
        <v>0.05</v>
      </c>
      <c r="K46">
        <f t="shared" si="10"/>
        <v>0.5</v>
      </c>
    </row>
    <row r="47" spans="1:11" x14ac:dyDescent="0.2">
      <c r="A47" t="s">
        <v>17</v>
      </c>
      <c r="B47">
        <v>-2.8</v>
      </c>
      <c r="C47">
        <v>-3.5</v>
      </c>
      <c r="D47">
        <v>0.70000000000000018</v>
      </c>
      <c r="E47" t="s">
        <v>3</v>
      </c>
      <c r="F47" t="str">
        <f t="shared" si="4"/>
        <v>veen</v>
      </c>
      <c r="G47" t="str">
        <f t="shared" si="6"/>
        <v>green</v>
      </c>
      <c r="H47">
        <f t="shared" si="7"/>
        <v>1.25</v>
      </c>
      <c r="I47">
        <f t="shared" si="8"/>
        <v>0.5</v>
      </c>
      <c r="J47">
        <f t="shared" si="9"/>
        <v>0.1</v>
      </c>
      <c r="K47">
        <f t="shared" si="10"/>
        <v>0.7</v>
      </c>
    </row>
    <row r="48" spans="1:11" x14ac:dyDescent="0.2">
      <c r="A48" t="s">
        <v>17</v>
      </c>
      <c r="B48">
        <v>-3.5</v>
      </c>
      <c r="C48">
        <v>-4.3</v>
      </c>
      <c r="D48">
        <v>0.79999999999999982</v>
      </c>
      <c r="E48" t="s">
        <v>18</v>
      </c>
      <c r="F48" t="str">
        <f t="shared" si="4"/>
        <v>klei</v>
      </c>
      <c r="G48" t="str">
        <f t="shared" si="6"/>
        <v>gray</v>
      </c>
      <c r="H48">
        <f t="shared" si="7"/>
        <v>1</v>
      </c>
      <c r="I48">
        <f t="shared" si="8"/>
        <v>0.05</v>
      </c>
      <c r="J48">
        <f t="shared" si="9"/>
        <v>0.05</v>
      </c>
      <c r="K48">
        <f t="shared" si="10"/>
        <v>0.5</v>
      </c>
    </row>
    <row r="49" spans="1:11" x14ac:dyDescent="0.2">
      <c r="A49" t="s">
        <v>17</v>
      </c>
      <c r="B49">
        <v>-4.3</v>
      </c>
      <c r="C49">
        <v>-5.8</v>
      </c>
      <c r="D49">
        <v>1.5</v>
      </c>
      <c r="E49" t="s">
        <v>4</v>
      </c>
      <c r="F49" t="str">
        <f t="shared" si="4"/>
        <v>klei</v>
      </c>
      <c r="G49" t="str">
        <f t="shared" si="6"/>
        <v>gray</v>
      </c>
      <c r="H49">
        <f t="shared" si="7"/>
        <v>1</v>
      </c>
      <c r="I49">
        <f t="shared" si="8"/>
        <v>0.05</v>
      </c>
      <c r="J49">
        <f t="shared" si="9"/>
        <v>0.05</v>
      </c>
      <c r="K49">
        <f t="shared" si="10"/>
        <v>0.5</v>
      </c>
    </row>
    <row r="50" spans="1:11" x14ac:dyDescent="0.2">
      <c r="A50" t="s">
        <v>17</v>
      </c>
      <c r="B50">
        <v>-5.8</v>
      </c>
      <c r="C50">
        <v>-7.7</v>
      </c>
      <c r="D50">
        <v>1.9000000000000004</v>
      </c>
      <c r="E50" t="s">
        <v>13</v>
      </c>
      <c r="F50" t="str">
        <f t="shared" si="4"/>
        <v>zand</v>
      </c>
      <c r="G50" t="str">
        <f t="shared" si="6"/>
        <v>gold</v>
      </c>
      <c r="H50">
        <f t="shared" si="7"/>
        <v>1.5</v>
      </c>
      <c r="I50">
        <f t="shared" si="8"/>
        <v>2</v>
      </c>
      <c r="J50">
        <f t="shared" si="9"/>
        <v>1</v>
      </c>
      <c r="K50">
        <f t="shared" si="10"/>
        <v>0.35</v>
      </c>
    </row>
    <row r="51" spans="1:11" x14ac:dyDescent="0.2">
      <c r="A51" t="s">
        <v>17</v>
      </c>
      <c r="B51">
        <v>-7.7</v>
      </c>
      <c r="C51">
        <v>-11.4</v>
      </c>
      <c r="D51">
        <v>3.7</v>
      </c>
      <c r="E51" t="s">
        <v>1</v>
      </c>
      <c r="F51" t="str">
        <f t="shared" si="4"/>
        <v>zand</v>
      </c>
      <c r="G51" t="str">
        <f t="shared" si="6"/>
        <v>gold</v>
      </c>
      <c r="H51">
        <f t="shared" si="7"/>
        <v>1.5</v>
      </c>
      <c r="I51">
        <f t="shared" si="8"/>
        <v>2</v>
      </c>
      <c r="J51">
        <f t="shared" si="9"/>
        <v>1</v>
      </c>
      <c r="K51">
        <f t="shared" si="10"/>
        <v>0.35</v>
      </c>
    </row>
    <row r="52" spans="1:11" x14ac:dyDescent="0.2">
      <c r="A52" t="s">
        <v>17</v>
      </c>
      <c r="B52">
        <v>-11.4</v>
      </c>
      <c r="C52">
        <v>-11.7</v>
      </c>
      <c r="D52">
        <v>0.29999999999999893</v>
      </c>
      <c r="E52" t="s">
        <v>2</v>
      </c>
      <c r="F52" t="str">
        <f t="shared" si="4"/>
        <v>klei</v>
      </c>
      <c r="G52" t="str">
        <f t="shared" si="6"/>
        <v>gray</v>
      </c>
      <c r="H52">
        <f t="shared" si="7"/>
        <v>1</v>
      </c>
      <c r="I52">
        <f t="shared" si="8"/>
        <v>0.05</v>
      </c>
      <c r="J52">
        <f t="shared" si="9"/>
        <v>0.05</v>
      </c>
      <c r="K52">
        <f t="shared" si="10"/>
        <v>0.5</v>
      </c>
    </row>
    <row r="53" spans="1:11" x14ac:dyDescent="0.2">
      <c r="A53" t="s">
        <v>17</v>
      </c>
      <c r="B53">
        <v>-11.7</v>
      </c>
      <c r="C53">
        <v>-13.4</v>
      </c>
      <c r="D53">
        <v>1.7000000000000011</v>
      </c>
      <c r="E53" t="s">
        <v>1</v>
      </c>
      <c r="F53" t="str">
        <f t="shared" si="4"/>
        <v>zand</v>
      </c>
      <c r="G53" t="str">
        <f t="shared" si="6"/>
        <v>gold</v>
      </c>
      <c r="H53">
        <f t="shared" si="7"/>
        <v>1.5</v>
      </c>
      <c r="I53">
        <f t="shared" si="8"/>
        <v>2</v>
      </c>
      <c r="J53">
        <f t="shared" si="9"/>
        <v>1</v>
      </c>
      <c r="K53">
        <f t="shared" si="10"/>
        <v>0.35</v>
      </c>
    </row>
    <row r="54" spans="1:11" x14ac:dyDescent="0.2">
      <c r="A54" t="s">
        <v>17</v>
      </c>
      <c r="B54">
        <v>-13.4</v>
      </c>
      <c r="C54">
        <v>-14.2</v>
      </c>
      <c r="D54">
        <v>0.79999999999999893</v>
      </c>
      <c r="E54" t="s">
        <v>6</v>
      </c>
      <c r="F54" t="str">
        <f t="shared" si="4"/>
        <v>klei</v>
      </c>
      <c r="G54" t="str">
        <f t="shared" si="6"/>
        <v>gray</v>
      </c>
      <c r="H54">
        <f t="shared" si="7"/>
        <v>1</v>
      </c>
      <c r="I54">
        <f t="shared" si="8"/>
        <v>0.05</v>
      </c>
      <c r="J54">
        <f t="shared" si="9"/>
        <v>0.05</v>
      </c>
      <c r="K54">
        <f t="shared" si="10"/>
        <v>0.5</v>
      </c>
    </row>
    <row r="55" spans="1:11" x14ac:dyDescent="0.2">
      <c r="A55" t="s">
        <v>69</v>
      </c>
      <c r="B55">
        <v>0.92</v>
      </c>
      <c r="C55">
        <v>-1</v>
      </c>
      <c r="D55">
        <v>1.92</v>
      </c>
      <c r="E55" t="s">
        <v>1</v>
      </c>
      <c r="F55" t="str">
        <f t="shared" si="4"/>
        <v>zand</v>
      </c>
      <c r="G55" t="str">
        <f t="shared" si="6"/>
        <v>gold</v>
      </c>
      <c r="H55">
        <f t="shared" si="7"/>
        <v>1.5</v>
      </c>
      <c r="I55">
        <f t="shared" si="8"/>
        <v>2</v>
      </c>
      <c r="J55">
        <f t="shared" si="9"/>
        <v>1</v>
      </c>
      <c r="K55">
        <f t="shared" si="10"/>
        <v>0.35</v>
      </c>
    </row>
    <row r="56" spans="1:11" x14ac:dyDescent="0.2">
      <c r="A56" t="s">
        <v>69</v>
      </c>
      <c r="B56">
        <v>-1</v>
      </c>
      <c r="C56">
        <v>-3</v>
      </c>
      <c r="D56">
        <v>2</v>
      </c>
      <c r="E56" t="s">
        <v>4</v>
      </c>
      <c r="F56" t="str">
        <f t="shared" si="4"/>
        <v>klei</v>
      </c>
      <c r="G56" t="str">
        <f t="shared" si="6"/>
        <v>gray</v>
      </c>
      <c r="H56">
        <f t="shared" si="7"/>
        <v>1</v>
      </c>
      <c r="I56">
        <f t="shared" si="8"/>
        <v>0.05</v>
      </c>
      <c r="J56">
        <f t="shared" si="9"/>
        <v>0.05</v>
      </c>
      <c r="K56">
        <f t="shared" si="10"/>
        <v>0.5</v>
      </c>
    </row>
    <row r="57" spans="1:11" x14ac:dyDescent="0.2">
      <c r="A57" t="s">
        <v>69</v>
      </c>
      <c r="B57">
        <v>-3</v>
      </c>
      <c r="C57">
        <v>-3.5</v>
      </c>
      <c r="D57">
        <v>0.5</v>
      </c>
      <c r="E57" t="s">
        <v>3</v>
      </c>
      <c r="F57" t="str">
        <f t="shared" si="4"/>
        <v>veen</v>
      </c>
      <c r="G57" t="str">
        <f t="shared" si="6"/>
        <v>green</v>
      </c>
      <c r="H57">
        <f t="shared" si="7"/>
        <v>1.25</v>
      </c>
      <c r="I57">
        <f t="shared" si="8"/>
        <v>0.5</v>
      </c>
      <c r="J57">
        <f t="shared" si="9"/>
        <v>0.1</v>
      </c>
      <c r="K57">
        <f t="shared" si="10"/>
        <v>0.7</v>
      </c>
    </row>
    <row r="58" spans="1:11" x14ac:dyDescent="0.2">
      <c r="A58" t="s">
        <v>69</v>
      </c>
      <c r="B58">
        <v>-3.5</v>
      </c>
      <c r="C58">
        <v>-4.5</v>
      </c>
      <c r="D58">
        <v>1</v>
      </c>
      <c r="E58" t="s">
        <v>18</v>
      </c>
      <c r="F58" t="str">
        <f t="shared" si="4"/>
        <v>klei</v>
      </c>
      <c r="G58" t="str">
        <f t="shared" si="6"/>
        <v>gray</v>
      </c>
      <c r="H58">
        <f t="shared" si="7"/>
        <v>1</v>
      </c>
      <c r="I58">
        <f t="shared" si="8"/>
        <v>0.05</v>
      </c>
      <c r="J58">
        <f t="shared" si="9"/>
        <v>0.05</v>
      </c>
      <c r="K58">
        <f t="shared" si="10"/>
        <v>0.5</v>
      </c>
    </row>
    <row r="59" spans="1:11" x14ac:dyDescent="0.2">
      <c r="A59" t="s">
        <v>69</v>
      </c>
      <c r="B59">
        <v>-4.5</v>
      </c>
      <c r="C59">
        <v>-5.7</v>
      </c>
      <c r="D59">
        <v>1.2000000000000002</v>
      </c>
      <c r="E59" t="s">
        <v>4</v>
      </c>
      <c r="F59" t="str">
        <f t="shared" si="4"/>
        <v>klei</v>
      </c>
      <c r="G59" t="str">
        <f t="shared" si="6"/>
        <v>gray</v>
      </c>
      <c r="H59">
        <f t="shared" si="7"/>
        <v>1</v>
      </c>
      <c r="I59">
        <f t="shared" si="8"/>
        <v>0.05</v>
      </c>
      <c r="J59">
        <f t="shared" si="9"/>
        <v>0.05</v>
      </c>
      <c r="K59">
        <f t="shared" si="10"/>
        <v>0.5</v>
      </c>
    </row>
    <row r="60" spans="1:11" x14ac:dyDescent="0.2">
      <c r="A60" t="s">
        <v>69</v>
      </c>
      <c r="B60">
        <v>-5.7</v>
      </c>
      <c r="C60">
        <v>-11.5</v>
      </c>
      <c r="D60">
        <v>5.8</v>
      </c>
      <c r="E60" t="s">
        <v>13</v>
      </c>
      <c r="F60" t="str">
        <f t="shared" si="4"/>
        <v>zand</v>
      </c>
      <c r="G60" t="str">
        <f t="shared" si="6"/>
        <v>gold</v>
      </c>
      <c r="H60">
        <f t="shared" si="7"/>
        <v>1.5</v>
      </c>
      <c r="I60">
        <f t="shared" si="8"/>
        <v>2</v>
      </c>
      <c r="J60">
        <f t="shared" si="9"/>
        <v>1</v>
      </c>
      <c r="K60">
        <f t="shared" si="10"/>
        <v>0.35</v>
      </c>
    </row>
    <row r="61" spans="1:11" x14ac:dyDescent="0.2">
      <c r="A61" t="s">
        <v>69</v>
      </c>
      <c r="B61">
        <v>-11.5</v>
      </c>
      <c r="C61">
        <v>-11.9</v>
      </c>
      <c r="D61">
        <v>0.40000000000000036</v>
      </c>
      <c r="E61" t="s">
        <v>2</v>
      </c>
      <c r="F61" t="str">
        <f t="shared" si="4"/>
        <v>klei</v>
      </c>
      <c r="G61" t="str">
        <f t="shared" si="6"/>
        <v>gray</v>
      </c>
      <c r="H61">
        <f t="shared" si="7"/>
        <v>1</v>
      </c>
      <c r="I61">
        <f t="shared" si="8"/>
        <v>0.05</v>
      </c>
      <c r="J61">
        <f t="shared" si="9"/>
        <v>0.05</v>
      </c>
      <c r="K61">
        <f t="shared" si="10"/>
        <v>0.5</v>
      </c>
    </row>
    <row r="62" spans="1:11" x14ac:dyDescent="0.2">
      <c r="A62" t="s">
        <v>69</v>
      </c>
      <c r="B62">
        <v>-11.9</v>
      </c>
      <c r="C62">
        <v>-12.5</v>
      </c>
      <c r="D62">
        <v>0.59999999999999964</v>
      </c>
      <c r="E62" t="s">
        <v>13</v>
      </c>
      <c r="F62" t="str">
        <f t="shared" si="4"/>
        <v>zand</v>
      </c>
      <c r="G62" t="str">
        <f t="shared" si="6"/>
        <v>gold</v>
      </c>
      <c r="H62">
        <f t="shared" si="7"/>
        <v>1.5</v>
      </c>
      <c r="I62">
        <f t="shared" si="8"/>
        <v>2</v>
      </c>
      <c r="J62">
        <f t="shared" si="9"/>
        <v>1</v>
      </c>
      <c r="K62">
        <f t="shared" si="10"/>
        <v>0.35</v>
      </c>
    </row>
    <row r="63" spans="1:11" x14ac:dyDescent="0.2">
      <c r="A63" t="s">
        <v>69</v>
      </c>
      <c r="B63">
        <v>-12.5</v>
      </c>
      <c r="C63">
        <v>-14.2</v>
      </c>
      <c r="D63">
        <v>1.6999999999999993</v>
      </c>
      <c r="E63" t="s">
        <v>6</v>
      </c>
      <c r="F63" t="str">
        <f t="shared" si="4"/>
        <v>klei</v>
      </c>
      <c r="G63" t="str">
        <f t="shared" si="6"/>
        <v>gray</v>
      </c>
      <c r="H63">
        <f t="shared" si="7"/>
        <v>1</v>
      </c>
      <c r="I63">
        <f t="shared" si="8"/>
        <v>0.05</v>
      </c>
      <c r="J63">
        <f t="shared" si="9"/>
        <v>0.05</v>
      </c>
      <c r="K63">
        <f t="shared" si="10"/>
        <v>0.5</v>
      </c>
    </row>
    <row r="64" spans="1:11" x14ac:dyDescent="0.2">
      <c r="A64" t="s">
        <v>50</v>
      </c>
      <c r="B64">
        <v>0.87</v>
      </c>
      <c r="C64">
        <v>-6.9999999999999951E-2</v>
      </c>
      <c r="D64">
        <v>0.94</v>
      </c>
      <c r="E64" t="s">
        <v>51</v>
      </c>
      <c r="F64" t="str">
        <f t="shared" si="4"/>
        <v>zand</v>
      </c>
      <c r="G64" t="str">
        <f t="shared" si="6"/>
        <v>gold</v>
      </c>
      <c r="H64">
        <f t="shared" si="7"/>
        <v>1.5</v>
      </c>
      <c r="I64">
        <f t="shared" si="8"/>
        <v>2</v>
      </c>
      <c r="J64">
        <f t="shared" si="9"/>
        <v>1</v>
      </c>
      <c r="K64">
        <f t="shared" si="10"/>
        <v>0.35</v>
      </c>
    </row>
    <row r="65" spans="1:11" x14ac:dyDescent="0.2">
      <c r="A65" t="s">
        <v>50</v>
      </c>
      <c r="B65">
        <v>-6.9999999999999951E-2</v>
      </c>
      <c r="C65">
        <v>-0.27999999999999992</v>
      </c>
      <c r="D65">
        <v>0.20999999999999996</v>
      </c>
      <c r="E65" t="s">
        <v>52</v>
      </c>
      <c r="F65" t="str">
        <f t="shared" si="4"/>
        <v>zand</v>
      </c>
      <c r="G65" t="str">
        <f t="shared" si="6"/>
        <v>gold</v>
      </c>
      <c r="H65">
        <f t="shared" si="7"/>
        <v>1.5</v>
      </c>
      <c r="I65">
        <f t="shared" si="8"/>
        <v>2</v>
      </c>
      <c r="J65">
        <f t="shared" si="9"/>
        <v>1</v>
      </c>
      <c r="K65">
        <f t="shared" si="10"/>
        <v>0.35</v>
      </c>
    </row>
    <row r="66" spans="1:11" x14ac:dyDescent="0.2">
      <c r="A66" t="s">
        <v>50</v>
      </c>
      <c r="B66">
        <v>-0.27999999999999992</v>
      </c>
      <c r="C66">
        <v>-0.33999999999999997</v>
      </c>
      <c r="D66">
        <v>6.0000000000000053E-2</v>
      </c>
      <c r="E66" t="s">
        <v>60</v>
      </c>
      <c r="F66" t="str">
        <f t="shared" si="4"/>
        <v>zand</v>
      </c>
      <c r="G66" t="str">
        <f t="shared" ref="G66:G79" si="11">VLOOKUP($F66,soilprops,2,FALSE)</f>
        <v>gold</v>
      </c>
      <c r="H66">
        <f t="shared" ref="H66:H79" si="12">VLOOKUP($F66,soilprops,3,FALSE)</f>
        <v>1.5</v>
      </c>
      <c r="I66">
        <f t="shared" ref="I66:I79" si="13">VLOOKUP($F66,soilprops,4,FALSE)</f>
        <v>2</v>
      </c>
      <c r="J66">
        <f t="shared" ref="J66:J79" si="14">VLOOKUP($F66,soilprops,5,FALSE)</f>
        <v>1</v>
      </c>
      <c r="K66">
        <f t="shared" ref="K66:K79" si="15">VLOOKUP($F66,soilprops,6,FALSE)</f>
        <v>0.35</v>
      </c>
    </row>
    <row r="67" spans="1:11" x14ac:dyDescent="0.2">
      <c r="A67" t="s">
        <v>50</v>
      </c>
      <c r="B67">
        <v>-0.33999999999999997</v>
      </c>
      <c r="C67">
        <v>-1.83</v>
      </c>
      <c r="D67">
        <v>1.4900000000000002</v>
      </c>
      <c r="E67" t="s">
        <v>53</v>
      </c>
      <c r="F67" t="str">
        <f t="shared" ref="F67:F79" si="16">LOWER(LEFT(E67,FIND(",",E67,1)-1))</f>
        <v>zand</v>
      </c>
      <c r="G67" t="str">
        <f t="shared" si="11"/>
        <v>gold</v>
      </c>
      <c r="H67">
        <f t="shared" si="12"/>
        <v>1.5</v>
      </c>
      <c r="I67">
        <f t="shared" si="13"/>
        <v>2</v>
      </c>
      <c r="J67">
        <f t="shared" si="14"/>
        <v>1</v>
      </c>
      <c r="K67">
        <f t="shared" si="15"/>
        <v>0.35</v>
      </c>
    </row>
    <row r="68" spans="1:11" x14ac:dyDescent="0.2">
      <c r="A68" t="s">
        <v>50</v>
      </c>
      <c r="B68">
        <v>-1.83</v>
      </c>
      <c r="C68">
        <v>-2.23</v>
      </c>
      <c r="D68">
        <v>0.39999999999999991</v>
      </c>
      <c r="E68" t="s">
        <v>54</v>
      </c>
      <c r="F68" t="str">
        <f t="shared" si="16"/>
        <v>klei</v>
      </c>
      <c r="G68" t="str">
        <f t="shared" si="11"/>
        <v>gray</v>
      </c>
      <c r="H68">
        <f t="shared" si="12"/>
        <v>1</v>
      </c>
      <c r="I68">
        <f t="shared" si="13"/>
        <v>0.05</v>
      </c>
      <c r="J68">
        <f t="shared" si="14"/>
        <v>0.05</v>
      </c>
      <c r="K68">
        <f t="shared" si="15"/>
        <v>0.5</v>
      </c>
    </row>
    <row r="69" spans="1:11" x14ac:dyDescent="0.2">
      <c r="A69" t="s">
        <v>55</v>
      </c>
      <c r="B69">
        <v>0.89</v>
      </c>
      <c r="C69">
        <v>0.36</v>
      </c>
      <c r="D69">
        <v>0.53</v>
      </c>
      <c r="E69" t="s">
        <v>56</v>
      </c>
      <c r="F69" t="str">
        <f t="shared" si="16"/>
        <v>zand</v>
      </c>
      <c r="G69" t="str">
        <f t="shared" si="11"/>
        <v>gold</v>
      </c>
      <c r="H69">
        <f t="shared" si="12"/>
        <v>1.5</v>
      </c>
      <c r="I69">
        <f t="shared" si="13"/>
        <v>2</v>
      </c>
      <c r="J69">
        <f t="shared" si="14"/>
        <v>1</v>
      </c>
      <c r="K69">
        <f t="shared" si="15"/>
        <v>0.35</v>
      </c>
    </row>
    <row r="70" spans="1:11" x14ac:dyDescent="0.2">
      <c r="A70" t="s">
        <v>55</v>
      </c>
      <c r="B70">
        <v>0.36</v>
      </c>
      <c r="C70">
        <v>0.17000000000000004</v>
      </c>
      <c r="D70">
        <v>0.18999999999999995</v>
      </c>
      <c r="E70" t="s">
        <v>57</v>
      </c>
      <c r="F70" t="str">
        <f t="shared" si="16"/>
        <v>zand</v>
      </c>
      <c r="G70" t="str">
        <f t="shared" si="11"/>
        <v>gold</v>
      </c>
      <c r="H70">
        <f t="shared" si="12"/>
        <v>1.5</v>
      </c>
      <c r="I70">
        <f t="shared" si="13"/>
        <v>2</v>
      </c>
      <c r="J70">
        <f t="shared" si="14"/>
        <v>1</v>
      </c>
      <c r="K70">
        <f t="shared" si="15"/>
        <v>0.35</v>
      </c>
    </row>
    <row r="71" spans="1:11" x14ac:dyDescent="0.2">
      <c r="A71" t="s">
        <v>55</v>
      </c>
      <c r="B71">
        <v>0.17000000000000004</v>
      </c>
      <c r="C71">
        <v>-0.13</v>
      </c>
      <c r="D71">
        <v>0.30000000000000004</v>
      </c>
      <c r="E71" t="s">
        <v>58</v>
      </c>
      <c r="F71" t="str">
        <f t="shared" si="16"/>
        <v>zand</v>
      </c>
      <c r="G71" t="str">
        <f t="shared" si="11"/>
        <v>gold</v>
      </c>
      <c r="H71">
        <f t="shared" si="12"/>
        <v>1.5</v>
      </c>
      <c r="I71">
        <f t="shared" si="13"/>
        <v>2</v>
      </c>
      <c r="J71">
        <f t="shared" si="14"/>
        <v>1</v>
      </c>
      <c r="K71">
        <f t="shared" si="15"/>
        <v>0.35</v>
      </c>
    </row>
    <row r="72" spans="1:11" x14ac:dyDescent="0.2">
      <c r="A72" t="s">
        <v>55</v>
      </c>
      <c r="B72">
        <v>-0.13</v>
      </c>
      <c r="C72">
        <v>-1.71</v>
      </c>
      <c r="D72">
        <v>1.58</v>
      </c>
      <c r="E72" t="s">
        <v>59</v>
      </c>
      <c r="F72" t="str">
        <f t="shared" si="16"/>
        <v>zand</v>
      </c>
      <c r="G72" t="str">
        <f t="shared" si="11"/>
        <v>gold</v>
      </c>
      <c r="H72">
        <f t="shared" si="12"/>
        <v>1.5</v>
      </c>
      <c r="I72">
        <f t="shared" si="13"/>
        <v>2</v>
      </c>
      <c r="J72">
        <f t="shared" si="14"/>
        <v>1</v>
      </c>
      <c r="K72">
        <f t="shared" si="15"/>
        <v>0.35</v>
      </c>
    </row>
    <row r="73" spans="1:11" x14ac:dyDescent="0.2">
      <c r="A73" t="s">
        <v>55</v>
      </c>
      <c r="B73">
        <v>-1.71</v>
      </c>
      <c r="C73">
        <v>-2.11</v>
      </c>
      <c r="D73">
        <v>0.39999999999999991</v>
      </c>
      <c r="E73" t="s">
        <v>61</v>
      </c>
      <c r="F73" t="str">
        <f t="shared" si="16"/>
        <v>klei</v>
      </c>
      <c r="G73" t="str">
        <f t="shared" si="11"/>
        <v>gray</v>
      </c>
      <c r="H73">
        <f t="shared" si="12"/>
        <v>1</v>
      </c>
      <c r="I73">
        <f t="shared" si="13"/>
        <v>0.05</v>
      </c>
      <c r="J73">
        <f t="shared" si="14"/>
        <v>0.05</v>
      </c>
      <c r="K73">
        <f t="shared" si="15"/>
        <v>0.5</v>
      </c>
    </row>
    <row r="74" spans="1:11" x14ac:dyDescent="0.2">
      <c r="A74" t="s">
        <v>62</v>
      </c>
      <c r="B74">
        <v>0.89</v>
      </c>
      <c r="C74">
        <v>0.25</v>
      </c>
      <c r="D74">
        <v>0.64</v>
      </c>
      <c r="E74" t="s">
        <v>65</v>
      </c>
      <c r="F74" t="str">
        <f t="shared" si="16"/>
        <v>zand</v>
      </c>
      <c r="G74" t="str">
        <f t="shared" si="11"/>
        <v>gold</v>
      </c>
      <c r="H74">
        <f t="shared" si="12"/>
        <v>1.5</v>
      </c>
      <c r="I74">
        <f t="shared" si="13"/>
        <v>2</v>
      </c>
      <c r="J74">
        <f t="shared" si="14"/>
        <v>1</v>
      </c>
      <c r="K74">
        <f t="shared" si="15"/>
        <v>0.35</v>
      </c>
    </row>
    <row r="75" spans="1:11" x14ac:dyDescent="0.2">
      <c r="A75" t="s">
        <v>62</v>
      </c>
      <c r="B75">
        <v>0.25</v>
      </c>
      <c r="C75">
        <v>6.0000000000000053E-2</v>
      </c>
      <c r="D75">
        <v>0.18999999999999995</v>
      </c>
      <c r="E75" t="s">
        <v>66</v>
      </c>
      <c r="F75" t="str">
        <f t="shared" si="16"/>
        <v>klei</v>
      </c>
      <c r="G75" t="str">
        <f t="shared" si="11"/>
        <v>gray</v>
      </c>
      <c r="H75">
        <f t="shared" si="12"/>
        <v>1</v>
      </c>
      <c r="I75">
        <f t="shared" si="13"/>
        <v>0.05</v>
      </c>
      <c r="J75">
        <f t="shared" si="14"/>
        <v>0.05</v>
      </c>
      <c r="K75">
        <f t="shared" si="15"/>
        <v>0.5</v>
      </c>
    </row>
    <row r="76" spans="1:11" x14ac:dyDescent="0.2">
      <c r="A76" t="s">
        <v>62</v>
      </c>
      <c r="B76">
        <v>6.0000000000000053E-2</v>
      </c>
      <c r="C76">
        <v>-0.17000000000000004</v>
      </c>
      <c r="D76">
        <v>0.23000000000000009</v>
      </c>
      <c r="E76" t="s">
        <v>67</v>
      </c>
      <c r="F76" t="str">
        <f t="shared" si="16"/>
        <v>klei</v>
      </c>
      <c r="G76" t="str">
        <f t="shared" si="11"/>
        <v>gray</v>
      </c>
      <c r="H76">
        <f t="shared" si="12"/>
        <v>1</v>
      </c>
      <c r="I76">
        <f t="shared" si="13"/>
        <v>0.05</v>
      </c>
      <c r="J76">
        <f t="shared" si="14"/>
        <v>0.05</v>
      </c>
      <c r="K76">
        <f t="shared" si="15"/>
        <v>0.5</v>
      </c>
    </row>
    <row r="77" spans="1:11" x14ac:dyDescent="0.2">
      <c r="A77" t="s">
        <v>62</v>
      </c>
      <c r="B77">
        <v>-0.17000000000000004</v>
      </c>
      <c r="C77">
        <v>-0.30999999999999994</v>
      </c>
      <c r="D77">
        <v>0.1399999999999999</v>
      </c>
      <c r="E77" t="s">
        <v>68</v>
      </c>
      <c r="F77" t="str">
        <f t="shared" si="16"/>
        <v>klei</v>
      </c>
      <c r="G77" t="str">
        <f t="shared" si="11"/>
        <v>gray</v>
      </c>
      <c r="H77">
        <f t="shared" si="12"/>
        <v>1</v>
      </c>
      <c r="I77">
        <f t="shared" si="13"/>
        <v>0.05</v>
      </c>
      <c r="J77">
        <f t="shared" si="14"/>
        <v>0.05</v>
      </c>
      <c r="K77">
        <f t="shared" si="15"/>
        <v>0.5</v>
      </c>
    </row>
    <row r="78" spans="1:11" x14ac:dyDescent="0.2">
      <c r="A78" t="s">
        <v>62</v>
      </c>
      <c r="B78">
        <v>-0.30999999999999994</v>
      </c>
      <c r="C78">
        <v>-0.42000000000000004</v>
      </c>
      <c r="D78">
        <v>0.1100000000000001</v>
      </c>
      <c r="E78" t="s">
        <v>64</v>
      </c>
      <c r="F78" t="str">
        <f t="shared" si="16"/>
        <v>zand</v>
      </c>
      <c r="G78" t="str">
        <f t="shared" si="11"/>
        <v>gold</v>
      </c>
      <c r="H78">
        <f t="shared" si="12"/>
        <v>1.5</v>
      </c>
      <c r="I78">
        <f t="shared" si="13"/>
        <v>2</v>
      </c>
      <c r="J78">
        <f t="shared" si="14"/>
        <v>1</v>
      </c>
      <c r="K78">
        <f t="shared" si="15"/>
        <v>0.35</v>
      </c>
    </row>
    <row r="79" spans="1:11" x14ac:dyDescent="0.2">
      <c r="A79" t="s">
        <v>62</v>
      </c>
      <c r="B79">
        <v>-0.42000000000000004</v>
      </c>
      <c r="C79">
        <v>-1.21</v>
      </c>
      <c r="D79">
        <v>0.78999999999999992</v>
      </c>
      <c r="E79" t="s">
        <v>63</v>
      </c>
      <c r="F79" t="str">
        <f t="shared" si="16"/>
        <v>zand</v>
      </c>
      <c r="G79" t="str">
        <f t="shared" si="11"/>
        <v>gold</v>
      </c>
      <c r="H79">
        <f t="shared" si="12"/>
        <v>1.5</v>
      </c>
      <c r="I79">
        <f t="shared" si="13"/>
        <v>2</v>
      </c>
      <c r="J79">
        <f t="shared" si="14"/>
        <v>1</v>
      </c>
      <c r="K79">
        <f t="shared" si="15"/>
        <v>0.35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0447-9E20-EF40-9379-6834F052F042}">
  <dimension ref="A1:I4"/>
  <sheetViews>
    <sheetView workbookViewId="0">
      <selection activeCell="H2" sqref="H2"/>
    </sheetView>
  </sheetViews>
  <sheetFormatPr baseColWidth="10" defaultRowHeight="16" x14ac:dyDescent="0.2"/>
  <sheetData>
    <row r="1" spans="1:9" x14ac:dyDescent="0.2">
      <c r="A1" t="s">
        <v>122</v>
      </c>
      <c r="B1" t="s">
        <v>123</v>
      </c>
      <c r="C1" t="s">
        <v>124</v>
      </c>
      <c r="D1" t="s">
        <v>129</v>
      </c>
      <c r="E1" t="s">
        <v>125</v>
      </c>
      <c r="F1" t="s">
        <v>126</v>
      </c>
      <c r="G1" t="s">
        <v>127</v>
      </c>
      <c r="H1" t="s">
        <v>130</v>
      </c>
      <c r="I1" t="s">
        <v>128</v>
      </c>
    </row>
    <row r="2" spans="1:9" x14ac:dyDescent="0.2">
      <c r="A2">
        <v>1</v>
      </c>
      <c r="B2">
        <v>180</v>
      </c>
      <c r="C2">
        <v>365</v>
      </c>
      <c r="D2">
        <v>1</v>
      </c>
      <c r="E2">
        <v>1</v>
      </c>
      <c r="F2">
        <v>2E-3</v>
      </c>
      <c r="G2">
        <v>0</v>
      </c>
      <c r="H2">
        <v>1</v>
      </c>
      <c r="I2">
        <v>2</v>
      </c>
    </row>
    <row r="3" spans="1:9" x14ac:dyDescent="0.2">
      <c r="A3">
        <v>2</v>
      </c>
      <c r="B3">
        <v>180</v>
      </c>
      <c r="C3">
        <v>365</v>
      </c>
      <c r="D3">
        <v>1</v>
      </c>
      <c r="E3">
        <v>1</v>
      </c>
      <c r="F3">
        <v>2E-3</v>
      </c>
      <c r="G3">
        <v>1E-3</v>
      </c>
      <c r="H3">
        <v>1</v>
      </c>
      <c r="I3">
        <v>2</v>
      </c>
    </row>
    <row r="4" spans="1:9" x14ac:dyDescent="0.2">
      <c r="A4">
        <v>3</v>
      </c>
      <c r="B4">
        <v>180</v>
      </c>
      <c r="C4">
        <v>365</v>
      </c>
      <c r="D4">
        <v>1</v>
      </c>
      <c r="E4">
        <v>1</v>
      </c>
      <c r="F4">
        <v>2E-3</v>
      </c>
      <c r="G4">
        <v>0</v>
      </c>
      <c r="H4">
        <v>1</v>
      </c>
      <c r="I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92BDE-91CA-6340-ADA9-1E2EF38365AF}">
  <dimension ref="A1:F5"/>
  <sheetViews>
    <sheetView tabSelected="1" workbookViewId="0">
      <selection activeCell="A5" sqref="A5"/>
    </sheetView>
  </sheetViews>
  <sheetFormatPr baseColWidth="10" defaultRowHeight="16" x14ac:dyDescent="0.2"/>
  <sheetData>
    <row r="1" spans="1:6" x14ac:dyDescent="0.2">
      <c r="A1" s="1" t="s">
        <v>96</v>
      </c>
      <c r="B1" s="1" t="s">
        <v>91</v>
      </c>
      <c r="C1" s="1" t="s">
        <v>95</v>
      </c>
      <c r="D1" s="1" t="s">
        <v>82</v>
      </c>
      <c r="E1" s="1" t="s">
        <v>121</v>
      </c>
      <c r="F1" s="1" t="s">
        <v>120</v>
      </c>
    </row>
    <row r="2" spans="1:6" x14ac:dyDescent="0.2">
      <c r="A2" t="s">
        <v>89</v>
      </c>
      <c r="B2" t="s">
        <v>92</v>
      </c>
      <c r="C2">
        <v>1.5</v>
      </c>
      <c r="D2">
        <v>2</v>
      </c>
      <c r="E2">
        <f>D2/2</f>
        <v>1</v>
      </c>
      <c r="F2">
        <v>0.35</v>
      </c>
    </row>
    <row r="3" spans="1:6" x14ac:dyDescent="0.2">
      <c r="A3" t="s">
        <v>88</v>
      </c>
      <c r="B3" t="s">
        <v>93</v>
      </c>
      <c r="C3">
        <v>1</v>
      </c>
      <c r="D3">
        <v>0.05</v>
      </c>
      <c r="E3">
        <f>D3</f>
        <v>0.05</v>
      </c>
      <c r="F3">
        <v>0.5</v>
      </c>
    </row>
    <row r="4" spans="1:6" x14ac:dyDescent="0.2">
      <c r="A4" t="s">
        <v>90</v>
      </c>
      <c r="B4" t="s">
        <v>94</v>
      </c>
      <c r="C4">
        <v>1.25</v>
      </c>
      <c r="D4">
        <v>0.5</v>
      </c>
      <c r="E4">
        <f>D4/5</f>
        <v>0.1</v>
      </c>
      <c r="F4">
        <v>0.7</v>
      </c>
    </row>
    <row r="5" spans="1:6" x14ac:dyDescent="0.2">
      <c r="A5" t="s">
        <v>131</v>
      </c>
      <c r="B5" t="s">
        <v>132</v>
      </c>
      <c r="C5">
        <v>1</v>
      </c>
      <c r="D5">
        <v>0.5</v>
      </c>
      <c r="E5">
        <v>0.7</v>
      </c>
      <c r="F5">
        <v>0.4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62C6-2179-8445-AF4B-4EF8F2555582}">
  <dimension ref="A1:S10"/>
  <sheetViews>
    <sheetView topLeftCell="B1" zoomScale="165" zoomScaleNormal="165" workbookViewId="0">
      <selection activeCell="E10" sqref="E10"/>
    </sheetView>
  </sheetViews>
  <sheetFormatPr baseColWidth="10" defaultRowHeight="16" x14ac:dyDescent="0.2"/>
  <cols>
    <col min="1" max="1" width="10.83203125" bestFit="1" customWidth="1"/>
    <col min="2" max="2" width="6.1640625" bestFit="1" customWidth="1"/>
    <col min="3" max="4" width="11.1640625" bestFit="1" customWidth="1"/>
    <col min="5" max="5" width="7.1640625" bestFit="1" customWidth="1"/>
    <col min="6" max="6" width="7.6640625" bestFit="1" customWidth="1"/>
    <col min="7" max="7" width="15.6640625" bestFit="1" customWidth="1"/>
    <col min="8" max="8" width="5.6640625" bestFit="1" customWidth="1"/>
    <col min="9" max="10" width="6" bestFit="1" customWidth="1"/>
    <col min="11" max="11" width="7" bestFit="1" customWidth="1"/>
    <col min="12" max="13" width="7" customWidth="1"/>
    <col min="14" max="14" width="6.5" bestFit="1" customWidth="1"/>
    <col min="15" max="15" width="6.33203125" bestFit="1" customWidth="1"/>
    <col min="16" max="16" width="9.1640625" bestFit="1" customWidth="1"/>
    <col min="17" max="17" width="14.1640625" bestFit="1" customWidth="1"/>
    <col min="18" max="18" width="6.1640625" bestFit="1" customWidth="1"/>
    <col min="19" max="19" width="13.33203125" bestFit="1" customWidth="1"/>
  </cols>
  <sheetData>
    <row r="1" spans="1:19" x14ac:dyDescent="0.2">
      <c r="A1" t="s">
        <v>96</v>
      </c>
      <c r="B1" t="s">
        <v>73</v>
      </c>
      <c r="C1" t="s">
        <v>74</v>
      </c>
      <c r="D1" t="s">
        <v>75</v>
      </c>
      <c r="E1" t="s">
        <v>78</v>
      </c>
      <c r="F1" t="s">
        <v>77</v>
      </c>
      <c r="G1" t="s">
        <v>79</v>
      </c>
      <c r="H1" t="s">
        <v>85</v>
      </c>
      <c r="I1" t="s">
        <v>86</v>
      </c>
      <c r="J1" t="s">
        <v>76</v>
      </c>
      <c r="K1" t="s">
        <v>80</v>
      </c>
      <c r="L1" t="s">
        <v>100</v>
      </c>
      <c r="M1" t="s">
        <v>101</v>
      </c>
      <c r="N1" t="s">
        <v>87</v>
      </c>
      <c r="O1" t="s">
        <v>81</v>
      </c>
      <c r="P1" t="s">
        <v>37</v>
      </c>
      <c r="Q1" t="s">
        <v>39</v>
      </c>
      <c r="R1" t="s">
        <v>82</v>
      </c>
      <c r="S1" t="s">
        <v>83</v>
      </c>
    </row>
    <row r="2" spans="1:19" ht="186" x14ac:dyDescent="0.2">
      <c r="A2" t="s">
        <v>72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84</v>
      </c>
      <c r="I2" s="2" t="s">
        <v>32</v>
      </c>
      <c r="J2" s="2" t="s">
        <v>33</v>
      </c>
      <c r="K2" s="2" t="s">
        <v>34</v>
      </c>
      <c r="L2" s="2" t="s">
        <v>100</v>
      </c>
      <c r="M2" s="2" t="s">
        <v>101</v>
      </c>
      <c r="N2" s="2" t="s">
        <v>35</v>
      </c>
      <c r="O2" s="2" t="s">
        <v>36</v>
      </c>
      <c r="P2" s="2" t="s">
        <v>37</v>
      </c>
      <c r="Q2" s="2" t="s">
        <v>39</v>
      </c>
      <c r="R2" s="2" t="s">
        <v>46</v>
      </c>
      <c r="S2" s="2" t="s">
        <v>47</v>
      </c>
    </row>
    <row r="3" spans="1:19" x14ac:dyDescent="0.2">
      <c r="A3" t="s">
        <v>22</v>
      </c>
      <c r="B3">
        <v>44077</v>
      </c>
      <c r="C3" s="3">
        <v>111243.6</v>
      </c>
      <c r="D3" s="3">
        <v>544595.80000000005</v>
      </c>
      <c r="E3">
        <v>0.87</v>
      </c>
      <c r="F3">
        <v>0.73</v>
      </c>
      <c r="G3">
        <v>-0.77</v>
      </c>
      <c r="H3">
        <f>F3+G3</f>
        <v>-4.0000000000000036E-2</v>
      </c>
      <c r="I3">
        <v>2.17</v>
      </c>
      <c r="J3">
        <v>1</v>
      </c>
      <c r="K3">
        <v>-1.31</v>
      </c>
      <c r="L3">
        <f>F3-I3</f>
        <v>-1.44</v>
      </c>
      <c r="M3">
        <f>L3-J3</f>
        <v>-2.44</v>
      </c>
      <c r="N3">
        <v>40</v>
      </c>
      <c r="O3">
        <v>40</v>
      </c>
      <c r="P3" t="s">
        <v>38</v>
      </c>
      <c r="Q3" t="s">
        <v>40</v>
      </c>
      <c r="R3">
        <v>0.57399999999999995</v>
      </c>
      <c r="S3" t="s">
        <v>48</v>
      </c>
    </row>
    <row r="4" spans="1:19" x14ac:dyDescent="0.2">
      <c r="A4" t="s">
        <v>23</v>
      </c>
      <c r="B4">
        <v>44077</v>
      </c>
      <c r="C4" s="3">
        <v>111385.7</v>
      </c>
      <c r="D4" s="3">
        <v>545097.1</v>
      </c>
      <c r="E4">
        <v>0.89</v>
      </c>
      <c r="F4">
        <v>0.73</v>
      </c>
      <c r="G4">
        <v>-0.62</v>
      </c>
      <c r="H4">
        <f t="shared" ref="H4:H10" si="0">F4+G4</f>
        <v>0.10999999999999999</v>
      </c>
      <c r="I4">
        <v>2</v>
      </c>
      <c r="J4">
        <v>1</v>
      </c>
      <c r="K4">
        <v>-1.1599999999999999</v>
      </c>
      <c r="L4">
        <f t="shared" ref="L4:L10" si="1">F4-I4</f>
        <v>-1.27</v>
      </c>
      <c r="M4">
        <f t="shared" ref="M4:M10" si="2">L4-J4</f>
        <v>-2.27</v>
      </c>
      <c r="N4">
        <v>40</v>
      </c>
      <c r="O4">
        <v>40</v>
      </c>
      <c r="P4" t="s">
        <v>38</v>
      </c>
      <c r="Q4" t="s">
        <v>40</v>
      </c>
      <c r="R4">
        <v>0.29099999999999998</v>
      </c>
      <c r="S4" t="s">
        <v>48</v>
      </c>
    </row>
    <row r="5" spans="1:19" x14ac:dyDescent="0.2">
      <c r="A5" t="s">
        <v>24</v>
      </c>
      <c r="B5">
        <v>44084</v>
      </c>
      <c r="C5" s="3">
        <v>111328.6</v>
      </c>
      <c r="D5" s="3">
        <v>544832.9</v>
      </c>
      <c r="E5">
        <v>0.89</v>
      </c>
      <c r="F5">
        <v>0.79</v>
      </c>
      <c r="G5">
        <v>-0.95</v>
      </c>
      <c r="H5">
        <f t="shared" si="0"/>
        <v>-0.15999999999999992</v>
      </c>
      <c r="I5">
        <v>2</v>
      </c>
      <c r="J5">
        <v>1</v>
      </c>
      <c r="K5">
        <v>-1.1000000000000001</v>
      </c>
      <c r="L5">
        <f t="shared" si="1"/>
        <v>-1.21</v>
      </c>
      <c r="M5">
        <f t="shared" si="2"/>
        <v>-2.21</v>
      </c>
      <c r="N5">
        <v>40</v>
      </c>
      <c r="O5">
        <v>40</v>
      </c>
      <c r="P5" t="s">
        <v>38</v>
      </c>
      <c r="Q5" t="s">
        <v>40</v>
      </c>
      <c r="R5">
        <v>5.8000000000000003E-2</v>
      </c>
      <c r="S5" t="s">
        <v>48</v>
      </c>
    </row>
    <row r="6" spans="1:19" x14ac:dyDescent="0.2">
      <c r="A6" t="s">
        <v>25</v>
      </c>
      <c r="B6">
        <v>44063</v>
      </c>
      <c r="C6" s="3">
        <v>111327.31</v>
      </c>
      <c r="D6" s="3">
        <v>544833.06999999995</v>
      </c>
      <c r="E6">
        <v>0.89</v>
      </c>
      <c r="F6">
        <v>0.86</v>
      </c>
      <c r="G6">
        <v>-1.37</v>
      </c>
      <c r="H6">
        <f t="shared" si="0"/>
        <v>-0.51000000000000012</v>
      </c>
      <c r="I6">
        <v>4.47</v>
      </c>
      <c r="J6">
        <v>1</v>
      </c>
      <c r="K6">
        <v>-3.5</v>
      </c>
      <c r="L6">
        <f t="shared" si="1"/>
        <v>-3.61</v>
      </c>
      <c r="M6">
        <f t="shared" si="2"/>
        <v>-4.6099999999999994</v>
      </c>
      <c r="N6">
        <v>25</v>
      </c>
      <c r="O6">
        <v>15</v>
      </c>
      <c r="P6" t="s">
        <v>38</v>
      </c>
      <c r="Q6" t="s">
        <v>41</v>
      </c>
      <c r="R6">
        <v>0.10299999999999999</v>
      </c>
      <c r="S6" t="s">
        <v>49</v>
      </c>
    </row>
    <row r="7" spans="1:19" x14ac:dyDescent="0.2">
      <c r="A7" t="s">
        <v>42</v>
      </c>
      <c r="B7">
        <v>44063</v>
      </c>
      <c r="C7" s="3">
        <v>111330.04</v>
      </c>
      <c r="D7" s="3">
        <v>544832.82999999996</v>
      </c>
      <c r="E7">
        <v>0.92</v>
      </c>
      <c r="F7">
        <v>0.89</v>
      </c>
      <c r="G7">
        <v>-1.37</v>
      </c>
      <c r="H7">
        <f t="shared" si="0"/>
        <v>-0.48000000000000009</v>
      </c>
      <c r="I7">
        <v>7.97</v>
      </c>
      <c r="J7">
        <v>1</v>
      </c>
      <c r="K7">
        <v>-7</v>
      </c>
      <c r="L7">
        <f t="shared" si="1"/>
        <v>-7.08</v>
      </c>
      <c r="M7">
        <f t="shared" si="2"/>
        <v>-8.08</v>
      </c>
      <c r="N7">
        <v>25</v>
      </c>
      <c r="O7">
        <v>15</v>
      </c>
      <c r="P7" t="s">
        <v>38</v>
      </c>
      <c r="Q7" t="s">
        <v>41</v>
      </c>
      <c r="R7">
        <v>1.6659999999999999</v>
      </c>
      <c r="S7" t="s">
        <v>49</v>
      </c>
    </row>
    <row r="8" spans="1:19" x14ac:dyDescent="0.2">
      <c r="A8" t="s">
        <v>43</v>
      </c>
      <c r="B8">
        <v>44062</v>
      </c>
      <c r="C8" s="3">
        <v>111631.969</v>
      </c>
      <c r="D8" s="3">
        <v>544751.96900000004</v>
      </c>
      <c r="E8">
        <v>0.81</v>
      </c>
      <c r="F8">
        <v>0.77</v>
      </c>
      <c r="G8">
        <v>-1.32</v>
      </c>
      <c r="H8">
        <f t="shared" si="0"/>
        <v>-0.55000000000000004</v>
      </c>
      <c r="I8">
        <v>4.46</v>
      </c>
      <c r="J8">
        <v>1</v>
      </c>
      <c r="K8">
        <v>-3.5</v>
      </c>
      <c r="L8">
        <f t="shared" si="1"/>
        <v>-3.69</v>
      </c>
      <c r="M8">
        <f t="shared" si="2"/>
        <v>-4.6899999999999995</v>
      </c>
      <c r="N8">
        <v>25</v>
      </c>
      <c r="O8">
        <v>15</v>
      </c>
      <c r="P8" t="s">
        <v>38</v>
      </c>
      <c r="Q8" t="s">
        <v>41</v>
      </c>
      <c r="R8">
        <v>0.12</v>
      </c>
      <c r="S8" t="s">
        <v>49</v>
      </c>
    </row>
    <row r="9" spans="1:19" x14ac:dyDescent="0.2">
      <c r="A9" t="s">
        <v>44</v>
      </c>
      <c r="B9">
        <v>44062</v>
      </c>
      <c r="C9" s="3">
        <v>111632.00199999999</v>
      </c>
      <c r="D9" s="3">
        <v>544754.98300000001</v>
      </c>
      <c r="E9">
        <v>0.81</v>
      </c>
      <c r="F9">
        <v>0.76</v>
      </c>
      <c r="G9">
        <v>-1.32</v>
      </c>
      <c r="H9">
        <f t="shared" si="0"/>
        <v>-0.56000000000000005</v>
      </c>
      <c r="I9">
        <v>9.4499999999999993</v>
      </c>
      <c r="J9">
        <v>1</v>
      </c>
      <c r="K9">
        <v>-8.5</v>
      </c>
      <c r="L9">
        <f t="shared" si="1"/>
        <v>-8.69</v>
      </c>
      <c r="M9">
        <f t="shared" si="2"/>
        <v>-9.69</v>
      </c>
      <c r="N9">
        <v>25</v>
      </c>
      <c r="O9">
        <v>15</v>
      </c>
      <c r="P9" t="s">
        <v>38</v>
      </c>
      <c r="Q9" t="s">
        <v>41</v>
      </c>
      <c r="R9">
        <v>0.191</v>
      </c>
      <c r="S9" t="s">
        <v>49</v>
      </c>
    </row>
    <row r="10" spans="1:19" x14ac:dyDescent="0.2">
      <c r="A10" t="s">
        <v>45</v>
      </c>
      <c r="B10">
        <v>44063</v>
      </c>
      <c r="C10" s="3">
        <v>111536.304</v>
      </c>
      <c r="D10" s="3">
        <v>545140.37100000004</v>
      </c>
      <c r="E10">
        <v>0.98</v>
      </c>
      <c r="F10">
        <v>0.94</v>
      </c>
      <c r="G10" t="e">
        <f>NA()</f>
        <v>#N/A</v>
      </c>
      <c r="H10" t="e">
        <f t="shared" si="0"/>
        <v>#N/A</v>
      </c>
      <c r="I10">
        <v>4.29</v>
      </c>
      <c r="J10">
        <v>1</v>
      </c>
      <c r="K10">
        <v>-3.3</v>
      </c>
      <c r="L10">
        <f t="shared" si="1"/>
        <v>-3.35</v>
      </c>
      <c r="M10">
        <f t="shared" si="2"/>
        <v>-4.3499999999999996</v>
      </c>
      <c r="N10">
        <v>25</v>
      </c>
      <c r="O10">
        <v>15</v>
      </c>
      <c r="P10" t="s">
        <v>38</v>
      </c>
      <c r="Q10" t="s">
        <v>41</v>
      </c>
      <c r="R10">
        <v>3.5000000000000003E-2</v>
      </c>
      <c r="S10" t="s">
        <v>49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E937-D569-F144-A227-EA79CD2FB266}">
  <dimension ref="A1:D20"/>
  <sheetViews>
    <sheetView workbookViewId="0">
      <selection activeCell="B12" sqref="B12"/>
    </sheetView>
  </sheetViews>
  <sheetFormatPr baseColWidth="10" defaultRowHeight="16" x14ac:dyDescent="0.2"/>
  <sheetData>
    <row r="1" spans="1:4" x14ac:dyDescent="0.2">
      <c r="A1" t="s">
        <v>7</v>
      </c>
      <c r="B1" t="s">
        <v>102</v>
      </c>
      <c r="C1" t="s">
        <v>103</v>
      </c>
      <c r="D1" t="s">
        <v>104</v>
      </c>
    </row>
    <row r="2" spans="1:4" x14ac:dyDescent="0.2">
      <c r="A2" t="s">
        <v>105</v>
      </c>
      <c r="B2">
        <v>111060</v>
      </c>
      <c r="C2">
        <v>544740</v>
      </c>
      <c r="D2" t="s">
        <v>106</v>
      </c>
    </row>
    <row r="3" spans="1:4" x14ac:dyDescent="0.2">
      <c r="A3" t="s">
        <v>107</v>
      </c>
      <c r="B3">
        <v>111560</v>
      </c>
      <c r="C3">
        <v>544690</v>
      </c>
      <c r="D3" t="s">
        <v>106</v>
      </c>
    </row>
    <row r="4" spans="1:4" x14ac:dyDescent="0.2">
      <c r="A4" t="s">
        <v>108</v>
      </c>
      <c r="B4">
        <v>112155</v>
      </c>
      <c r="C4">
        <v>544920</v>
      </c>
      <c r="D4" t="s">
        <v>106</v>
      </c>
    </row>
    <row r="5" spans="1:4" x14ac:dyDescent="0.2">
      <c r="A5" t="s">
        <v>109</v>
      </c>
      <c r="B5">
        <v>111700</v>
      </c>
      <c r="C5">
        <v>545190</v>
      </c>
      <c r="D5" t="s">
        <v>106</v>
      </c>
    </row>
    <row r="6" spans="1:4" x14ac:dyDescent="0.2">
      <c r="A6" t="s">
        <v>25</v>
      </c>
      <c r="B6">
        <v>111327.31</v>
      </c>
      <c r="C6">
        <v>544833.06999999995</v>
      </c>
      <c r="D6" t="s">
        <v>110</v>
      </c>
    </row>
    <row r="7" spans="1:4" x14ac:dyDescent="0.2">
      <c r="A7" t="s">
        <v>42</v>
      </c>
      <c r="B7">
        <v>111330.04</v>
      </c>
      <c r="C7">
        <v>544832.82999999996</v>
      </c>
      <c r="D7" t="s">
        <v>110</v>
      </c>
    </row>
    <row r="8" spans="1:4" x14ac:dyDescent="0.2">
      <c r="A8" t="s">
        <v>43</v>
      </c>
      <c r="B8">
        <v>111631.97</v>
      </c>
      <c r="C8">
        <v>544751.97</v>
      </c>
      <c r="D8" t="s">
        <v>110</v>
      </c>
    </row>
    <row r="9" spans="1:4" x14ac:dyDescent="0.2">
      <c r="A9" t="s">
        <v>44</v>
      </c>
      <c r="B9">
        <v>111632</v>
      </c>
      <c r="C9">
        <v>544754.98</v>
      </c>
      <c r="D9" t="s">
        <v>110</v>
      </c>
    </row>
    <row r="10" spans="1:4" x14ac:dyDescent="0.2">
      <c r="A10" t="s">
        <v>45</v>
      </c>
      <c r="B10">
        <v>111536.3</v>
      </c>
      <c r="C10">
        <v>545140.37</v>
      </c>
      <c r="D10" t="s">
        <v>110</v>
      </c>
    </row>
    <row r="11" spans="1:4" x14ac:dyDescent="0.2">
      <c r="A11" t="s">
        <v>22</v>
      </c>
      <c r="B11">
        <v>111243.632</v>
      </c>
      <c r="C11">
        <v>544595.772</v>
      </c>
      <c r="D11" t="s">
        <v>111</v>
      </c>
    </row>
    <row r="12" spans="1:4" x14ac:dyDescent="0.2">
      <c r="A12" t="s">
        <v>23</v>
      </c>
      <c r="B12">
        <v>111385.743</v>
      </c>
      <c r="C12">
        <v>545097.06999999995</v>
      </c>
      <c r="D12" t="s">
        <v>111</v>
      </c>
    </row>
    <row r="13" spans="1:4" x14ac:dyDescent="0.2">
      <c r="A13" t="s">
        <v>24</v>
      </c>
      <c r="B13">
        <v>111328.60400000001</v>
      </c>
      <c r="C13">
        <v>544832.92799999996</v>
      </c>
      <c r="D13" t="s">
        <v>111</v>
      </c>
    </row>
    <row r="14" spans="1:4" x14ac:dyDescent="0.2">
      <c r="A14" t="s">
        <v>112</v>
      </c>
      <c r="B14">
        <v>111317.7</v>
      </c>
      <c r="C14">
        <v>544960.19999999995</v>
      </c>
      <c r="D14" t="s">
        <v>113</v>
      </c>
    </row>
    <row r="15" spans="1:4" x14ac:dyDescent="0.2">
      <c r="A15" t="s">
        <v>114</v>
      </c>
      <c r="B15">
        <v>111494.8</v>
      </c>
      <c r="C15">
        <v>545001.5</v>
      </c>
      <c r="D15" t="s">
        <v>113</v>
      </c>
    </row>
    <row r="16" spans="1:4" x14ac:dyDescent="0.2">
      <c r="A16" t="s">
        <v>115</v>
      </c>
      <c r="B16">
        <v>111680.5</v>
      </c>
      <c r="C16">
        <v>545066.1</v>
      </c>
      <c r="D16" t="s">
        <v>113</v>
      </c>
    </row>
    <row r="17" spans="1:4" x14ac:dyDescent="0.2">
      <c r="A17" t="s">
        <v>116</v>
      </c>
      <c r="B17">
        <v>111486.9</v>
      </c>
      <c r="C17">
        <v>544738.19999999995</v>
      </c>
      <c r="D17" t="s">
        <v>113</v>
      </c>
    </row>
    <row r="18" spans="1:4" x14ac:dyDescent="0.2">
      <c r="A18" t="s">
        <v>117</v>
      </c>
      <c r="B18">
        <v>111631.2</v>
      </c>
      <c r="C18">
        <v>544597.19999999995</v>
      </c>
      <c r="D18" t="s">
        <v>113</v>
      </c>
    </row>
    <row r="19" spans="1:4" x14ac:dyDescent="0.2">
      <c r="A19" t="s">
        <v>118</v>
      </c>
      <c r="B19">
        <v>111369</v>
      </c>
      <c r="C19">
        <v>544618.69999999995</v>
      </c>
      <c r="D19" t="s">
        <v>113</v>
      </c>
    </row>
    <row r="20" spans="1:4" x14ac:dyDescent="0.2">
      <c r="A20" t="s">
        <v>119</v>
      </c>
      <c r="B20">
        <v>111454.7</v>
      </c>
      <c r="C20">
        <v>544736.5</v>
      </c>
      <c r="D20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Boringen</vt:lpstr>
      <vt:lpstr>SPD</vt:lpstr>
      <vt:lpstr>Grondsoort</vt:lpstr>
      <vt:lpstr>Peilbuizen</vt:lpstr>
      <vt:lpstr>Coords</vt:lpstr>
      <vt:lpstr>soilprops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2020-10-13T14:16:04Z</dcterms:created>
  <dcterms:modified xsi:type="dcterms:W3CDTF">2020-10-20T21:26:38Z</dcterms:modified>
</cp:coreProperties>
</file>