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941CCC9-C389-4AF5-A07B-BD3B5A534CA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tatus" sheetId="1" r:id="rId1"/>
    <sheet name="Running Time" sheetId="2" r:id="rId2"/>
    <sheet name="Overall" sheetId="8" r:id="rId3"/>
    <sheet name="H3K27ac" sheetId="10" r:id="rId4"/>
    <sheet name="RNAPII" sheetId="11" r:id="rId5"/>
    <sheet name="CTCF" sheetId="9" r:id="rId6"/>
    <sheet name="Number of Loops" sheetId="3" r:id="rId7"/>
    <sheet name="Sheet1" sheetId="4" r:id="rId8"/>
    <sheet name="Sheet2" sheetId="5" r:id="rId9"/>
    <sheet name="ApaScore" sheetId="6" r:id="rId10"/>
    <sheet name="Overlap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8" l="1"/>
  <c r="N4" i="8"/>
  <c r="N5" i="8"/>
  <c r="N6" i="8"/>
  <c r="N7" i="8"/>
  <c r="N8" i="8"/>
  <c r="N9" i="8"/>
  <c r="N10" i="8"/>
  <c r="N11" i="8"/>
  <c r="N12" i="8"/>
  <c r="N2" i="8"/>
  <c r="M17" i="8"/>
  <c r="M16" i="8"/>
  <c r="K3" i="8"/>
  <c r="K4" i="8"/>
  <c r="K5" i="8"/>
  <c r="K6" i="8"/>
  <c r="K7" i="8"/>
  <c r="K8" i="8"/>
  <c r="K9" i="8"/>
  <c r="K10" i="8"/>
  <c r="K11" i="8"/>
  <c r="K12" i="8"/>
  <c r="K2" i="8"/>
  <c r="H3" i="8"/>
  <c r="H4" i="8"/>
  <c r="H5" i="8"/>
  <c r="H6" i="8"/>
  <c r="H7" i="8"/>
  <c r="H8" i="8"/>
  <c r="H9" i="8"/>
  <c r="H10" i="8"/>
  <c r="H11" i="8"/>
  <c r="H12" i="8"/>
  <c r="H2" i="8"/>
  <c r="X5" i="11"/>
  <c r="X6" i="11"/>
  <c r="X7" i="11"/>
  <c r="X8" i="11"/>
  <c r="X9" i="11"/>
  <c r="X10" i="11"/>
  <c r="X11" i="11"/>
  <c r="X12" i="11"/>
  <c r="X13" i="11"/>
  <c r="X14" i="11"/>
  <c r="X4" i="11"/>
  <c r="W18" i="11"/>
  <c r="W17" i="11"/>
  <c r="W13" i="11"/>
  <c r="W12" i="11"/>
  <c r="W14" i="11"/>
  <c r="W5" i="11"/>
  <c r="W6" i="11"/>
  <c r="W7" i="11"/>
  <c r="W8" i="11"/>
  <c r="W9" i="11"/>
  <c r="W10" i="11"/>
  <c r="W11" i="11"/>
  <c r="W4" i="11"/>
  <c r="X5" i="10"/>
  <c r="X6" i="10"/>
  <c r="X7" i="10"/>
  <c r="X8" i="10"/>
  <c r="X9" i="10"/>
  <c r="X10" i="10"/>
  <c r="X11" i="10"/>
  <c r="X12" i="10"/>
  <c r="X13" i="10"/>
  <c r="X14" i="10"/>
  <c r="X4" i="10"/>
  <c r="W17" i="10"/>
  <c r="W18" i="9"/>
  <c r="W18" i="10"/>
  <c r="W13" i="10"/>
  <c r="W12" i="10"/>
  <c r="W5" i="10"/>
  <c r="W6" i="10"/>
  <c r="W7" i="10"/>
  <c r="W8" i="10"/>
  <c r="W9" i="10"/>
  <c r="W10" i="10"/>
  <c r="W11" i="10"/>
  <c r="W14" i="10"/>
  <c r="W4" i="10"/>
  <c r="X5" i="9"/>
  <c r="X6" i="9"/>
  <c r="X7" i="9"/>
  <c r="X8" i="9"/>
  <c r="X9" i="9"/>
  <c r="X10" i="9"/>
  <c r="X11" i="9"/>
  <c r="X12" i="9"/>
  <c r="X13" i="9"/>
  <c r="X14" i="9"/>
  <c r="X4" i="9"/>
  <c r="W19" i="9"/>
  <c r="W13" i="9"/>
  <c r="W12" i="9"/>
  <c r="W14" i="9"/>
  <c r="W5" i="9"/>
  <c r="W6" i="9"/>
  <c r="W7" i="9"/>
  <c r="W8" i="9"/>
  <c r="W9" i="9"/>
  <c r="W10" i="9"/>
  <c r="W11" i="9"/>
  <c r="W4" i="9"/>
  <c r="U5" i="9"/>
  <c r="U6" i="9"/>
  <c r="U7" i="9"/>
  <c r="U8" i="9"/>
  <c r="U9" i="9"/>
  <c r="U10" i="9"/>
  <c r="U11" i="9"/>
  <c r="U12" i="9"/>
  <c r="U13" i="9"/>
  <c r="U14" i="9"/>
  <c r="U4" i="9"/>
  <c r="G4" i="9"/>
  <c r="G5" i="9"/>
  <c r="G6" i="9"/>
  <c r="G7" i="9"/>
  <c r="G8" i="9"/>
  <c r="G9" i="9"/>
  <c r="G10" i="9"/>
  <c r="G11" i="9"/>
  <c r="G12" i="9"/>
  <c r="G13" i="9"/>
  <c r="G14" i="9"/>
  <c r="N4" i="9"/>
  <c r="N5" i="9"/>
  <c r="N6" i="9"/>
  <c r="N7" i="9"/>
  <c r="N8" i="9"/>
  <c r="N9" i="9"/>
  <c r="N10" i="9"/>
  <c r="N11" i="9"/>
  <c r="N14" i="9"/>
  <c r="J3" i="8"/>
  <c r="J4" i="8"/>
  <c r="J5" i="8"/>
  <c r="J6" i="8"/>
  <c r="J7" i="8"/>
  <c r="J8" i="8"/>
  <c r="J9" i="8"/>
  <c r="J10" i="8"/>
  <c r="J11" i="8"/>
  <c r="J12" i="8"/>
  <c r="J2" i="8"/>
  <c r="I3" i="8"/>
  <c r="I4" i="8"/>
  <c r="I5" i="8"/>
  <c r="I6" i="8"/>
  <c r="I7" i="8"/>
  <c r="I8" i="8"/>
  <c r="I9" i="8"/>
  <c r="I10" i="8"/>
  <c r="I11" i="8"/>
  <c r="I12" i="8"/>
  <c r="I2" i="8"/>
  <c r="F30" i="2"/>
  <c r="G30" i="2"/>
  <c r="H30" i="2"/>
  <c r="I30" i="2"/>
  <c r="J30" i="2"/>
  <c r="K30" i="2"/>
  <c r="L30" i="2"/>
  <c r="M30" i="2"/>
  <c r="N30" i="2"/>
  <c r="E30" i="2"/>
  <c r="D30" i="2"/>
  <c r="B29" i="2"/>
  <c r="B28" i="2"/>
  <c r="I4" i="7"/>
  <c r="I5" i="7"/>
  <c r="I6" i="7"/>
  <c r="I7" i="7"/>
  <c r="I8" i="7"/>
  <c r="I9" i="7"/>
  <c r="I10" i="7"/>
  <c r="I11" i="7"/>
  <c r="I12" i="7"/>
  <c r="I13" i="7"/>
  <c r="I3" i="7"/>
  <c r="G18" i="7"/>
  <c r="G17" i="7"/>
  <c r="G12" i="7"/>
  <c r="G11" i="7"/>
  <c r="G13" i="7"/>
  <c r="G4" i="7"/>
  <c r="G5" i="7"/>
  <c r="G6" i="7"/>
  <c r="G7" i="7"/>
  <c r="G8" i="7"/>
  <c r="G9" i="7"/>
  <c r="G10" i="7"/>
  <c r="G3" i="7"/>
  <c r="X5" i="6"/>
  <c r="X6" i="6"/>
  <c r="X7" i="6"/>
  <c r="X8" i="6"/>
  <c r="X9" i="6"/>
  <c r="X10" i="6"/>
  <c r="X11" i="6"/>
  <c r="X12" i="6"/>
  <c r="X13" i="6"/>
  <c r="X14" i="6"/>
  <c r="X4" i="6"/>
  <c r="W20" i="6"/>
  <c r="W19" i="6"/>
  <c r="W13" i="6"/>
  <c r="W12" i="6"/>
  <c r="W14" i="6"/>
  <c r="W5" i="6"/>
  <c r="W6" i="6"/>
  <c r="W7" i="6"/>
  <c r="W8" i="6"/>
  <c r="W9" i="6"/>
  <c r="W10" i="6"/>
  <c r="W11" i="6"/>
  <c r="W4" i="6"/>
  <c r="U13" i="6"/>
  <c r="U12" i="6"/>
  <c r="G13" i="6"/>
  <c r="G12" i="6"/>
  <c r="U14" i="6"/>
  <c r="U5" i="6"/>
  <c r="U6" i="6"/>
  <c r="U7" i="6"/>
  <c r="U8" i="6"/>
  <c r="U9" i="6"/>
  <c r="U10" i="6"/>
  <c r="U11" i="6"/>
  <c r="U4" i="6"/>
  <c r="N14" i="6"/>
  <c r="N5" i="6"/>
  <c r="N6" i="6"/>
  <c r="N7" i="6"/>
  <c r="N8" i="6"/>
  <c r="N9" i="6"/>
  <c r="N10" i="6"/>
  <c r="N11" i="6"/>
  <c r="N4" i="6"/>
  <c r="G14" i="6"/>
  <c r="G6" i="6"/>
  <c r="G7" i="6"/>
  <c r="G8" i="6"/>
  <c r="G9" i="6"/>
  <c r="G10" i="6"/>
  <c r="G11" i="6"/>
  <c r="G5" i="6"/>
  <c r="G4" i="6"/>
  <c r="H25" i="5"/>
  <c r="H26" i="5"/>
  <c r="H27" i="5"/>
  <c r="H28" i="5"/>
  <c r="H29" i="5"/>
  <c r="H30" i="5"/>
  <c r="H31" i="5"/>
  <c r="H32" i="5"/>
  <c r="H33" i="5"/>
  <c r="H34" i="5"/>
  <c r="H24" i="5"/>
  <c r="G25" i="5"/>
  <c r="G26" i="5"/>
  <c r="G27" i="5"/>
  <c r="G28" i="5"/>
  <c r="G29" i="5"/>
  <c r="G30" i="5"/>
  <c r="G31" i="5"/>
  <c r="G32" i="5"/>
  <c r="G33" i="5"/>
  <c r="G34" i="5"/>
  <c r="G24" i="5"/>
  <c r="H3" i="5"/>
  <c r="H4" i="5"/>
  <c r="H5" i="5"/>
  <c r="H6" i="5"/>
  <c r="H7" i="5"/>
  <c r="H8" i="5"/>
  <c r="H9" i="5"/>
  <c r="H10" i="5"/>
  <c r="H11" i="5"/>
  <c r="H12" i="5"/>
  <c r="G2" i="5"/>
  <c r="H2" i="5"/>
  <c r="G3" i="5"/>
  <c r="G4" i="5"/>
  <c r="G5" i="5"/>
  <c r="G6" i="5"/>
  <c r="G7" i="5"/>
  <c r="G8" i="5"/>
  <c r="G9" i="5"/>
  <c r="G10" i="5"/>
  <c r="G11" i="5"/>
  <c r="G12" i="5"/>
  <c r="M19" i="3"/>
  <c r="L19" i="3"/>
  <c r="N19" i="3"/>
  <c r="K19" i="3"/>
  <c r="J19" i="3"/>
  <c r="I19" i="3"/>
  <c r="H19" i="3"/>
  <c r="G19" i="3"/>
  <c r="F19" i="3"/>
  <c r="E19" i="3"/>
  <c r="D19" i="3"/>
  <c r="M26" i="2"/>
  <c r="L26" i="2"/>
  <c r="K26" i="2"/>
  <c r="J26" i="2"/>
  <c r="G26" i="2"/>
  <c r="N26" i="2"/>
  <c r="I26" i="2"/>
  <c r="H26" i="2"/>
  <c r="F26" i="2"/>
  <c r="E26" i="2"/>
  <c r="D26" i="2"/>
</calcChain>
</file>

<file path=xl/sharedStrings.xml><?xml version="1.0" encoding="utf-8"?>
<sst xmlns="http://schemas.openxmlformats.org/spreadsheetml/2006/main" count="792" uniqueCount="118">
  <si>
    <t>Sn</t>
  </si>
  <si>
    <t>Category</t>
  </si>
  <si>
    <t>Tool</t>
  </si>
  <si>
    <t>Implementation</t>
  </si>
  <si>
    <t>VM status</t>
  </si>
  <si>
    <t>Basic Analysis</t>
  </si>
  <si>
    <t>A</t>
  </si>
  <si>
    <t>Clustering Based</t>
  </si>
  <si>
    <t>LOOPbit</t>
  </si>
  <si>
    <t>Python</t>
  </si>
  <si>
    <t>Done</t>
  </si>
  <si>
    <t>requires .tsv file for a particular region</t>
  </si>
  <si>
    <t>LASCA</t>
  </si>
  <si>
    <t>cLoops</t>
  </si>
  <si>
    <t>cLoops2</t>
  </si>
  <si>
    <t>B</t>
  </si>
  <si>
    <t>Probability-Based</t>
  </si>
  <si>
    <t>HiCExplorer</t>
  </si>
  <si>
    <t>HiC-ACT</t>
  </si>
  <si>
    <t>R</t>
  </si>
  <si>
    <t>Done: run with their sample data. It requirs HiC pipline results with col name like Fithic</t>
  </si>
  <si>
    <t>FitHiC</t>
  </si>
  <si>
    <t>FitHiC2</t>
  </si>
  <si>
    <t>FitHiChIP</t>
  </si>
  <si>
    <t>it runs with the provided hicpro. But hic is not running. Getting an error: As user did not provide any pre-computed locus pairs (along with their contact count) in BED input, neither provided the HiC-pro base installation directory, FitHiChIP quits - exit !</t>
  </si>
  <si>
    <t>HiC-DC</t>
  </si>
  <si>
    <t>requires bam file. Does not conatin any installation instruction. HiC.DC is not available as R library. May need to run as script</t>
  </si>
  <si>
    <t>ZipHiC</t>
  </si>
  <si>
    <t>no instructions for running the script</t>
  </si>
  <si>
    <t>NeoLoopFinder</t>
  </si>
  <si>
    <t>requires mcool file and getting error</t>
  </si>
  <si>
    <t>HMRFBayesHiC</t>
  </si>
  <si>
    <t>git not available</t>
  </si>
  <si>
    <t>C</t>
  </si>
  <si>
    <t>Classification Based</t>
  </si>
  <si>
    <t>FIREcaller</t>
  </si>
  <si>
    <t>Peakachu</t>
  </si>
  <si>
    <t>DONE. Running with hic and cool file. from where we can find the training set?</t>
  </si>
  <si>
    <t>D</t>
  </si>
  <si>
    <t>Computer Vision Based</t>
  </si>
  <si>
    <t>MUSTACHE</t>
  </si>
  <si>
    <t>Chromosight</t>
  </si>
  <si>
    <t>SIP &amp; SIPMeta</t>
  </si>
  <si>
    <t>Java</t>
  </si>
  <si>
    <t>E</t>
  </si>
  <si>
    <t>Pile-up Procedure Based</t>
  </si>
  <si>
    <t>Coolpup.py</t>
  </si>
  <si>
    <t>requirs bam or bowtie file. It requires two ends bam or bowtie files.</t>
  </si>
  <si>
    <t>what is meant by chromo size files? Done. Need to check result</t>
  </si>
  <si>
    <t>ValueError: No chromosomes are in common between the coordinate
                   file and the cooler file. Are they in the same
                   format, e.g. starting with "chr"?</t>
  </si>
  <si>
    <t>Gothic</t>
  </si>
  <si>
    <t>in requires an HiC interaction matrix</t>
  </si>
  <si>
    <t>DONE: requires contact counts and fragment files. Requires files from HiCPro</t>
  </si>
  <si>
    <t>Result</t>
  </si>
  <si>
    <t>DONE</t>
  </si>
  <si>
    <t>Run on machine 1</t>
  </si>
  <si>
    <t>Done. Only 10KB</t>
  </si>
  <si>
    <t>On Machine 2</t>
  </si>
  <si>
    <t>Error in if (abs(end - as.numeric(as.numeric(u[i, 2]))) == 0) { :
  missing value where TRUE/FALSE needed</t>
  </si>
  <si>
    <t>converting to bed format</t>
  </si>
  <si>
    <t>On Machine 1</t>
  </si>
  <si>
    <t>Mailed the author</t>
  </si>
  <si>
    <t>find out how to get peaks files</t>
  </si>
  <si>
    <t>Only 10K supports</t>
  </si>
  <si>
    <t>Stopped: On Machine 2</t>
  </si>
  <si>
    <t>Comment</t>
  </si>
  <si>
    <t>SIP</t>
  </si>
  <si>
    <t>Primary</t>
  </si>
  <si>
    <t>chr1</t>
  </si>
  <si>
    <t>10K</t>
  </si>
  <si>
    <t>5K</t>
  </si>
  <si>
    <t>chr6</t>
  </si>
  <si>
    <t>whole</t>
  </si>
  <si>
    <t>Replicate</t>
  </si>
  <si>
    <t>Bed file</t>
  </si>
  <si>
    <t>generating SVs</t>
  </si>
  <si>
    <t>bed file</t>
  </si>
  <si>
    <t>On machine 2</t>
  </si>
  <si>
    <t>Doesn't produce any output with hic data. Again running a sample test of chr6 10K.</t>
  </si>
  <si>
    <t>On Machine 2 and 1</t>
  </si>
  <si>
    <t>dependency issues</t>
  </si>
  <si>
    <t>cloops</t>
  </si>
  <si>
    <t>cloops2</t>
  </si>
  <si>
    <t>HiCCUPs</t>
  </si>
  <si>
    <t>HiCCUPS</t>
  </si>
  <si>
    <t>KR</t>
  </si>
  <si>
    <t>Average</t>
  </si>
  <si>
    <t>5kb</t>
  </si>
  <si>
    <t>10kb</t>
  </si>
  <si>
    <t>Average Size (kb)</t>
  </si>
  <si>
    <t>Average Size (# bins)</t>
  </si>
  <si>
    <t>Resolution</t>
  </si>
  <si>
    <t>Chromosome</t>
  </si>
  <si>
    <t>Size (kb)</t>
  </si>
  <si>
    <t>Size (# bins)</t>
  </si>
  <si>
    <t>Clustering</t>
  </si>
  <si>
    <t>Probability</t>
  </si>
  <si>
    <t>Classification</t>
  </si>
  <si>
    <t>Computer Vision</t>
  </si>
  <si>
    <t>Size (kb) vs. Resolution</t>
  </si>
  <si>
    <t>Size (# bins) vs. Resolution</t>
  </si>
  <si>
    <t>KR Normalized</t>
  </si>
  <si>
    <t>MinMax(100%)</t>
  </si>
  <si>
    <t>MIN</t>
  </si>
  <si>
    <t>MAX</t>
  </si>
  <si>
    <t>Min</t>
  </si>
  <si>
    <t>Max</t>
  </si>
  <si>
    <t>CTCF</t>
  </si>
  <si>
    <t>H3K27ac</t>
  </si>
  <si>
    <t>RNAPII</t>
  </si>
  <si>
    <t>Biological</t>
  </si>
  <si>
    <t>ApaScore</t>
  </si>
  <si>
    <t>Overlaop</t>
  </si>
  <si>
    <t>Time</t>
  </si>
  <si>
    <t>Consistency</t>
  </si>
  <si>
    <t>Computational</t>
  </si>
  <si>
    <t>Tools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</si>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</sst>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4" fillId="7" borderId="1" applyNumberFormat="0" applyAlignment="0" applyProtection="0"/>
    <xf numFmtId="0" fontId="10" fillId="8" borderId="0" applyNumberFormat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0" borderId="0" xfId="0" applyFont="1"/>
    <xf numFmtId="0" fontId="2" fillId="3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/>
    <xf numFmtId="0" fontId="2" fillId="5" borderId="0" xfId="0" applyFont="1" applyFill="1"/>
    <xf numFmtId="0" fontId="2" fillId="5" borderId="0" xfId="0" applyFont="1" applyFill="1" applyAlignment="1">
      <alignment vertical="top" wrapText="1"/>
    </xf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6" borderId="0" xfId="0" applyFont="1" applyFill="1" applyAlignment="1">
      <alignment vertical="top" wrapText="1"/>
    </xf>
    <xf numFmtId="0" fontId="5" fillId="6" borderId="0" xfId="0" applyFont="1" applyFill="1"/>
    <xf numFmtId="0" fontId="6" fillId="6" borderId="0" xfId="0" applyFont="1" applyFill="1" applyAlignment="1">
      <alignment horizontal="center" vertical="top" wrapText="1"/>
    </xf>
    <xf numFmtId="0" fontId="6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/>
    <xf numFmtId="0" fontId="3" fillId="6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center" vertical="top" wrapText="1"/>
    </xf>
    <xf numFmtId="0" fontId="6" fillId="6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 vertical="top"/>
    </xf>
    <xf numFmtId="0" fontId="8" fillId="7" borderId="1" xfId="1" applyFont="1" applyAlignment="1">
      <alignment horizontal="center" vertical="top"/>
    </xf>
    <xf numFmtId="0" fontId="8" fillId="7" borderId="1" xfId="1" applyFont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1" fontId="0" fillId="0" borderId="0" xfId="0" applyNumberFormat="1"/>
    <xf numFmtId="2" fontId="0" fillId="0" borderId="0" xfId="0" applyNumberFormat="1"/>
    <xf numFmtId="0" fontId="6" fillId="0" borderId="0" xfId="0" applyFont="1" applyAlignment="1">
      <alignment vertical="center"/>
    </xf>
    <xf numFmtId="2" fontId="7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vertical="top"/>
    </xf>
    <xf numFmtId="0" fontId="2" fillId="0" borderId="0" xfId="0" applyFont="1" applyAlignment="1"/>
    <xf numFmtId="0" fontId="0" fillId="0" borderId="0" xfId="0" applyAlignment="1"/>
    <xf numFmtId="0" fontId="10" fillId="8" borderId="0" xfId="2"/>
  </cellXfs>
  <cellStyles count="3"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9" workbookViewId="0">
      <selection activeCell="H5" sqref="H5"/>
    </sheetView>
  </sheetViews>
  <sheetFormatPr defaultRowHeight="14.4" x14ac:dyDescent="0.3"/>
  <cols>
    <col min="1" max="1" width="3.5546875" style="15" bestFit="1" customWidth="1"/>
    <col min="2" max="2" width="23.88671875" style="15" bestFit="1" customWidth="1"/>
    <col min="3" max="3" width="15.33203125" style="16" bestFit="1" customWidth="1"/>
    <col min="4" max="4" width="18.44140625" style="17" bestFit="1" customWidth="1"/>
    <col min="5" max="5" width="11.6640625" style="17" bestFit="1" customWidth="1"/>
    <col min="6" max="6" width="47.21875" style="18" customWidth="1"/>
    <col min="7" max="7" width="41.109375" style="15" bestFit="1" customWidth="1"/>
    <col min="8" max="8" width="22.88671875" customWidth="1"/>
  </cols>
  <sheetData>
    <row r="1" spans="1:8" s="5" customFormat="1" ht="18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65</v>
      </c>
      <c r="H1" s="5" t="s">
        <v>53</v>
      </c>
    </row>
    <row r="3" spans="1:8" s="11" customFormat="1" ht="31.2" x14ac:dyDescent="0.3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  <c r="F3" s="7" t="s">
        <v>11</v>
      </c>
      <c r="G3" s="6" t="s">
        <v>51</v>
      </c>
      <c r="H3" s="24" t="s">
        <v>64</v>
      </c>
    </row>
    <row r="4" spans="1:8" s="11" customFormat="1" ht="15.6" x14ac:dyDescent="0.3">
      <c r="A4" s="6"/>
      <c r="B4" s="6"/>
      <c r="C4" s="8" t="s">
        <v>12</v>
      </c>
      <c r="D4" s="9" t="s">
        <v>9</v>
      </c>
      <c r="E4" s="10" t="s">
        <v>10</v>
      </c>
      <c r="F4" s="12" t="s">
        <v>10</v>
      </c>
      <c r="G4" s="6"/>
      <c r="H4" s="23" t="s">
        <v>56</v>
      </c>
    </row>
    <row r="5" spans="1:8" s="11" customFormat="1" ht="15.6" x14ac:dyDescent="0.3">
      <c r="A5" s="6"/>
      <c r="B5" s="6"/>
      <c r="C5" s="8" t="s">
        <v>13</v>
      </c>
      <c r="D5" s="9" t="s">
        <v>9</v>
      </c>
      <c r="E5" s="10" t="s">
        <v>10</v>
      </c>
      <c r="F5" s="12" t="s">
        <v>10</v>
      </c>
      <c r="G5" s="6" t="s">
        <v>59</v>
      </c>
      <c r="H5" s="21" t="s">
        <v>60</v>
      </c>
    </row>
    <row r="6" spans="1:8" s="11" customFormat="1" ht="15.6" x14ac:dyDescent="0.3">
      <c r="A6" s="6"/>
      <c r="B6" s="6"/>
      <c r="C6" s="8" t="s">
        <v>14</v>
      </c>
      <c r="D6" s="9" t="s">
        <v>9</v>
      </c>
      <c r="E6" s="10" t="s">
        <v>10</v>
      </c>
      <c r="F6" s="12" t="s">
        <v>10</v>
      </c>
      <c r="G6" s="6" t="s">
        <v>76</v>
      </c>
    </row>
    <row r="7" spans="1:8" s="11" customFormat="1" ht="15.6" x14ac:dyDescent="0.3">
      <c r="A7" s="6"/>
      <c r="B7" s="6"/>
      <c r="C7" s="8"/>
      <c r="D7" s="13"/>
      <c r="E7" s="13"/>
      <c r="F7" s="7"/>
      <c r="G7" s="6"/>
    </row>
    <row r="8" spans="1:8" s="11" customFormat="1" ht="15.6" x14ac:dyDescent="0.3">
      <c r="A8" s="7" t="s">
        <v>15</v>
      </c>
      <c r="B8" s="7" t="s">
        <v>16</v>
      </c>
      <c r="C8" s="36" t="s">
        <v>17</v>
      </c>
      <c r="D8" s="37" t="s">
        <v>9</v>
      </c>
      <c r="E8" s="12" t="s">
        <v>10</v>
      </c>
      <c r="F8" s="12" t="s">
        <v>10</v>
      </c>
      <c r="G8" s="7"/>
      <c r="H8" s="19" t="s">
        <v>54</v>
      </c>
    </row>
    <row r="9" spans="1:8" s="11" customFormat="1" ht="31.2" x14ac:dyDescent="0.3">
      <c r="A9" s="7"/>
      <c r="B9" s="7"/>
      <c r="C9" s="36" t="s">
        <v>18</v>
      </c>
      <c r="D9" s="38" t="s">
        <v>19</v>
      </c>
      <c r="E9" s="12" t="s">
        <v>10</v>
      </c>
      <c r="F9" s="12" t="s">
        <v>20</v>
      </c>
      <c r="G9" s="7" t="s">
        <v>78</v>
      </c>
      <c r="H9" s="35" t="s">
        <v>77</v>
      </c>
    </row>
    <row r="10" spans="1:8" s="11" customFormat="1" ht="31.2" x14ac:dyDescent="0.3">
      <c r="A10" s="7"/>
      <c r="B10" s="7"/>
      <c r="C10" s="36" t="s">
        <v>21</v>
      </c>
      <c r="D10" s="37" t="s">
        <v>9</v>
      </c>
      <c r="E10" s="12" t="s">
        <v>10</v>
      </c>
      <c r="F10" s="19" t="s">
        <v>20</v>
      </c>
      <c r="G10" s="7"/>
      <c r="H10" s="19" t="s">
        <v>10</v>
      </c>
    </row>
    <row r="11" spans="1:8" s="11" customFormat="1" ht="31.2" x14ac:dyDescent="0.3">
      <c r="A11" s="7"/>
      <c r="B11" s="7"/>
      <c r="C11" s="36" t="s">
        <v>22</v>
      </c>
      <c r="D11" s="37" t="s">
        <v>9</v>
      </c>
      <c r="E11" s="12" t="s">
        <v>10</v>
      </c>
      <c r="F11" s="19" t="s">
        <v>52</v>
      </c>
      <c r="G11" s="7"/>
      <c r="H11" s="19" t="s">
        <v>10</v>
      </c>
    </row>
    <row r="12" spans="1:8" s="11" customFormat="1" ht="93.6" x14ac:dyDescent="0.3">
      <c r="A12" s="7"/>
      <c r="B12" s="7"/>
      <c r="C12" s="36" t="s">
        <v>23</v>
      </c>
      <c r="D12" s="37" t="s">
        <v>9</v>
      </c>
      <c r="E12" s="12" t="s">
        <v>10</v>
      </c>
      <c r="F12" s="7" t="s">
        <v>24</v>
      </c>
      <c r="G12" s="7" t="s">
        <v>62</v>
      </c>
      <c r="H12" s="19" t="s">
        <v>10</v>
      </c>
    </row>
    <row r="13" spans="1:8" s="11" customFormat="1" ht="31.2" x14ac:dyDescent="0.3">
      <c r="A13" s="7"/>
      <c r="B13" s="7"/>
      <c r="C13" s="36" t="s">
        <v>50</v>
      </c>
      <c r="D13" s="38" t="s">
        <v>19</v>
      </c>
      <c r="E13" s="12" t="s">
        <v>10</v>
      </c>
      <c r="F13" s="7" t="s">
        <v>47</v>
      </c>
      <c r="G13" s="7"/>
      <c r="H13" s="7"/>
    </row>
    <row r="14" spans="1:8" s="11" customFormat="1" ht="46.8" x14ac:dyDescent="0.3">
      <c r="A14" s="7"/>
      <c r="B14" s="7"/>
      <c r="C14" s="36" t="s">
        <v>25</v>
      </c>
      <c r="D14" s="38" t="s">
        <v>19</v>
      </c>
      <c r="E14" s="12" t="s">
        <v>10</v>
      </c>
      <c r="F14" s="7" t="s">
        <v>26</v>
      </c>
      <c r="G14" s="7" t="s">
        <v>80</v>
      </c>
      <c r="H14" s="7"/>
    </row>
    <row r="15" spans="1:8" s="34" customFormat="1" ht="15.6" x14ac:dyDescent="0.3">
      <c r="A15" s="32"/>
      <c r="B15" s="32"/>
      <c r="C15" s="39" t="s">
        <v>27</v>
      </c>
      <c r="D15" s="40" t="s">
        <v>19</v>
      </c>
      <c r="E15" s="40" t="s">
        <v>10</v>
      </c>
      <c r="F15" s="32" t="s">
        <v>28</v>
      </c>
      <c r="G15" s="32" t="s">
        <v>61</v>
      </c>
      <c r="H15" s="32"/>
    </row>
    <row r="16" spans="1:8" s="11" customFormat="1" ht="15.6" x14ac:dyDescent="0.3">
      <c r="A16" s="7"/>
      <c r="B16" s="7"/>
      <c r="C16" s="36" t="s">
        <v>29</v>
      </c>
      <c r="D16" s="37" t="s">
        <v>9</v>
      </c>
      <c r="E16" s="12" t="s">
        <v>10</v>
      </c>
      <c r="F16" s="7" t="s">
        <v>30</v>
      </c>
      <c r="G16" s="7" t="s">
        <v>75</v>
      </c>
      <c r="H16" s="22" t="s">
        <v>79</v>
      </c>
    </row>
    <row r="17" spans="1:8" s="26" customFormat="1" ht="31.2" x14ac:dyDescent="0.3">
      <c r="A17" s="25"/>
      <c r="B17" s="25"/>
      <c r="C17" s="41" t="s">
        <v>31</v>
      </c>
      <c r="D17" s="27" t="s">
        <v>19</v>
      </c>
      <c r="E17" s="27" t="s">
        <v>32</v>
      </c>
      <c r="F17" s="28"/>
      <c r="G17" s="28" t="s">
        <v>61</v>
      </c>
      <c r="H17" s="25"/>
    </row>
    <row r="18" spans="1:8" s="11" customFormat="1" ht="15.6" x14ac:dyDescent="0.3">
      <c r="A18" s="6"/>
      <c r="B18" s="6"/>
      <c r="C18" s="8"/>
      <c r="D18" s="13"/>
      <c r="E18" s="13"/>
      <c r="F18" s="7"/>
      <c r="G18" s="6"/>
    </row>
    <row r="19" spans="1:8" s="34" customFormat="1" ht="46.8" x14ac:dyDescent="0.3">
      <c r="A19" s="29" t="s">
        <v>33</v>
      </c>
      <c r="B19" s="29" t="s">
        <v>34</v>
      </c>
      <c r="C19" s="30" t="s">
        <v>35</v>
      </c>
      <c r="D19" s="31" t="s">
        <v>19</v>
      </c>
      <c r="E19" s="31" t="s">
        <v>10</v>
      </c>
      <c r="F19" s="32" t="s">
        <v>63</v>
      </c>
      <c r="G19" s="32" t="s">
        <v>58</v>
      </c>
      <c r="H19" s="33" t="s">
        <v>57</v>
      </c>
    </row>
    <row r="20" spans="1:8" s="11" customFormat="1" ht="31.2" x14ac:dyDescent="0.3">
      <c r="A20" s="6"/>
      <c r="B20" s="6"/>
      <c r="C20" s="8" t="s">
        <v>36</v>
      </c>
      <c r="D20" s="9" t="s">
        <v>9</v>
      </c>
      <c r="E20" s="10" t="s">
        <v>10</v>
      </c>
      <c r="F20" s="12" t="s">
        <v>37</v>
      </c>
      <c r="G20" s="6"/>
      <c r="H20" s="20" t="s">
        <v>10</v>
      </c>
    </row>
    <row r="21" spans="1:8" s="11" customFormat="1" ht="15.6" x14ac:dyDescent="0.3">
      <c r="A21" s="6"/>
      <c r="B21" s="6"/>
      <c r="C21" s="8"/>
      <c r="D21" s="13"/>
      <c r="E21" s="13"/>
      <c r="F21" s="7"/>
      <c r="G21" s="6"/>
    </row>
    <row r="22" spans="1:8" s="11" customFormat="1" ht="15.6" x14ac:dyDescent="0.3">
      <c r="A22" s="6" t="s">
        <v>38</v>
      </c>
      <c r="B22" s="6" t="s">
        <v>39</v>
      </c>
      <c r="C22" s="8" t="s">
        <v>40</v>
      </c>
      <c r="D22" s="9" t="s">
        <v>9</v>
      </c>
      <c r="E22" s="10" t="s">
        <v>10</v>
      </c>
      <c r="F22" s="12" t="s">
        <v>10</v>
      </c>
      <c r="G22" s="6"/>
      <c r="H22" s="20" t="s">
        <v>10</v>
      </c>
    </row>
    <row r="23" spans="1:8" s="11" customFormat="1" ht="15.6" x14ac:dyDescent="0.3">
      <c r="A23" s="6"/>
      <c r="B23" s="6"/>
      <c r="C23" s="8" t="s">
        <v>41</v>
      </c>
      <c r="D23" s="9" t="s">
        <v>9</v>
      </c>
      <c r="E23" s="10" t="s">
        <v>10</v>
      </c>
      <c r="F23" s="12" t="s">
        <v>10</v>
      </c>
      <c r="G23" s="6"/>
      <c r="H23" s="20" t="s">
        <v>10</v>
      </c>
    </row>
    <row r="24" spans="1:8" s="11" customFormat="1" ht="31.2" x14ac:dyDescent="0.3">
      <c r="A24" s="6"/>
      <c r="B24" s="6"/>
      <c r="C24" s="8" t="s">
        <v>42</v>
      </c>
      <c r="D24" s="14" t="s">
        <v>43</v>
      </c>
      <c r="E24" s="10" t="s">
        <v>10</v>
      </c>
      <c r="F24" s="19" t="s">
        <v>48</v>
      </c>
      <c r="G24" s="6"/>
      <c r="H24" s="20" t="s">
        <v>10</v>
      </c>
    </row>
    <row r="25" spans="1:8" s="11" customFormat="1" ht="15.6" x14ac:dyDescent="0.3">
      <c r="A25" s="6"/>
      <c r="B25" s="6"/>
      <c r="C25" s="8"/>
      <c r="D25" s="13"/>
      <c r="E25" s="13"/>
      <c r="F25" s="7"/>
      <c r="G25" s="6"/>
    </row>
    <row r="26" spans="1:8" s="11" customFormat="1" ht="78" x14ac:dyDescent="0.3">
      <c r="A26" s="6" t="s">
        <v>44</v>
      </c>
      <c r="B26" s="6" t="s">
        <v>45</v>
      </c>
      <c r="C26" s="8" t="s">
        <v>46</v>
      </c>
      <c r="D26" s="9" t="s">
        <v>9</v>
      </c>
      <c r="E26" s="10" t="s">
        <v>10</v>
      </c>
      <c r="F26" s="7" t="s">
        <v>49</v>
      </c>
      <c r="G26" s="6" t="s">
        <v>74</v>
      </c>
      <c r="H26" s="2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1463-EE55-422F-B37D-4B8417E35331}">
  <dimension ref="A1:N31"/>
  <sheetViews>
    <sheetView topLeftCell="A6" workbookViewId="0">
      <selection activeCell="D30" sqref="D30:N30"/>
    </sheetView>
  </sheetViews>
  <sheetFormatPr defaultColWidth="15.77734375" defaultRowHeight="18" x14ac:dyDescent="0.3"/>
  <cols>
    <col min="1" max="1" width="18" style="45" bestFit="1" customWidth="1"/>
    <col min="2" max="3" width="15.77734375" style="45"/>
    <col min="4" max="4" width="13.33203125" style="6" bestFit="1" customWidth="1"/>
    <col min="5" max="16384" width="15.77734375" style="6"/>
  </cols>
  <sheetData>
    <row r="1" spans="1:14" s="42" customFormat="1" ht="19.2" thickTop="1" thickBot="1" x14ac:dyDescent="0.35">
      <c r="A1" s="45"/>
      <c r="B1" s="45"/>
      <c r="C1" s="45"/>
      <c r="D1" s="43" t="s">
        <v>12</v>
      </c>
      <c r="E1" s="44" t="s">
        <v>17</v>
      </c>
      <c r="F1" s="44" t="s">
        <v>21</v>
      </c>
      <c r="G1" s="43" t="s">
        <v>23</v>
      </c>
      <c r="H1" s="43" t="s">
        <v>36</v>
      </c>
      <c r="I1" s="43" t="s">
        <v>40</v>
      </c>
      <c r="J1" s="43" t="s">
        <v>41</v>
      </c>
      <c r="K1" s="43" t="s">
        <v>66</v>
      </c>
      <c r="L1" s="42" t="s">
        <v>81</v>
      </c>
      <c r="M1" s="42" t="s">
        <v>82</v>
      </c>
      <c r="N1" s="42" t="s">
        <v>84</v>
      </c>
    </row>
    <row r="2" spans="1:14" ht="18.600000000000001" thickTop="1" x14ac:dyDescent="0.3">
      <c r="A2" s="61" t="s">
        <v>67</v>
      </c>
      <c r="B2" s="61" t="s">
        <v>72</v>
      </c>
      <c r="C2" s="45" t="s">
        <v>69</v>
      </c>
      <c r="D2" s="48"/>
      <c r="E2" s="48"/>
      <c r="F2" s="48"/>
      <c r="G2" s="48">
        <v>30693</v>
      </c>
      <c r="H2" s="48"/>
      <c r="I2" s="48"/>
      <c r="J2" s="48">
        <v>6440</v>
      </c>
      <c r="K2" s="48">
        <v>353</v>
      </c>
      <c r="L2" s="49"/>
      <c r="M2" s="48"/>
      <c r="N2" s="48"/>
    </row>
    <row r="3" spans="1:14" x14ac:dyDescent="0.3">
      <c r="A3" s="61"/>
      <c r="B3" s="61"/>
      <c r="C3" s="45" t="s">
        <v>70</v>
      </c>
      <c r="D3" s="48"/>
      <c r="E3" s="48"/>
      <c r="F3" s="48"/>
      <c r="G3" s="48">
        <v>44030</v>
      </c>
      <c r="H3" s="48"/>
      <c r="I3" s="48"/>
      <c r="J3" s="48">
        <v>7322</v>
      </c>
      <c r="K3" s="48">
        <v>358</v>
      </c>
      <c r="L3" s="49"/>
      <c r="M3" s="48"/>
      <c r="N3" s="48"/>
    </row>
    <row r="4" spans="1:14" x14ac:dyDescent="0.3">
      <c r="A4" s="61"/>
      <c r="B4" s="61" t="s">
        <v>68</v>
      </c>
      <c r="C4" s="45" t="s">
        <v>69</v>
      </c>
      <c r="D4" s="48">
        <v>1014.06163287162</v>
      </c>
      <c r="E4" s="48">
        <v>1602</v>
      </c>
      <c r="F4" s="48">
        <v>1072</v>
      </c>
      <c r="G4" s="48"/>
      <c r="H4" s="48">
        <v>673</v>
      </c>
      <c r="I4" s="48">
        <v>254</v>
      </c>
      <c r="J4" s="48"/>
      <c r="K4" s="48"/>
      <c r="L4" s="63">
        <v>1510</v>
      </c>
      <c r="M4" s="62">
        <v>2338</v>
      </c>
      <c r="N4" s="48">
        <v>192</v>
      </c>
    </row>
    <row r="5" spans="1:14" x14ac:dyDescent="0.3">
      <c r="A5" s="61"/>
      <c r="B5" s="61"/>
      <c r="C5" s="45" t="s">
        <v>70</v>
      </c>
      <c r="D5" s="48">
        <v>3218.7920155525198</v>
      </c>
      <c r="E5" s="48">
        <v>4415</v>
      </c>
      <c r="F5" s="48">
        <v>1464</v>
      </c>
      <c r="G5" s="48"/>
      <c r="H5" s="48">
        <v>1195</v>
      </c>
      <c r="I5" s="48">
        <v>507</v>
      </c>
      <c r="J5" s="48"/>
      <c r="K5" s="48"/>
      <c r="L5" s="63"/>
      <c r="M5" s="62"/>
      <c r="N5" s="48">
        <v>380</v>
      </c>
    </row>
    <row r="6" spans="1:14" x14ac:dyDescent="0.3">
      <c r="A6" s="61"/>
      <c r="B6" s="61" t="s">
        <v>71</v>
      </c>
      <c r="C6" s="45" t="s">
        <v>69</v>
      </c>
      <c r="D6" s="48">
        <v>571.74604177474896</v>
      </c>
      <c r="E6" s="48">
        <v>1198</v>
      </c>
      <c r="F6" s="48">
        <v>764</v>
      </c>
      <c r="G6" s="48"/>
      <c r="H6" s="48">
        <v>501</v>
      </c>
      <c r="I6" s="48">
        <v>176</v>
      </c>
      <c r="J6" s="48"/>
      <c r="K6" s="48"/>
      <c r="L6" s="63">
        <v>1196</v>
      </c>
      <c r="M6" s="62">
        <v>1030</v>
      </c>
      <c r="N6" s="48">
        <v>128</v>
      </c>
    </row>
    <row r="7" spans="1:14" x14ac:dyDescent="0.3">
      <c r="A7" s="61"/>
      <c r="B7" s="61"/>
      <c r="C7" s="45" t="s">
        <v>70</v>
      </c>
      <c r="D7" s="48">
        <v>1722.7421057224201</v>
      </c>
      <c r="E7" s="48">
        <v>3503</v>
      </c>
      <c r="F7" s="48">
        <v>1015</v>
      </c>
      <c r="G7" s="48"/>
      <c r="H7" s="48">
        <v>892</v>
      </c>
      <c r="I7" s="48">
        <v>334</v>
      </c>
      <c r="J7" s="48"/>
      <c r="K7" s="48"/>
      <c r="L7" s="63"/>
      <c r="M7" s="62"/>
      <c r="N7" s="48">
        <v>235</v>
      </c>
    </row>
    <row r="8" spans="1:14" x14ac:dyDescent="0.3">
      <c r="D8" s="51"/>
      <c r="E8" s="51"/>
      <c r="F8" s="51"/>
      <c r="G8" s="51"/>
      <c r="H8" s="51"/>
      <c r="I8" s="51"/>
      <c r="J8" s="51"/>
      <c r="K8" s="51"/>
      <c r="L8" s="48"/>
      <c r="M8" s="48"/>
      <c r="N8" s="48"/>
    </row>
    <row r="9" spans="1:14" x14ac:dyDescent="0.3">
      <c r="A9" s="46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1:14" x14ac:dyDescent="0.3">
      <c r="A10" s="46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1:14" x14ac:dyDescent="0.3">
      <c r="A11" s="61" t="s">
        <v>85</v>
      </c>
      <c r="B11" s="61" t="s">
        <v>72</v>
      </c>
      <c r="C11" s="45" t="s">
        <v>69</v>
      </c>
      <c r="D11" s="48"/>
      <c r="E11" s="48"/>
      <c r="F11" s="48"/>
      <c r="G11" s="48">
        <v>32792</v>
      </c>
      <c r="H11" s="48"/>
      <c r="I11" s="48"/>
      <c r="J11" s="48">
        <v>160</v>
      </c>
      <c r="K11" s="48">
        <v>3515</v>
      </c>
      <c r="L11" s="62"/>
      <c r="M11" s="48"/>
      <c r="N11" s="48"/>
    </row>
    <row r="12" spans="1:14" x14ac:dyDescent="0.3">
      <c r="A12" s="61"/>
      <c r="B12" s="61"/>
      <c r="C12" s="45" t="s">
        <v>70</v>
      </c>
      <c r="D12" s="48"/>
      <c r="E12" s="48"/>
      <c r="F12" s="48"/>
      <c r="G12" s="48">
        <v>45553</v>
      </c>
      <c r="H12" s="48"/>
      <c r="I12" s="48"/>
      <c r="J12" s="48">
        <v>333</v>
      </c>
      <c r="K12" s="48">
        <v>6338</v>
      </c>
      <c r="L12" s="62"/>
      <c r="M12" s="48"/>
      <c r="N12" s="48"/>
    </row>
    <row r="13" spans="1:14" x14ac:dyDescent="0.3">
      <c r="A13" s="61"/>
      <c r="B13" s="61" t="s">
        <v>68</v>
      </c>
      <c r="C13" s="45" t="s">
        <v>69</v>
      </c>
      <c r="D13" s="48">
        <v>930.989547014236</v>
      </c>
      <c r="E13" s="48">
        <v>378</v>
      </c>
      <c r="F13" s="48">
        <v>2514</v>
      </c>
      <c r="G13" s="48"/>
      <c r="H13" s="48">
        <v>270</v>
      </c>
      <c r="I13" s="48">
        <v>238</v>
      </c>
      <c r="J13" s="48"/>
      <c r="K13" s="48"/>
      <c r="L13" s="48"/>
      <c r="M13" s="48"/>
      <c r="N13" s="48">
        <v>196</v>
      </c>
    </row>
    <row r="14" spans="1:14" x14ac:dyDescent="0.3">
      <c r="A14" s="61"/>
      <c r="B14" s="61"/>
      <c r="C14" s="45" t="s">
        <v>70</v>
      </c>
      <c r="D14" s="48">
        <v>3393.5448961257898</v>
      </c>
      <c r="E14" s="48">
        <v>1741</v>
      </c>
      <c r="F14" s="48">
        <v>3619</v>
      </c>
      <c r="G14" s="48"/>
      <c r="H14" s="48">
        <v>431</v>
      </c>
      <c r="I14" s="48">
        <v>533</v>
      </c>
      <c r="J14" s="48"/>
      <c r="K14" s="48"/>
      <c r="L14" s="48"/>
      <c r="M14" s="48"/>
      <c r="N14" s="48">
        <v>393</v>
      </c>
    </row>
    <row r="15" spans="1:14" x14ac:dyDescent="0.3">
      <c r="A15" s="61"/>
      <c r="B15" s="61" t="s">
        <v>71</v>
      </c>
      <c r="C15" s="45" t="s">
        <v>69</v>
      </c>
      <c r="D15" s="48">
        <v>583.74228692054703</v>
      </c>
      <c r="E15" s="48">
        <v>318</v>
      </c>
      <c r="F15" s="48">
        <v>1709</v>
      </c>
      <c r="G15" s="48"/>
      <c r="H15" s="48">
        <v>189</v>
      </c>
      <c r="I15" s="48">
        <v>195</v>
      </c>
      <c r="J15" s="48"/>
      <c r="K15" s="48"/>
      <c r="L15" s="48"/>
      <c r="M15" s="48"/>
      <c r="N15" s="48">
        <v>128</v>
      </c>
    </row>
    <row r="16" spans="1:14" x14ac:dyDescent="0.3">
      <c r="A16" s="61"/>
      <c r="B16" s="61"/>
      <c r="C16" s="45" t="s">
        <v>70</v>
      </c>
      <c r="D16" s="48">
        <v>1694.471701622</v>
      </c>
      <c r="E16" s="48">
        <v>1646</v>
      </c>
      <c r="F16" s="48">
        <v>2423</v>
      </c>
      <c r="G16" s="48"/>
      <c r="H16" s="48">
        <v>280</v>
      </c>
      <c r="I16" s="48">
        <v>347</v>
      </c>
      <c r="J16" s="48"/>
      <c r="K16" s="48"/>
      <c r="L16" s="48"/>
      <c r="M16" s="48"/>
      <c r="N16" s="48">
        <v>239</v>
      </c>
    </row>
    <row r="17" spans="1:14" x14ac:dyDescent="0.3">
      <c r="A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1:14" x14ac:dyDescent="0.3">
      <c r="A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1:14" x14ac:dyDescent="0.3">
      <c r="A19" s="61" t="s">
        <v>73</v>
      </c>
      <c r="B19" s="61" t="s">
        <v>72</v>
      </c>
      <c r="C19" s="45" t="s">
        <v>69</v>
      </c>
      <c r="D19" s="48"/>
      <c r="E19" s="48"/>
      <c r="F19" s="48"/>
      <c r="G19" s="48">
        <v>26565</v>
      </c>
      <c r="H19" s="48"/>
      <c r="I19" s="48"/>
      <c r="J19" s="48">
        <v>162</v>
      </c>
      <c r="K19" s="48">
        <v>3755</v>
      </c>
      <c r="L19" s="62"/>
      <c r="M19" s="48"/>
      <c r="N19" s="48"/>
    </row>
    <row r="20" spans="1:14" x14ac:dyDescent="0.3">
      <c r="A20" s="61"/>
      <c r="B20" s="61"/>
      <c r="C20" s="45" t="s">
        <v>70</v>
      </c>
      <c r="D20" s="48"/>
      <c r="E20" s="48"/>
      <c r="F20" s="48"/>
      <c r="G20" s="48">
        <v>41551</v>
      </c>
      <c r="H20" s="48"/>
      <c r="I20" s="48"/>
      <c r="J20" s="48">
        <v>325</v>
      </c>
      <c r="K20" s="48">
        <v>6407</v>
      </c>
      <c r="L20" s="62"/>
      <c r="M20" s="48"/>
      <c r="N20" s="48"/>
    </row>
    <row r="21" spans="1:14" x14ac:dyDescent="0.3">
      <c r="A21" s="61"/>
      <c r="B21" s="61" t="s">
        <v>68</v>
      </c>
      <c r="C21" s="45" t="s">
        <v>69</v>
      </c>
      <c r="D21" s="48">
        <v>955.64884781837395</v>
      </c>
      <c r="E21" s="48">
        <v>526</v>
      </c>
      <c r="F21" s="49">
        <v>2235</v>
      </c>
      <c r="G21" s="48"/>
      <c r="H21" s="48">
        <v>254</v>
      </c>
      <c r="I21" s="48">
        <v>190</v>
      </c>
      <c r="J21" s="48"/>
      <c r="K21" s="48"/>
      <c r="L21" s="63">
        <v>80137</v>
      </c>
      <c r="M21" s="62">
        <v>196596</v>
      </c>
      <c r="N21" s="48">
        <v>194</v>
      </c>
    </row>
    <row r="22" spans="1:14" x14ac:dyDescent="0.3">
      <c r="A22" s="61"/>
      <c r="B22" s="61"/>
      <c r="C22" s="45" t="s">
        <v>70</v>
      </c>
      <c r="D22" s="48">
        <v>3408.02610778808</v>
      </c>
      <c r="E22" s="48">
        <v>2589</v>
      </c>
      <c r="F22" s="49">
        <v>3011</v>
      </c>
      <c r="G22" s="48"/>
      <c r="H22" s="48">
        <v>378</v>
      </c>
      <c r="I22" s="48">
        <v>438</v>
      </c>
      <c r="J22" s="48"/>
      <c r="K22" s="48"/>
      <c r="L22" s="63"/>
      <c r="M22" s="62"/>
      <c r="N22" s="48">
        <v>392</v>
      </c>
    </row>
    <row r="23" spans="1:14" x14ac:dyDescent="0.3">
      <c r="A23" s="61"/>
      <c r="B23" s="61" t="s">
        <v>71</v>
      </c>
      <c r="C23" s="45" t="s">
        <v>69</v>
      </c>
      <c r="D23" s="48">
        <v>583.61950898170403</v>
      </c>
      <c r="E23" s="48">
        <v>338</v>
      </c>
      <c r="F23" s="49">
        <v>2532</v>
      </c>
      <c r="G23" s="48"/>
      <c r="H23" s="48">
        <v>183</v>
      </c>
      <c r="I23" s="48">
        <v>123</v>
      </c>
      <c r="J23" s="48"/>
      <c r="K23" s="48"/>
      <c r="L23" s="63">
        <v>53667</v>
      </c>
      <c r="M23" s="62">
        <v>83716</v>
      </c>
      <c r="N23" s="48">
        <v>129</v>
      </c>
    </row>
    <row r="24" spans="1:14" x14ac:dyDescent="0.3">
      <c r="A24" s="61"/>
      <c r="B24" s="61"/>
      <c r="C24" s="45" t="s">
        <v>70</v>
      </c>
      <c r="D24" s="48">
        <v>1683.8478326797399</v>
      </c>
      <c r="E24" s="48">
        <v>1690</v>
      </c>
      <c r="F24" s="49">
        <v>3158</v>
      </c>
      <c r="G24" s="48"/>
      <c r="H24" s="48">
        <v>252</v>
      </c>
      <c r="I24" s="48">
        <v>270</v>
      </c>
      <c r="J24" s="48"/>
      <c r="K24" s="48"/>
      <c r="L24" s="63"/>
      <c r="M24" s="62"/>
      <c r="N24" s="48">
        <v>241</v>
      </c>
    </row>
    <row r="26" spans="1:14" s="56" customFormat="1" x14ac:dyDescent="0.3">
      <c r="A26" s="55" t="s">
        <v>86</v>
      </c>
      <c r="B26" s="55"/>
      <c r="C26" s="55"/>
      <c r="D26" s="55">
        <f>SUM(D4,D7,D5,D6,D13,D14,D15,D16,D21,D22,D23,D24)/12</f>
        <v>1646.7693770726485</v>
      </c>
      <c r="E26" s="55">
        <f>SUM(E4,E7,E5,E6,E13,E14,E15,E16,E21,E22,E23,E24)/12</f>
        <v>1662</v>
      </c>
      <c r="F26" s="55">
        <f>SUM(F4,F7,F5,F6,F13,F14,F15,F16,F21,F22,F23,F24)/12</f>
        <v>2126.3333333333335</v>
      </c>
      <c r="G26" s="56">
        <f>SUM(G20,G19,G12,G11,G3,G2)/6</f>
        <v>36864</v>
      </c>
      <c r="H26" s="55">
        <f>SUM(H4,H7,H5,H6,H13,H14,H15,H16,H21,H22,H23,H24)/12</f>
        <v>458.16666666666669</v>
      </c>
      <c r="I26" s="55">
        <f>SUM(I4,I7,I5,I6,I13,I14,I15,I16,I21,I22,I23,I24)/12</f>
        <v>300.41666666666669</v>
      </c>
      <c r="J26" s="56">
        <f>SUM(J20,J19,J12,J11,J3,J2)/6</f>
        <v>2457</v>
      </c>
      <c r="K26" s="56">
        <f>SUM(K20,K19,K12,K11,K3,K2)/6</f>
        <v>3454.3333333333335</v>
      </c>
      <c r="L26" s="56">
        <f>SUM(L23,L21,L6,L4)/4</f>
        <v>34127.5</v>
      </c>
      <c r="M26" s="56">
        <f>SUM(M23,M21,M6,M4)/4</f>
        <v>70920</v>
      </c>
      <c r="N26" s="55">
        <f>SUM(N4,N7,N5,N6,N13,N14,N15,N16,N21,N22,N23,N24)/12</f>
        <v>237.25</v>
      </c>
    </row>
    <row r="28" spans="1:14" x14ac:dyDescent="0.3">
      <c r="A28" s="45" t="s">
        <v>105</v>
      </c>
      <c r="B28" s="69">
        <f>MIN(D26:N26)</f>
        <v>237.25</v>
      </c>
    </row>
    <row r="29" spans="1:14" x14ac:dyDescent="0.3">
      <c r="A29" s="45" t="s">
        <v>106</v>
      </c>
      <c r="B29" s="69">
        <f>MAX(D26:N26)</f>
        <v>70920</v>
      </c>
    </row>
    <row r="30" spans="1:14" x14ac:dyDescent="0.3">
      <c r="D30" s="6">
        <f>100-(D26-237.25)/(70920-237.25)*100</f>
        <v>98.005850964948806</v>
      </c>
      <c r="E30" s="6">
        <f>100-(E26-237.25)/(70920-237.25)*100</f>
        <v>97.98430310082729</v>
      </c>
      <c r="F30" s="6">
        <f t="shared" ref="F30:N30" si="0">100-(F26-237.25)/(70920-237.25)*100</f>
        <v>97.327377141759015</v>
      </c>
      <c r="G30" s="6">
        <f t="shared" si="0"/>
        <v>48.18148699647368</v>
      </c>
      <c r="H30" s="6">
        <f t="shared" si="0"/>
        <v>99.687453209352114</v>
      </c>
      <c r="I30" s="6">
        <f t="shared" si="0"/>
        <v>99.910633546846057</v>
      </c>
      <c r="J30" s="6">
        <f t="shared" si="0"/>
        <v>96.859559086198544</v>
      </c>
      <c r="K30" s="6">
        <f t="shared" si="0"/>
        <v>95.448559467008096</v>
      </c>
      <c r="L30" s="6">
        <f t="shared" si="0"/>
        <v>52.053011519783823</v>
      </c>
      <c r="M30" s="6">
        <f t="shared" si="0"/>
        <v>0</v>
      </c>
      <c r="N30" s="6">
        <f t="shared" si="0"/>
        <v>100</v>
      </c>
    </row>
    <row r="31" spans="1:14" x14ac:dyDescent="0.3">
      <c r="A31" s="45" t="s">
        <v>102</v>
      </c>
    </row>
  </sheetData>
  <mergeCells count="22">
    <mergeCell ref="M4:M5"/>
    <mergeCell ref="M21:M22"/>
    <mergeCell ref="M23:M24"/>
    <mergeCell ref="M6:M7"/>
    <mergeCell ref="L11:L12"/>
    <mergeCell ref="L19:L20"/>
    <mergeCell ref="L6:L7"/>
    <mergeCell ref="L4:L5"/>
    <mergeCell ref="L23:L24"/>
    <mergeCell ref="L21:L22"/>
    <mergeCell ref="B21:B22"/>
    <mergeCell ref="B23:B24"/>
    <mergeCell ref="A2:A7"/>
    <mergeCell ref="A11:A16"/>
    <mergeCell ref="A19:A24"/>
    <mergeCell ref="B2:B3"/>
    <mergeCell ref="B4:B5"/>
    <mergeCell ref="B6:B7"/>
    <mergeCell ref="B11:B12"/>
    <mergeCell ref="B13:B14"/>
    <mergeCell ref="B15:B16"/>
    <mergeCell ref="B19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11DC-184C-4B9D-B3DE-0A56BCF8EB17}">
  <dimension ref="A1:N17"/>
  <sheetViews>
    <sheetView tabSelected="1" workbookViewId="0">
      <selection activeCell="P14" sqref="P14"/>
    </sheetView>
  </sheetViews>
  <sheetFormatPr defaultRowHeight="14.4" x14ac:dyDescent="0.3"/>
  <cols>
    <col min="1" max="1" width="12.88671875" bestFit="1" customWidth="1"/>
    <col min="2" max="7" width="12" bestFit="1" customWidth="1"/>
    <col min="8" max="8" width="9.33203125" bestFit="1" customWidth="1"/>
    <col min="9" max="9" width="12" bestFit="1" customWidth="1"/>
    <col min="10" max="10" width="13.88671875" bestFit="1" customWidth="1"/>
    <col min="14" max="14" width="8.88671875" style="53"/>
  </cols>
  <sheetData>
    <row r="1" spans="1:14" x14ac:dyDescent="0.3">
      <c r="A1" t="s">
        <v>116</v>
      </c>
      <c r="B1" t="s">
        <v>107</v>
      </c>
      <c r="C1" t="s">
        <v>108</v>
      </c>
      <c r="D1" t="s">
        <v>109</v>
      </c>
      <c r="E1" t="s">
        <v>111</v>
      </c>
      <c r="F1" t="s">
        <v>112</v>
      </c>
      <c r="G1" t="s">
        <v>113</v>
      </c>
      <c r="H1" s="72" t="s">
        <v>110</v>
      </c>
      <c r="I1" t="s">
        <v>114</v>
      </c>
      <c r="J1" t="s">
        <v>115</v>
      </c>
      <c r="K1" t="s">
        <v>117</v>
      </c>
    </row>
    <row r="2" spans="1:14" ht="15.6" x14ac:dyDescent="0.3">
      <c r="A2" s="11" t="s">
        <v>12</v>
      </c>
      <c r="B2">
        <v>6.6633630219446571</v>
      </c>
      <c r="C2">
        <v>20.725921940121847</v>
      </c>
      <c r="D2">
        <v>15.314796989501945</v>
      </c>
      <c r="E2">
        <v>0.12574624045945726</v>
      </c>
      <c r="F2">
        <v>14.84593099815644</v>
      </c>
      <c r="G2">
        <v>98.005850964948806</v>
      </c>
      <c r="H2">
        <f>SUM(B2:D2)/3</f>
        <v>14.234693983856149</v>
      </c>
      <c r="I2">
        <f>SUM(E2,F2)/2</f>
        <v>7.4858386193079491</v>
      </c>
      <c r="J2">
        <f>SUM(E2,G2)/2</f>
        <v>49.065798602704135</v>
      </c>
      <c r="K2">
        <f>(3*H2+I2+J2)/5</f>
        <v>19.851143834716105</v>
      </c>
      <c r="N2" s="53">
        <f>(K2-4.819074)/(66.25885-4.819074)*100</f>
        <v>24.466348696837869</v>
      </c>
    </row>
    <row r="3" spans="1:14" ht="15.6" x14ac:dyDescent="0.3">
      <c r="A3" s="11" t="s">
        <v>17</v>
      </c>
      <c r="B3">
        <v>28.440870210609294</v>
      </c>
      <c r="C3">
        <v>35.993567527002782</v>
      </c>
      <c r="D3">
        <v>5.2204879545214045</v>
      </c>
      <c r="E3">
        <v>1.5481498274515728</v>
      </c>
      <c r="F3">
        <v>11.959441664471951</v>
      </c>
      <c r="G3">
        <v>97.98430310082729</v>
      </c>
      <c r="H3">
        <f>SUM(B3:D3)/3</f>
        <v>23.218308564044492</v>
      </c>
      <c r="I3">
        <f t="shared" ref="I3:I12" si="0">SUM(E3,F3)/2</f>
        <v>6.7537957459617619</v>
      </c>
      <c r="J3">
        <f t="shared" ref="J3:J12" si="1">SUM(E3,G3)/2</f>
        <v>49.766226464139429</v>
      </c>
      <c r="K3">
        <f t="shared" ref="K3:K12" si="2">(3*H3+I3+J3)/5</f>
        <v>25.234989580446932</v>
      </c>
      <c r="N3" s="53">
        <f>(K3-4.819074)/(66.25885-4.819074)*100</f>
        <v>33.229150412994564</v>
      </c>
    </row>
    <row r="4" spans="1:14" ht="15.6" x14ac:dyDescent="0.3">
      <c r="A4" s="11" t="s">
        <v>21</v>
      </c>
      <c r="B4">
        <v>1.7347161811354312E-4</v>
      </c>
      <c r="C4">
        <v>1.2345601071869281E-4</v>
      </c>
      <c r="D4">
        <v>100.00007496832633</v>
      </c>
      <c r="E4">
        <v>100.00000000000003</v>
      </c>
      <c r="F4">
        <v>100</v>
      </c>
      <c r="G4">
        <v>97.327377141759015</v>
      </c>
      <c r="H4">
        <f>SUM(B4:D4)/3</f>
        <v>33.333457298651723</v>
      </c>
      <c r="I4">
        <f t="shared" si="0"/>
        <v>100.00000000000001</v>
      </c>
      <c r="J4">
        <f t="shared" si="1"/>
        <v>98.663688570879515</v>
      </c>
      <c r="K4">
        <f t="shared" si="2"/>
        <v>59.732812093366945</v>
      </c>
      <c r="N4" s="53">
        <f>(K4-4.819074)/(66.25885-4.819074)*100</f>
        <v>89.378154785862094</v>
      </c>
    </row>
    <row r="5" spans="1:14" ht="15.6" x14ac:dyDescent="0.3">
      <c r="A5" s="11" t="s">
        <v>23</v>
      </c>
      <c r="B5">
        <v>17.172699426593798</v>
      </c>
      <c r="C5">
        <v>29.5998185830117</v>
      </c>
      <c r="D5">
        <v>35.356664980034417</v>
      </c>
      <c r="E5">
        <v>2.650444595581753</v>
      </c>
      <c r="F5">
        <v>0</v>
      </c>
      <c r="G5">
        <v>48.18148699647368</v>
      </c>
      <c r="H5">
        <f>SUM(B5:D5)/3</f>
        <v>27.376394329879972</v>
      </c>
      <c r="I5">
        <f t="shared" si="0"/>
        <v>1.3252222977908765</v>
      </c>
      <c r="J5">
        <f t="shared" si="1"/>
        <v>25.415965796027717</v>
      </c>
      <c r="K5">
        <f t="shared" si="2"/>
        <v>21.774074216691702</v>
      </c>
      <c r="N5" s="53">
        <f>(K5-4.819074)/(66.25885-4.819074)*100</f>
        <v>27.596129609410852</v>
      </c>
    </row>
    <row r="6" spans="1:14" ht="15.6" x14ac:dyDescent="0.3">
      <c r="A6" s="11" t="s">
        <v>36</v>
      </c>
      <c r="B6">
        <v>55.956412706263457</v>
      </c>
      <c r="C6">
        <v>73.030545078674947</v>
      </c>
      <c r="D6">
        <v>43.595633725096469</v>
      </c>
      <c r="E6">
        <v>0.23960301267034428</v>
      </c>
      <c r="F6">
        <v>29.104556228601524</v>
      </c>
      <c r="G6">
        <v>99.687453209352114</v>
      </c>
      <c r="H6">
        <f>SUM(B6:D6)/3</f>
        <v>57.527530503344956</v>
      </c>
      <c r="I6">
        <f t="shared" si="0"/>
        <v>14.672079620635934</v>
      </c>
      <c r="J6">
        <f t="shared" si="1"/>
        <v>49.963528111011229</v>
      </c>
      <c r="K6">
        <f t="shared" si="2"/>
        <v>47.44363984833641</v>
      </c>
      <c r="N6" s="53">
        <f>(K6-4.819074)/(66.25885-4.819074)*100</f>
        <v>69.37617391107743</v>
      </c>
    </row>
    <row r="7" spans="1:14" ht="15.6" x14ac:dyDescent="0.3">
      <c r="A7" s="11" t="s">
        <v>40</v>
      </c>
      <c r="B7">
        <v>51.070766702123962</v>
      </c>
      <c r="C7">
        <v>77.138795616296946</v>
      </c>
      <c r="D7">
        <v>8.1450073945624979</v>
      </c>
      <c r="E7">
        <v>0.51235547494899103</v>
      </c>
      <c r="F7">
        <v>26.652620489860411</v>
      </c>
      <c r="G7">
        <v>99.910633546846057</v>
      </c>
      <c r="H7">
        <f>SUM(B7:D7)/3</f>
        <v>45.451523237661142</v>
      </c>
      <c r="I7">
        <f t="shared" si="0"/>
        <v>13.5824879824047</v>
      </c>
      <c r="J7">
        <f t="shared" si="1"/>
        <v>50.211494510897523</v>
      </c>
      <c r="K7">
        <f t="shared" si="2"/>
        <v>40.02971044125713</v>
      </c>
      <c r="N7" s="53">
        <f>(K7-4.819074)/(66.25885-4.819074)*100</f>
        <v>57.309187522521455</v>
      </c>
    </row>
    <row r="8" spans="1:14" ht="15.6" x14ac:dyDescent="0.3">
      <c r="A8" s="11" t="s">
        <v>41</v>
      </c>
      <c r="B8">
        <v>17.744423958993121</v>
      </c>
      <c r="C8">
        <v>53.138920259648557</v>
      </c>
      <c r="D8">
        <v>7.6837928592155134</v>
      </c>
      <c r="E8">
        <v>0</v>
      </c>
      <c r="F8">
        <v>46.326046879115097</v>
      </c>
      <c r="G8">
        <v>96.859559086198544</v>
      </c>
      <c r="H8">
        <f>SUM(B8:D8)/3</f>
        <v>26.189045692619064</v>
      </c>
      <c r="I8">
        <f t="shared" si="0"/>
        <v>23.163023439557548</v>
      </c>
      <c r="J8">
        <f t="shared" si="1"/>
        <v>48.429779543099272</v>
      </c>
      <c r="K8">
        <f t="shared" si="2"/>
        <v>30.031988012102808</v>
      </c>
      <c r="N8" s="53">
        <f>(K8-4.819074)/(66.25885-4.819074)*100</f>
        <v>41.036793513216601</v>
      </c>
    </row>
    <row r="9" spans="1:14" ht="15.6" x14ac:dyDescent="0.3">
      <c r="A9" s="11" t="s">
        <v>66</v>
      </c>
      <c r="B9">
        <v>19.418017590198371</v>
      </c>
      <c r="C9">
        <v>27.045541986908983</v>
      </c>
      <c r="D9">
        <v>3.4385227043171525</v>
      </c>
      <c r="E9">
        <v>2.3219728456636188</v>
      </c>
      <c r="F9">
        <v>33.552804845930993</v>
      </c>
      <c r="G9">
        <v>95.448559467008096</v>
      </c>
      <c r="H9">
        <f>SUM(B9:D9)/3</f>
        <v>16.634027427141501</v>
      </c>
      <c r="I9">
        <f t="shared" si="0"/>
        <v>17.937388845797305</v>
      </c>
      <c r="J9">
        <f t="shared" si="1"/>
        <v>48.885266156335859</v>
      </c>
      <c r="K9">
        <f t="shared" si="2"/>
        <v>23.34494745671153</v>
      </c>
      <c r="N9" s="53">
        <f>(K9-4.819074)/(66.25885-4.819074)*100</f>
        <v>30.152898761726494</v>
      </c>
    </row>
    <row r="10" spans="1:14" ht="15.6" x14ac:dyDescent="0.3">
      <c r="A10" s="11" t="s">
        <v>81</v>
      </c>
      <c r="B10">
        <v>36.80883836663569</v>
      </c>
      <c r="C10">
        <v>21.654838282674945</v>
      </c>
      <c r="D10">
        <v>15.440582771869305</v>
      </c>
      <c r="E10">
        <v>2.5920048363938637</v>
      </c>
      <c r="F10">
        <v>1.4500921780352911</v>
      </c>
      <c r="G10">
        <v>52.053011519783823</v>
      </c>
      <c r="H10">
        <f>SUM(B10:D10)/3</f>
        <v>24.634753140393315</v>
      </c>
      <c r="I10">
        <f t="shared" si="0"/>
        <v>2.0210485072145774</v>
      </c>
      <c r="J10">
        <f t="shared" si="1"/>
        <v>27.322508178088842</v>
      </c>
      <c r="K10">
        <f t="shared" si="2"/>
        <v>20.64956322129667</v>
      </c>
      <c r="N10" s="53">
        <f>(K10-4.819074)/(66.25885-4.819074)*100</f>
        <v>25.765864155000617</v>
      </c>
    </row>
    <row r="11" spans="1:14" ht="15.6" x14ac:dyDescent="0.3">
      <c r="A11" s="11" t="s">
        <v>82</v>
      </c>
      <c r="B11">
        <v>16.289125149249394</v>
      </c>
      <c r="C11">
        <v>5.1328562734766514</v>
      </c>
      <c r="D11">
        <v>3.7798627599897532E-4</v>
      </c>
      <c r="E11">
        <v>2.3804126048515077</v>
      </c>
      <c r="F11">
        <v>0.58519884119041343</v>
      </c>
      <c r="G11">
        <v>0</v>
      </c>
      <c r="H11">
        <f>SUM(B11:D11)/3</f>
        <v>7.140786469667348</v>
      </c>
      <c r="I11">
        <f t="shared" si="0"/>
        <v>1.4828057230209606</v>
      </c>
      <c r="J11">
        <f t="shared" si="1"/>
        <v>1.1902063024257539</v>
      </c>
      <c r="K11">
        <f t="shared" si="2"/>
        <v>4.8190742868897516</v>
      </c>
      <c r="N11" s="53">
        <f>(K11-4.819074)/(66.25885-4.819074)*100</f>
        <v>4.6694465805797965E-7</v>
      </c>
    </row>
    <row r="12" spans="1:14" ht="15.6" x14ac:dyDescent="0.3">
      <c r="A12" s="11" t="s">
        <v>83</v>
      </c>
      <c r="B12">
        <v>99.999991684007</v>
      </c>
      <c r="C12">
        <v>99.999976727946063</v>
      </c>
      <c r="D12">
        <v>47.337760750525412</v>
      </c>
      <c r="E12">
        <v>1.1279881105317517</v>
      </c>
      <c r="F12">
        <v>65.657097708717416</v>
      </c>
      <c r="G12">
        <v>100</v>
      </c>
      <c r="H12">
        <f>SUM(B12:D12)/3</f>
        <v>82.445909720826151</v>
      </c>
      <c r="I12">
        <f t="shared" si="0"/>
        <v>33.392542909624581</v>
      </c>
      <c r="J12">
        <f t="shared" si="1"/>
        <v>50.563994055265873</v>
      </c>
      <c r="K12">
        <f t="shared" si="2"/>
        <v>66.258853225473786</v>
      </c>
      <c r="N12" s="53">
        <f>(K12-4.819074)/(66.25885-4.819074)*100</f>
        <v>100.00000524981371</v>
      </c>
    </row>
    <row r="16" spans="1:14" x14ac:dyDescent="0.3">
      <c r="L16" t="s">
        <v>103</v>
      </c>
      <c r="M16">
        <f>MIN(K2:K12)</f>
        <v>4.8190742868897516</v>
      </c>
    </row>
    <row r="17" spans="12:13" x14ac:dyDescent="0.3">
      <c r="L17" t="s">
        <v>104</v>
      </c>
      <c r="M17">
        <f>MAX(K2:K12)</f>
        <v>66.258853225473786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26D1-EAA5-45B2-9AAF-6FF568091D0B}">
  <dimension ref="A1:X18"/>
  <sheetViews>
    <sheetView workbookViewId="0">
      <selection activeCell="X4" sqref="X4:X14"/>
    </sheetView>
  </sheetViews>
  <sheetFormatPr defaultRowHeight="14.4" x14ac:dyDescent="0.3"/>
  <cols>
    <col min="1" max="1" width="12.88671875" bestFit="1" customWidth="1"/>
  </cols>
  <sheetData>
    <row r="1" spans="1:24" ht="15.6" x14ac:dyDescent="0.3">
      <c r="A1" s="58"/>
      <c r="B1" s="66" t="s">
        <v>67</v>
      </c>
      <c r="C1" s="66"/>
      <c r="D1" s="66"/>
      <c r="E1" s="66"/>
      <c r="F1" s="58"/>
      <c r="G1" t="s">
        <v>86</v>
      </c>
      <c r="I1" s="66" t="s">
        <v>101</v>
      </c>
      <c r="J1" s="66"/>
      <c r="K1" s="66"/>
      <c r="L1" s="66"/>
      <c r="M1" s="58"/>
      <c r="N1" t="s">
        <v>86</v>
      </c>
      <c r="P1" s="66" t="s">
        <v>73</v>
      </c>
      <c r="Q1" s="66"/>
      <c r="R1" s="66"/>
      <c r="S1" s="66"/>
      <c r="T1" s="58"/>
      <c r="U1" t="s">
        <v>86</v>
      </c>
      <c r="W1" t="s">
        <v>86</v>
      </c>
      <c r="X1" t="s">
        <v>102</v>
      </c>
    </row>
    <row r="2" spans="1:24" ht="15.6" x14ac:dyDescent="0.3">
      <c r="A2" s="58"/>
      <c r="B2" s="66" t="s">
        <v>68</v>
      </c>
      <c r="C2" s="66"/>
      <c r="D2" s="66" t="s">
        <v>71</v>
      </c>
      <c r="E2" s="66"/>
      <c r="F2" s="58"/>
      <c r="I2" s="66" t="s">
        <v>68</v>
      </c>
      <c r="J2" s="66"/>
      <c r="K2" s="66" t="s">
        <v>71</v>
      </c>
      <c r="L2" s="66"/>
      <c r="M2" s="58"/>
      <c r="P2" s="66" t="s">
        <v>68</v>
      </c>
      <c r="Q2" s="66"/>
      <c r="R2" s="66" t="s">
        <v>71</v>
      </c>
      <c r="S2" s="66"/>
      <c r="T2" s="58"/>
    </row>
    <row r="3" spans="1:24" ht="15.6" x14ac:dyDescent="0.3">
      <c r="A3" s="58"/>
      <c r="B3" s="58" t="s">
        <v>87</v>
      </c>
      <c r="C3" s="58" t="s">
        <v>88</v>
      </c>
      <c r="D3" s="58" t="s">
        <v>87</v>
      </c>
      <c r="E3" s="58" t="s">
        <v>88</v>
      </c>
      <c r="F3" s="58"/>
      <c r="I3" s="58" t="s">
        <v>87</v>
      </c>
      <c r="J3" s="58" t="s">
        <v>88</v>
      </c>
      <c r="K3" s="58" t="s">
        <v>87</v>
      </c>
      <c r="L3" s="58" t="s">
        <v>88</v>
      </c>
      <c r="M3" s="58"/>
      <c r="P3" s="58" t="s">
        <v>87</v>
      </c>
      <c r="Q3" s="58" t="s">
        <v>88</v>
      </c>
      <c r="R3" s="58" t="s">
        <v>87</v>
      </c>
      <c r="S3" s="58" t="s">
        <v>88</v>
      </c>
      <c r="T3" s="58"/>
    </row>
    <row r="4" spans="1:24" ht="15.6" x14ac:dyDescent="0.3">
      <c r="A4" s="11" t="s">
        <v>12</v>
      </c>
      <c r="B4">
        <v>9.0377458798511404E-2</v>
      </c>
      <c r="C4">
        <v>0.129117842140172</v>
      </c>
      <c r="D4" s="59">
        <v>9.0377458798511404E-2</v>
      </c>
      <c r="E4" s="59">
        <v>0.129117842140172</v>
      </c>
      <c r="F4" s="59"/>
      <c r="I4" s="59">
        <v>0.102959418748892</v>
      </c>
      <c r="J4" s="59">
        <v>0.13376077824452801</v>
      </c>
      <c r="K4" s="59">
        <v>0.102959418748892</v>
      </c>
      <c r="L4" s="59">
        <v>0.13376077824452801</v>
      </c>
      <c r="N4" s="59"/>
      <c r="P4" s="59">
        <v>0.109516214779373</v>
      </c>
      <c r="Q4" s="59">
        <v>0.13309750165819101</v>
      </c>
      <c r="R4" s="59">
        <v>0.109516214779373</v>
      </c>
      <c r="S4" s="59">
        <v>0.13309750165819101</v>
      </c>
      <c r="T4" s="59"/>
      <c r="W4">
        <f>SUM(B4:E4,I4:L4,P4:S4)/12</f>
        <v>0.1164715357282779</v>
      </c>
      <c r="X4">
        <f>(W4-0.03263)/(0.437155-0.03263)*100</f>
        <v>20.725921940121847</v>
      </c>
    </row>
    <row r="5" spans="1:24" ht="15.6" x14ac:dyDescent="0.3">
      <c r="A5" s="11" t="s">
        <v>17</v>
      </c>
      <c r="B5">
        <v>0.15895800106326399</v>
      </c>
      <c r="C5">
        <v>0.22219765642272801</v>
      </c>
      <c r="D5" s="59">
        <v>0.15895800106326399</v>
      </c>
      <c r="E5" s="59">
        <v>0.22219765642272801</v>
      </c>
      <c r="F5" s="59"/>
      <c r="I5" s="59">
        <v>0.13503455608718801</v>
      </c>
      <c r="J5" s="59">
        <v>0.21578598275480901</v>
      </c>
      <c r="K5" s="59">
        <v>0.13503455608718801</v>
      </c>
      <c r="L5" s="59">
        <v>0.21578598275480901</v>
      </c>
      <c r="M5" s="59"/>
      <c r="N5" s="59"/>
      <c r="P5">
        <v>0.13468013468013501</v>
      </c>
      <c r="Q5">
        <v>0.202741543223524</v>
      </c>
      <c r="R5">
        <v>0.13468013468013501</v>
      </c>
      <c r="S5">
        <v>0.202741543223524</v>
      </c>
      <c r="W5">
        <f t="shared" ref="W5:W14" si="0">SUM(B5:E5,I5:L5,P5:S5)/12</f>
        <v>0.17823297903860799</v>
      </c>
      <c r="X5">
        <f t="shared" ref="X5:X14" si="1">(W5-0.03263)/(0.437155-0.03263)*100</f>
        <v>35.993567527002782</v>
      </c>
    </row>
    <row r="6" spans="1:24" ht="15.6" x14ac:dyDescent="0.3">
      <c r="A6" s="11" t="s">
        <v>21</v>
      </c>
      <c r="B6">
        <v>5.3163211057947902E-3</v>
      </c>
      <c r="C6">
        <v>7.8708821578598306E-2</v>
      </c>
      <c r="D6" s="59">
        <v>5.3163211057947902E-3</v>
      </c>
      <c r="E6" s="59">
        <v>7.8708821578598306E-2</v>
      </c>
      <c r="F6" s="59"/>
      <c r="I6" s="59">
        <v>5.3163211057947902E-3</v>
      </c>
      <c r="J6" s="59">
        <v>7.8708821578598306E-2</v>
      </c>
      <c r="K6" s="59">
        <v>5.3163211057947902E-3</v>
      </c>
      <c r="L6" s="59">
        <v>7.8708821578598306E-2</v>
      </c>
      <c r="M6" s="59"/>
      <c r="N6" s="59"/>
      <c r="P6" s="59">
        <v>4.0758461811093404E-3</v>
      </c>
      <c r="Q6" s="59">
        <v>2.36568649126686E-2</v>
      </c>
      <c r="R6" s="59">
        <v>4.0758461811093404E-3</v>
      </c>
      <c r="S6" s="59">
        <v>2.36568649126686E-2</v>
      </c>
      <c r="T6" s="59"/>
      <c r="W6">
        <f t="shared" si="0"/>
        <v>3.2630499410427359E-2</v>
      </c>
      <c r="X6">
        <f t="shared" si="1"/>
        <v>1.2345601071869281E-4</v>
      </c>
    </row>
    <row r="7" spans="1:24" ht="15.6" x14ac:dyDescent="0.3">
      <c r="A7" s="11" t="s">
        <v>23</v>
      </c>
      <c r="B7">
        <v>0.172957646641857</v>
      </c>
      <c r="C7">
        <v>0.37430908688923298</v>
      </c>
      <c r="D7" s="59">
        <v>0.172957646641857</v>
      </c>
      <c r="E7" s="59">
        <v>0.37430908688923298</v>
      </c>
      <c r="F7" s="59"/>
      <c r="I7" s="59">
        <v>0</v>
      </c>
      <c r="J7" s="59">
        <v>0</v>
      </c>
      <c r="K7" s="59">
        <v>0</v>
      </c>
      <c r="L7" s="59">
        <v>0</v>
      </c>
      <c r="M7" s="59"/>
      <c r="N7" s="59"/>
      <c r="P7" s="59">
        <v>8.0630870104554303E-2</v>
      </c>
      <c r="Q7" s="59">
        <v>0.28631439310192403</v>
      </c>
      <c r="R7" s="59">
        <v>8.0630870104554303E-2</v>
      </c>
      <c r="S7" s="59">
        <v>0.28631439310192403</v>
      </c>
      <c r="T7" s="59"/>
      <c r="W7">
        <f t="shared" si="0"/>
        <v>0.15236866612292807</v>
      </c>
      <c r="X7">
        <f t="shared" si="1"/>
        <v>29.5998185830117</v>
      </c>
    </row>
    <row r="8" spans="1:24" ht="15.6" x14ac:dyDescent="0.3">
      <c r="A8" s="11" t="s">
        <v>36</v>
      </c>
      <c r="B8">
        <v>0.26298068403331598</v>
      </c>
      <c r="C8">
        <v>0.360380278576166</v>
      </c>
      <c r="D8" s="59">
        <v>0.26298068403331598</v>
      </c>
      <c r="E8" s="59">
        <v>0.360380278576166</v>
      </c>
      <c r="F8" s="59"/>
      <c r="I8" s="59">
        <v>0.311713627503101</v>
      </c>
      <c r="J8" s="59">
        <v>0.525757240769401</v>
      </c>
      <c r="K8" s="59">
        <v>0.311713627503101</v>
      </c>
      <c r="L8" s="59">
        <v>0.525757240769401</v>
      </c>
      <c r="M8" s="59"/>
      <c r="N8" s="59"/>
      <c r="P8" s="59">
        <v>0.14690767322346299</v>
      </c>
      <c r="Q8" s="59">
        <v>0.36060137077161197</v>
      </c>
      <c r="R8" s="59">
        <v>0.14690767322346299</v>
      </c>
      <c r="S8" s="59">
        <v>0.36060137077161197</v>
      </c>
      <c r="T8" s="59"/>
      <c r="W8">
        <f t="shared" si="0"/>
        <v>0.32805681247950985</v>
      </c>
      <c r="X8">
        <f t="shared" si="1"/>
        <v>73.030545078674947</v>
      </c>
    </row>
    <row r="9" spans="1:24" ht="15.6" x14ac:dyDescent="0.3">
      <c r="A9" s="11" t="s">
        <v>40</v>
      </c>
      <c r="B9">
        <v>0.34077618288144601</v>
      </c>
      <c r="C9">
        <v>0.34512491709042697</v>
      </c>
      <c r="D9" s="59">
        <v>0.34077618288144601</v>
      </c>
      <c r="E9" s="59">
        <v>0.34512491709042697</v>
      </c>
      <c r="F9" s="59"/>
      <c r="I9" s="59">
        <v>0.32961190855927702</v>
      </c>
      <c r="J9" s="59">
        <v>0.37939420738447899</v>
      </c>
      <c r="K9" s="59">
        <v>0.32961190855927702</v>
      </c>
      <c r="L9" s="59">
        <v>0.37939420738447899</v>
      </c>
      <c r="M9" s="59"/>
      <c r="N9" s="59"/>
      <c r="P9" s="59">
        <v>0.30746057061846499</v>
      </c>
      <c r="Q9" s="59">
        <v>0.36568649126685798</v>
      </c>
      <c r="R9" s="59">
        <v>0.30746057061846499</v>
      </c>
      <c r="S9" s="59">
        <v>0.36568649126685798</v>
      </c>
      <c r="T9" s="59"/>
      <c r="W9">
        <f t="shared" si="0"/>
        <v>0.34467571296682525</v>
      </c>
      <c r="X9">
        <f t="shared" si="1"/>
        <v>77.138795616296946</v>
      </c>
    </row>
    <row r="10" spans="1:24" ht="15.6" x14ac:dyDescent="0.3">
      <c r="A10" s="11" t="s">
        <v>41</v>
      </c>
      <c r="B10">
        <v>0.246500088605352</v>
      </c>
      <c r="C10">
        <v>0.248286535485297</v>
      </c>
      <c r="D10" s="59">
        <v>0.246500088605352</v>
      </c>
      <c r="E10" s="59">
        <v>0.248286535485297</v>
      </c>
      <c r="F10" s="59"/>
      <c r="I10" s="59">
        <v>0.24862661704767</v>
      </c>
      <c r="J10" s="59">
        <v>0.25315056378509798</v>
      </c>
      <c r="K10" s="59">
        <v>0.24862661704767</v>
      </c>
      <c r="L10" s="59">
        <v>0.25315056378509798</v>
      </c>
      <c r="M10" s="59"/>
      <c r="N10" s="59"/>
      <c r="P10" s="59">
        <v>0.23781676413255401</v>
      </c>
      <c r="Q10" s="59">
        <v>0.25116073402608902</v>
      </c>
      <c r="R10" s="59">
        <v>0.23781676413255401</v>
      </c>
      <c r="S10" s="59">
        <v>0.25116073402608902</v>
      </c>
      <c r="T10" s="59"/>
      <c r="W10">
        <f t="shared" si="0"/>
        <v>0.24759021718034332</v>
      </c>
      <c r="X10">
        <f t="shared" si="1"/>
        <v>53.138920259648557</v>
      </c>
    </row>
    <row r="11" spans="1:24" ht="15.6" x14ac:dyDescent="0.3">
      <c r="A11" s="11" t="s">
        <v>66</v>
      </c>
      <c r="B11">
        <v>0.17153996101364499</v>
      </c>
      <c r="C11">
        <v>9.3300906478001294E-2</v>
      </c>
      <c r="D11" s="59">
        <v>0.17153996101364499</v>
      </c>
      <c r="E11" s="59">
        <v>9.3300906478001294E-2</v>
      </c>
      <c r="F11" s="59"/>
      <c r="I11" s="59">
        <v>0.17951444267233699</v>
      </c>
      <c r="J11" s="59">
        <v>0.111651558699978</v>
      </c>
      <c r="K11" s="59">
        <v>0.17951444267233699</v>
      </c>
      <c r="L11" s="59">
        <v>0.111651558699978</v>
      </c>
      <c r="M11" s="59"/>
      <c r="N11" s="59"/>
      <c r="P11" s="59">
        <v>0.15736310473152601</v>
      </c>
      <c r="Q11" s="59">
        <v>0.13884589873977399</v>
      </c>
      <c r="R11" s="59">
        <v>0.15736310473152601</v>
      </c>
      <c r="S11" s="59">
        <v>0.13884589873977399</v>
      </c>
      <c r="T11" s="59"/>
      <c r="W11">
        <f t="shared" si="0"/>
        <v>0.14203597872254356</v>
      </c>
      <c r="X11">
        <f t="shared" si="1"/>
        <v>27.045541986908983</v>
      </c>
    </row>
    <row r="12" spans="1:24" ht="15.6" x14ac:dyDescent="0.3">
      <c r="A12" s="11" t="s">
        <v>81</v>
      </c>
      <c r="B12">
        <v>7.4782916888180007E-2</v>
      </c>
      <c r="C12">
        <v>6.1021445942958198E-2</v>
      </c>
      <c r="D12" s="70">
        <v>7.4782916888180007E-2</v>
      </c>
      <c r="E12" s="70">
        <v>6.1021445942958198E-2</v>
      </c>
      <c r="F12" s="58"/>
      <c r="N12" s="59"/>
      <c r="P12" s="71">
        <v>0.15629984051036699</v>
      </c>
      <c r="Q12" s="71">
        <v>0.188812734910458</v>
      </c>
      <c r="R12" s="71">
        <v>0.15629984051036699</v>
      </c>
      <c r="S12" s="71">
        <v>0.188812734910458</v>
      </c>
      <c r="T12" s="67"/>
      <c r="W12">
        <f>SUM(B12:E12,P12:S12)/8</f>
        <v>0.12022923456299081</v>
      </c>
      <c r="X12">
        <f t="shared" si="1"/>
        <v>21.654838282674945</v>
      </c>
    </row>
    <row r="13" spans="1:24" ht="15.6" x14ac:dyDescent="0.3">
      <c r="A13" s="11" t="s">
        <v>82</v>
      </c>
      <c r="B13">
        <v>6.1137692716640102E-2</v>
      </c>
      <c r="C13">
        <v>6.2569091311076699E-2</v>
      </c>
      <c r="D13" s="70">
        <v>6.1137692716640102E-2</v>
      </c>
      <c r="E13" s="70">
        <v>6.2569091311076699E-2</v>
      </c>
      <c r="F13" s="58"/>
      <c r="I13" s="70"/>
      <c r="J13" s="70"/>
      <c r="N13" s="59"/>
      <c r="P13" s="71">
        <v>3.1720715931242198E-2</v>
      </c>
      <c r="Q13" s="71">
        <v>5.8147247402166702E-2</v>
      </c>
      <c r="R13" s="71">
        <v>3.1720715931242198E-2</v>
      </c>
      <c r="S13" s="71">
        <v>5.8147247402166702E-2</v>
      </c>
      <c r="T13" s="67"/>
      <c r="W13">
        <f>SUM(B13:E13,P13:S13)/8</f>
        <v>5.3393686840281424E-2</v>
      </c>
      <c r="X13">
        <f t="shared" si="1"/>
        <v>5.1328562734766514</v>
      </c>
    </row>
    <row r="14" spans="1:24" ht="15.6" x14ac:dyDescent="0.3">
      <c r="A14" s="11" t="s">
        <v>83</v>
      </c>
      <c r="B14">
        <v>0.39287612971823499</v>
      </c>
      <c r="C14">
        <v>0.51868229051514503</v>
      </c>
      <c r="D14" s="59">
        <v>0.39287612971823499</v>
      </c>
      <c r="E14" s="59">
        <v>0.51868229051514503</v>
      </c>
      <c r="F14" s="59"/>
      <c r="I14" s="70">
        <v>0.39287612971823499</v>
      </c>
      <c r="J14">
        <v>0.51868229051514503</v>
      </c>
      <c r="K14">
        <v>0.39287612971823499</v>
      </c>
      <c r="L14">
        <v>0.51868229051514503</v>
      </c>
      <c r="M14" s="59"/>
      <c r="N14" s="59"/>
      <c r="P14" s="59">
        <v>0.32004253056884602</v>
      </c>
      <c r="Q14" s="59">
        <v>0.47977006411673701</v>
      </c>
      <c r="R14" s="59">
        <v>0.32004253056884602</v>
      </c>
      <c r="S14" s="59">
        <v>0.47977006411673701</v>
      </c>
      <c r="T14" s="59"/>
      <c r="W14">
        <f t="shared" si="0"/>
        <v>0.4371549058587238</v>
      </c>
      <c r="X14">
        <f t="shared" si="1"/>
        <v>99.999976727946063</v>
      </c>
    </row>
    <row r="17" spans="22:23" x14ac:dyDescent="0.3">
      <c r="V17" t="s">
        <v>103</v>
      </c>
      <c r="W17">
        <f>MIN(W4:W14)</f>
        <v>3.2630499410427359E-2</v>
      </c>
    </row>
    <row r="18" spans="22:23" x14ac:dyDescent="0.3">
      <c r="V18" t="s">
        <v>104</v>
      </c>
      <c r="W18">
        <f>MAX(W4:W14)</f>
        <v>0.4371549058587238</v>
      </c>
    </row>
  </sheetData>
  <mergeCells count="9">
    <mergeCell ref="B1:E1"/>
    <mergeCell ref="I1:L1"/>
    <mergeCell ref="P1:S1"/>
    <mergeCell ref="B2:C2"/>
    <mergeCell ref="D2:E2"/>
    <mergeCell ref="I2:J2"/>
    <mergeCell ref="K2:L2"/>
    <mergeCell ref="P2:Q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3394-099B-4889-8C42-6F0CDD683578}">
  <dimension ref="A1:X18"/>
  <sheetViews>
    <sheetView workbookViewId="0">
      <selection activeCell="X4" sqref="X4:X14"/>
    </sheetView>
  </sheetViews>
  <sheetFormatPr defaultRowHeight="14.4" x14ac:dyDescent="0.3"/>
  <cols>
    <col min="1" max="1" width="12.88671875" bestFit="1" customWidth="1"/>
    <col min="24" max="24" width="13.88671875" bestFit="1" customWidth="1"/>
  </cols>
  <sheetData>
    <row r="1" spans="1:24" ht="15.6" x14ac:dyDescent="0.3">
      <c r="A1" s="58"/>
      <c r="B1" s="66" t="s">
        <v>67</v>
      </c>
      <c r="C1" s="66"/>
      <c r="D1" s="66"/>
      <c r="E1" s="66"/>
      <c r="F1" s="58"/>
      <c r="G1" t="s">
        <v>86</v>
      </c>
      <c r="I1" s="66" t="s">
        <v>101</v>
      </c>
      <c r="J1" s="66"/>
      <c r="K1" s="66"/>
      <c r="L1" s="66"/>
      <c r="M1" s="58"/>
      <c r="N1" t="s">
        <v>86</v>
      </c>
      <c r="P1" s="66" t="s">
        <v>73</v>
      </c>
      <c r="Q1" s="66"/>
      <c r="R1" s="66"/>
      <c r="S1" s="66"/>
      <c r="T1" s="58"/>
      <c r="U1" t="s">
        <v>86</v>
      </c>
      <c r="W1" t="s">
        <v>86</v>
      </c>
      <c r="X1" t="s">
        <v>102</v>
      </c>
    </row>
    <row r="2" spans="1:24" ht="15.6" x14ac:dyDescent="0.3">
      <c r="A2" s="58"/>
      <c r="B2" s="66" t="s">
        <v>68</v>
      </c>
      <c r="C2" s="66"/>
      <c r="D2" s="66" t="s">
        <v>71</v>
      </c>
      <c r="E2" s="66"/>
      <c r="F2" s="58"/>
      <c r="I2" s="66" t="s">
        <v>68</v>
      </c>
      <c r="J2" s="66"/>
      <c r="K2" s="66" t="s">
        <v>71</v>
      </c>
      <c r="L2" s="66"/>
      <c r="M2" s="58"/>
      <c r="P2" s="66" t="s">
        <v>68</v>
      </c>
      <c r="Q2" s="66"/>
      <c r="R2" s="66" t="s">
        <v>71</v>
      </c>
      <c r="S2" s="66"/>
      <c r="T2" s="58"/>
    </row>
    <row r="3" spans="1:24" ht="15.6" x14ac:dyDescent="0.3">
      <c r="A3" s="58"/>
      <c r="B3" s="58" t="s">
        <v>87</v>
      </c>
      <c r="C3" s="58" t="s">
        <v>88</v>
      </c>
      <c r="D3" s="58" t="s">
        <v>87</v>
      </c>
      <c r="E3" s="58" t="s">
        <v>88</v>
      </c>
      <c r="F3" s="58"/>
      <c r="I3" s="58" t="s">
        <v>87</v>
      </c>
      <c r="J3" s="58" t="s">
        <v>88</v>
      </c>
      <c r="K3" s="58" t="s">
        <v>87</v>
      </c>
      <c r="L3" s="58" t="s">
        <v>88</v>
      </c>
      <c r="M3" s="58"/>
      <c r="P3" s="58" t="s">
        <v>87</v>
      </c>
      <c r="Q3" s="58" t="s">
        <v>88</v>
      </c>
      <c r="R3" s="58" t="s">
        <v>87</v>
      </c>
      <c r="S3" s="58" t="s">
        <v>88</v>
      </c>
      <c r="T3" s="58"/>
    </row>
    <row r="4" spans="1:24" ht="15.6" x14ac:dyDescent="0.3">
      <c r="A4" s="11" t="s">
        <v>12</v>
      </c>
      <c r="B4">
        <v>1.37909418586428E-2</v>
      </c>
      <c r="C4">
        <v>3.1891553048111601E-2</v>
      </c>
      <c r="D4">
        <v>1.37909418586428E-2</v>
      </c>
      <c r="E4">
        <v>3.1891553048111601E-2</v>
      </c>
      <c r="F4" s="59"/>
      <c r="I4">
        <v>1.7708823068484598E-2</v>
      </c>
      <c r="J4">
        <v>3.5182573264378597E-2</v>
      </c>
      <c r="K4" s="59">
        <v>1.7708823068484598E-2</v>
      </c>
      <c r="L4" s="59">
        <v>3.5182573264378597E-2</v>
      </c>
      <c r="N4" s="59"/>
      <c r="P4" s="59">
        <v>2.0686412787964299E-2</v>
      </c>
      <c r="Q4" s="59">
        <v>3.6593010499921599E-2</v>
      </c>
      <c r="R4" s="59">
        <v>2.0686412787964299E-2</v>
      </c>
      <c r="S4" s="59">
        <v>3.6593010499921599E-2</v>
      </c>
      <c r="T4" s="59"/>
      <c r="W4">
        <f>SUM(B4:E4,I4:L4,P4:S4)/12</f>
        <v>2.5975552421250579E-2</v>
      </c>
      <c r="X4">
        <f>(W4-0.006895)/(0.131484-0.006895)*100</f>
        <v>15.314796989501945</v>
      </c>
    </row>
    <row r="5" spans="1:24" ht="15.6" x14ac:dyDescent="0.3">
      <c r="A5" s="11" t="s">
        <v>17</v>
      </c>
      <c r="B5">
        <v>1.34775113618555E-2</v>
      </c>
      <c r="C5">
        <v>1.73170349475004E-2</v>
      </c>
      <c r="D5">
        <v>1.34775113618555E-2</v>
      </c>
      <c r="E5">
        <v>1.73170349475004E-2</v>
      </c>
      <c r="F5" s="59"/>
      <c r="I5">
        <v>1.1518570756934601E-2</v>
      </c>
      <c r="J5">
        <v>1.6846889202319401E-2</v>
      </c>
      <c r="K5" s="59">
        <v>1.1518570756934601E-2</v>
      </c>
      <c r="L5" s="59">
        <v>1.6846889202319401E-2</v>
      </c>
      <c r="M5" s="59"/>
      <c r="N5" s="59"/>
      <c r="P5">
        <v>7.3656166745024298E-3</v>
      </c>
      <c r="Q5">
        <v>1.38692994828397E-2</v>
      </c>
      <c r="R5">
        <v>7.3656166745024298E-3</v>
      </c>
      <c r="S5">
        <v>1.38692994828397E-2</v>
      </c>
      <c r="W5">
        <f t="shared" ref="W5:W11" si="0">SUM(B5:E5,I5:L5,P5:S5)/12</f>
        <v>1.3399153737658672E-2</v>
      </c>
      <c r="X5">
        <f t="shared" ref="X5:X14" si="1">(W5-0.006895)/(0.131484-0.006895)*100</f>
        <v>5.2204879545214045</v>
      </c>
    </row>
    <row r="6" spans="1:24" ht="15.6" x14ac:dyDescent="0.3">
      <c r="A6" s="11" t="s">
        <v>21</v>
      </c>
      <c r="B6">
        <v>1.56715248393669E-3</v>
      </c>
      <c r="C6">
        <v>0.30802382071775603</v>
      </c>
      <c r="D6">
        <v>1.56715248393669E-3</v>
      </c>
      <c r="E6">
        <v>0.30802382071775603</v>
      </c>
      <c r="F6" s="59"/>
      <c r="I6">
        <v>1.56715248393669E-3</v>
      </c>
      <c r="J6">
        <v>0.30802382071775603</v>
      </c>
      <c r="K6" s="59">
        <v>1.56715248393669E-3</v>
      </c>
      <c r="L6" s="59">
        <v>0.30802382071775603</v>
      </c>
      <c r="M6" s="59"/>
      <c r="N6" s="59"/>
      <c r="P6" s="59">
        <v>8.6193386616517805E-4</v>
      </c>
      <c r="Q6" s="59">
        <v>0.16886068014417799</v>
      </c>
      <c r="R6" s="59">
        <v>8.6193386616517805E-4</v>
      </c>
      <c r="S6" s="59">
        <v>0.16886068014417799</v>
      </c>
      <c r="T6" s="59"/>
      <c r="W6">
        <f t="shared" si="0"/>
        <v>0.13148409340228809</v>
      </c>
      <c r="X6">
        <f t="shared" si="1"/>
        <v>100.00007496832633</v>
      </c>
    </row>
    <row r="7" spans="1:24" ht="15.6" x14ac:dyDescent="0.3">
      <c r="A7" s="11" t="s">
        <v>23</v>
      </c>
      <c r="B7">
        <v>3.98056730919919E-2</v>
      </c>
      <c r="C7">
        <v>0.15922269236796699</v>
      </c>
      <c r="D7">
        <v>3.98056730919919E-2</v>
      </c>
      <c r="E7">
        <v>0.15922269236796699</v>
      </c>
      <c r="F7" s="59"/>
      <c r="I7">
        <v>0</v>
      </c>
      <c r="J7">
        <v>0</v>
      </c>
      <c r="K7" s="59">
        <v>0</v>
      </c>
      <c r="L7" s="59">
        <v>0</v>
      </c>
      <c r="M7" s="59"/>
      <c r="N7" s="59"/>
      <c r="P7" s="59">
        <v>1.33991537376587E-2</v>
      </c>
      <c r="Q7" s="59">
        <v>9.32455727942329E-2</v>
      </c>
      <c r="R7" s="59">
        <v>1.33991537376587E-2</v>
      </c>
      <c r="S7" s="59">
        <v>9.32455727942329E-2</v>
      </c>
      <c r="T7" s="59"/>
      <c r="W7">
        <f t="shared" si="0"/>
        <v>5.0945515331975076E-2</v>
      </c>
      <c r="X7">
        <f t="shared" si="1"/>
        <v>35.356664980034417</v>
      </c>
    </row>
    <row r="8" spans="1:24" ht="15.6" x14ac:dyDescent="0.3">
      <c r="A8" s="11" t="s">
        <v>36</v>
      </c>
      <c r="B8">
        <v>6.0492085879956102E-2</v>
      </c>
      <c r="C8">
        <v>5.9238363892806803E-2</v>
      </c>
      <c r="D8">
        <v>6.0492085879956102E-2</v>
      </c>
      <c r="E8">
        <v>5.9238363892806803E-2</v>
      </c>
      <c r="F8" s="59"/>
      <c r="I8">
        <v>7.3264378624040102E-2</v>
      </c>
      <c r="J8">
        <v>8.6115028992320999E-2</v>
      </c>
      <c r="K8" s="59">
        <v>7.3264378624040102E-2</v>
      </c>
      <c r="L8" s="59">
        <v>8.6115028992320999E-2</v>
      </c>
      <c r="M8" s="59"/>
      <c r="N8" s="59"/>
      <c r="P8" s="59">
        <v>3.1734837799717898E-2</v>
      </c>
      <c r="Q8" s="59">
        <v>5.6417489421720701E-2</v>
      </c>
      <c r="R8" s="59">
        <v>3.1734837799717898E-2</v>
      </c>
      <c r="S8" s="59">
        <v>5.6417489421720701E-2</v>
      </c>
      <c r="T8" s="59"/>
      <c r="W8">
        <f t="shared" si="0"/>
        <v>6.121036410176043E-2</v>
      </c>
      <c r="X8">
        <f t="shared" si="1"/>
        <v>43.595633725096469</v>
      </c>
    </row>
    <row r="9" spans="1:24" ht="15.6" x14ac:dyDescent="0.3">
      <c r="A9" s="11" t="s">
        <v>40</v>
      </c>
      <c r="B9">
        <v>2.0921485660554798E-2</v>
      </c>
      <c r="C9">
        <v>1.5123021469988999E-2</v>
      </c>
      <c r="D9">
        <v>2.0921485660554798E-2</v>
      </c>
      <c r="E9">
        <v>1.5123021469988999E-2</v>
      </c>
      <c r="F9" s="59"/>
      <c r="I9">
        <v>2.0216267042783301E-2</v>
      </c>
      <c r="J9">
        <v>1.39476571070365E-2</v>
      </c>
      <c r="K9" s="59">
        <v>2.0216267042783301E-2</v>
      </c>
      <c r="L9" s="59">
        <v>1.39476571070365E-2</v>
      </c>
      <c r="M9" s="59"/>
      <c r="N9" s="59"/>
      <c r="P9" s="59">
        <v>1.7395392571697199E-2</v>
      </c>
      <c r="Q9" s="59">
        <v>1.4652875724807999E-2</v>
      </c>
      <c r="R9" s="59">
        <v>1.7395392571697199E-2</v>
      </c>
      <c r="S9" s="59">
        <v>1.4652875724807999E-2</v>
      </c>
      <c r="T9" s="59"/>
      <c r="W9">
        <f t="shared" si="0"/>
        <v>1.7042783262811469E-2</v>
      </c>
      <c r="X9">
        <f t="shared" si="1"/>
        <v>8.1450073945624979</v>
      </c>
    </row>
    <row r="10" spans="1:24" ht="15.6" x14ac:dyDescent="0.3">
      <c r="A10" s="11" t="s">
        <v>41</v>
      </c>
      <c r="B10">
        <v>1.53580943425795E-2</v>
      </c>
      <c r="C10">
        <v>1.73170349475004E-2</v>
      </c>
      <c r="D10">
        <v>1.53580943425795E-2</v>
      </c>
      <c r="E10">
        <v>1.73170349475004E-2</v>
      </c>
      <c r="F10" s="59"/>
      <c r="I10">
        <v>1.73170349475004E-2</v>
      </c>
      <c r="J10">
        <v>1.70819620749099E-2</v>
      </c>
      <c r="K10" s="59">
        <v>1.73170349475004E-2</v>
      </c>
      <c r="L10" s="59">
        <v>1.70819620749099E-2</v>
      </c>
      <c r="M10" s="59"/>
      <c r="N10" s="59"/>
      <c r="P10" s="59">
        <v>1.4809590973201701E-2</v>
      </c>
      <c r="Q10" s="59">
        <v>1.6925246826516201E-2</v>
      </c>
      <c r="R10" s="59">
        <v>1.4809590973201701E-2</v>
      </c>
      <c r="S10" s="59">
        <v>1.6925246826516201E-2</v>
      </c>
      <c r="T10" s="59"/>
      <c r="W10">
        <f t="shared" si="0"/>
        <v>1.6468160685368015E-2</v>
      </c>
      <c r="X10">
        <f t="shared" si="1"/>
        <v>7.6837928592155134</v>
      </c>
    </row>
    <row r="11" spans="1:24" ht="15.6" x14ac:dyDescent="0.3">
      <c r="A11" s="11" t="s">
        <v>66</v>
      </c>
      <c r="B11">
        <v>1.49663062215954E-2</v>
      </c>
      <c r="C11">
        <v>5.8768218147625803E-3</v>
      </c>
      <c r="D11">
        <v>1.49663062215954E-2</v>
      </c>
      <c r="E11">
        <v>5.8768218147625803E-3</v>
      </c>
      <c r="F11" s="59"/>
      <c r="I11">
        <v>1.53580943425795E-2</v>
      </c>
      <c r="J11">
        <v>1.02648487697853E-2</v>
      </c>
      <c r="K11" s="59">
        <v>1.53580943425795E-2</v>
      </c>
      <c r="L11" s="59">
        <v>1.02648487697853E-2</v>
      </c>
      <c r="M11" s="59"/>
      <c r="N11" s="59"/>
      <c r="P11" s="59">
        <v>1.05782792665726E-2</v>
      </c>
      <c r="Q11" s="59">
        <v>1.0029775897194801E-2</v>
      </c>
      <c r="R11" s="59">
        <v>1.05782792665726E-2</v>
      </c>
      <c r="S11" s="59">
        <v>1.0029775897194801E-2</v>
      </c>
      <c r="T11" s="59"/>
      <c r="W11">
        <f t="shared" si="0"/>
        <v>1.1179021052081697E-2</v>
      </c>
      <c r="X11">
        <f t="shared" si="1"/>
        <v>3.4385227043171525</v>
      </c>
    </row>
    <row r="12" spans="1:24" ht="15.6" x14ac:dyDescent="0.3">
      <c r="A12" s="11" t="s">
        <v>81</v>
      </c>
      <c r="B12">
        <v>3.5104215640181798E-2</v>
      </c>
      <c r="C12">
        <v>3.5104215640181798E-2</v>
      </c>
      <c r="D12">
        <v>3.5104215640181798E-2</v>
      </c>
      <c r="E12">
        <v>3.5104215640181798E-2</v>
      </c>
      <c r="F12" s="58"/>
      <c r="N12" s="59"/>
      <c r="P12" s="71">
        <v>1.71603196991067E-2</v>
      </c>
      <c r="Q12" s="71">
        <v>1.71603196991067E-2</v>
      </c>
      <c r="R12" s="71">
        <v>1.71603196991067E-2</v>
      </c>
      <c r="S12" s="71">
        <v>1.71603196991067E-2</v>
      </c>
      <c r="T12" s="67"/>
      <c r="W12">
        <f>SUM(B12:E12,P12:S12)/8</f>
        <v>2.6132267669644247E-2</v>
      </c>
      <c r="X12">
        <f t="shared" si="1"/>
        <v>15.440582771869305</v>
      </c>
    </row>
    <row r="13" spans="1:24" ht="15.6" x14ac:dyDescent="0.3">
      <c r="A13" s="11" t="s">
        <v>82</v>
      </c>
      <c r="B13">
        <v>1.01081335213916E-2</v>
      </c>
      <c r="C13">
        <v>1.01081335213916E-2</v>
      </c>
      <c r="D13" s="70">
        <v>1.01081335213916E-2</v>
      </c>
      <c r="E13" s="70">
        <v>1.01081335213916E-2</v>
      </c>
      <c r="F13" s="58"/>
      <c r="I13" s="70"/>
      <c r="J13" s="70"/>
      <c r="N13" s="59"/>
      <c r="P13" s="71">
        <v>3.6828083372512101E-3</v>
      </c>
      <c r="Q13" s="71">
        <v>3.6828083372512101E-3</v>
      </c>
      <c r="R13" s="71">
        <v>3.6828083372512101E-3</v>
      </c>
      <c r="S13" s="71">
        <v>3.6828083372512101E-3</v>
      </c>
      <c r="T13" s="67"/>
      <c r="W13">
        <f>SUM(B13:E13,P13:S13)/8</f>
        <v>6.8954709293214045E-3</v>
      </c>
      <c r="X13">
        <f t="shared" si="1"/>
        <v>3.7798627599897532E-4</v>
      </c>
    </row>
    <row r="14" spans="1:24" ht="15.6" x14ac:dyDescent="0.3">
      <c r="A14" s="11" t="s">
        <v>83</v>
      </c>
      <c r="B14">
        <v>6.1118946873530797E-2</v>
      </c>
      <c r="C14">
        <v>8.2275505406676094E-2</v>
      </c>
      <c r="D14" s="59">
        <v>6.1118946873530797E-2</v>
      </c>
      <c r="E14" s="59">
        <v>8.2275505406676094E-2</v>
      </c>
      <c r="F14" s="59"/>
      <c r="I14">
        <v>6.1118946873530797E-2</v>
      </c>
      <c r="J14">
        <v>8.2275505406676094E-2</v>
      </c>
      <c r="K14" s="70">
        <v>6.1118946873530797E-2</v>
      </c>
      <c r="L14" s="70">
        <v>8.2275505406676094E-2</v>
      </c>
      <c r="M14" s="59"/>
      <c r="N14" s="59"/>
      <c r="P14" s="59">
        <v>4.1216110327534902E-2</v>
      </c>
      <c r="Q14" s="59">
        <v>6.7230841560883894E-2</v>
      </c>
      <c r="R14" s="59">
        <v>4.1216110327534902E-2</v>
      </c>
      <c r="S14" s="59">
        <v>6.7230841560883894E-2</v>
      </c>
      <c r="T14" s="59"/>
      <c r="W14">
        <f t="shared" ref="W14" si="2">SUM(B14:E14,I14:L14,P14:S14)/12</f>
        <v>6.5872642741472101E-2</v>
      </c>
      <c r="X14">
        <f t="shared" si="1"/>
        <v>47.337760750525412</v>
      </c>
    </row>
    <row r="17" spans="22:23" x14ac:dyDescent="0.3">
      <c r="V17" t="s">
        <v>103</v>
      </c>
      <c r="W17">
        <f>MIN(W4:W14)</f>
        <v>6.8954709293214045E-3</v>
      </c>
    </row>
    <row r="18" spans="22:23" x14ac:dyDescent="0.3">
      <c r="V18" t="s">
        <v>104</v>
      </c>
      <c r="W18">
        <f>MAX(W4:W14)</f>
        <v>0.13148409340228809</v>
      </c>
    </row>
  </sheetData>
  <mergeCells count="9">
    <mergeCell ref="B1:E1"/>
    <mergeCell ref="I1:L1"/>
    <mergeCell ref="P1:S1"/>
    <mergeCell ref="B2:C2"/>
    <mergeCell ref="D2:E2"/>
    <mergeCell ref="I2:J2"/>
    <mergeCell ref="K2:L2"/>
    <mergeCell ref="P2:Q2"/>
    <mergeCell ref="R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255E-5FA7-497E-898E-F46C1B700EE8}">
  <dimension ref="A1:X19"/>
  <sheetViews>
    <sheetView workbookViewId="0">
      <selection activeCell="A4" sqref="A4:A14"/>
    </sheetView>
  </sheetViews>
  <sheetFormatPr defaultRowHeight="14.4" x14ac:dyDescent="0.3"/>
  <cols>
    <col min="1" max="1" width="12.88671875" bestFit="1" customWidth="1"/>
    <col min="2" max="2" width="13.33203125" bestFit="1" customWidth="1"/>
    <col min="24" max="24" width="13.88671875" bestFit="1" customWidth="1"/>
  </cols>
  <sheetData>
    <row r="1" spans="1:24" ht="15.6" x14ac:dyDescent="0.3">
      <c r="A1" s="58"/>
      <c r="B1" s="66" t="s">
        <v>67</v>
      </c>
      <c r="C1" s="66"/>
      <c r="D1" s="66"/>
      <c r="E1" s="66"/>
      <c r="F1" s="58"/>
      <c r="G1" t="s">
        <v>86</v>
      </c>
      <c r="I1" s="66" t="s">
        <v>101</v>
      </c>
      <c r="J1" s="66"/>
      <c r="K1" s="66"/>
      <c r="L1" s="66"/>
      <c r="M1" s="58"/>
      <c r="N1" t="s">
        <v>86</v>
      </c>
      <c r="P1" s="66" t="s">
        <v>73</v>
      </c>
      <c r="Q1" s="66"/>
      <c r="R1" s="66"/>
      <c r="S1" s="66"/>
      <c r="T1" s="58"/>
      <c r="U1" t="s">
        <v>86</v>
      </c>
      <c r="W1" t="s">
        <v>86</v>
      </c>
      <c r="X1" t="s">
        <v>102</v>
      </c>
    </row>
    <row r="2" spans="1:24" ht="15.6" x14ac:dyDescent="0.3">
      <c r="A2" s="58"/>
      <c r="B2" s="66" t="s">
        <v>68</v>
      </c>
      <c r="C2" s="66"/>
      <c r="D2" s="66" t="s">
        <v>71</v>
      </c>
      <c r="E2" s="66"/>
      <c r="F2" s="58"/>
      <c r="I2" s="66" t="s">
        <v>68</v>
      </c>
      <c r="J2" s="66"/>
      <c r="K2" s="66" t="s">
        <v>71</v>
      </c>
      <c r="L2" s="66"/>
      <c r="M2" s="58"/>
      <c r="P2" s="66" t="s">
        <v>68</v>
      </c>
      <c r="Q2" s="66"/>
      <c r="R2" s="66" t="s">
        <v>71</v>
      </c>
      <c r="S2" s="66"/>
      <c r="T2" s="58"/>
    </row>
    <row r="3" spans="1:24" ht="15.6" x14ac:dyDescent="0.3">
      <c r="A3" s="58"/>
      <c r="B3" s="58" t="s">
        <v>87</v>
      </c>
      <c r="C3" s="58" t="s">
        <v>88</v>
      </c>
      <c r="D3" s="58" t="s">
        <v>87</v>
      </c>
      <c r="E3" s="58" t="s">
        <v>88</v>
      </c>
      <c r="F3" s="58"/>
      <c r="I3" s="58" t="s">
        <v>87</v>
      </c>
      <c r="J3" s="58" t="s">
        <v>88</v>
      </c>
      <c r="K3" s="58" t="s">
        <v>87</v>
      </c>
      <c r="L3" s="58" t="s">
        <v>88</v>
      </c>
      <c r="M3" s="58"/>
      <c r="P3" s="58" t="s">
        <v>87</v>
      </c>
      <c r="Q3" s="58" t="s">
        <v>88</v>
      </c>
      <c r="R3" s="58" t="s">
        <v>87</v>
      </c>
      <c r="S3" s="58" t="s">
        <v>88</v>
      </c>
      <c r="T3" s="58"/>
    </row>
    <row r="4" spans="1:24" ht="15.6" x14ac:dyDescent="0.3">
      <c r="A4" s="11" t="s">
        <v>12</v>
      </c>
      <c r="B4">
        <v>3.1912637828668398E-2</v>
      </c>
      <c r="C4">
        <v>5.1314673452077998E-2</v>
      </c>
      <c r="D4" s="59">
        <v>3.1912637828668398E-2</v>
      </c>
      <c r="E4" s="59">
        <v>5.1314673452077998E-2</v>
      </c>
      <c r="F4" s="59"/>
      <c r="G4">
        <f>SUM(C4,D4,E4,B4)/4</f>
        <v>4.1613655640373198E-2</v>
      </c>
      <c r="I4" s="59">
        <v>3.10644614079729E-2</v>
      </c>
      <c r="J4" s="59">
        <v>5.1420695504665E-2</v>
      </c>
      <c r="K4" s="59">
        <v>3.10644614079729E-2</v>
      </c>
      <c r="L4" s="59">
        <v>5.1420695504665E-2</v>
      </c>
      <c r="N4" s="59">
        <f>SUM(I4:L4)/4</f>
        <v>4.124257845631895E-2</v>
      </c>
      <c r="P4" s="59">
        <v>2.7565733672603902E-2</v>
      </c>
      <c r="Q4" s="59">
        <v>4.6649703138252799E-2</v>
      </c>
      <c r="R4" s="59">
        <v>2.7565733672603902E-2</v>
      </c>
      <c r="S4" s="59">
        <v>4.6649703138252799E-2</v>
      </c>
      <c r="T4" s="59"/>
      <c r="U4">
        <f>SUM(P4:S4)/4</f>
        <v>3.7107718405428348E-2</v>
      </c>
      <c r="W4">
        <f>SUM(G4,N4,U4)/3</f>
        <v>3.9987984167373501E-2</v>
      </c>
      <c r="X4">
        <f>(W4-0.028661)/(0.19865-0.028661)*100</f>
        <v>6.6633630219446571</v>
      </c>
    </row>
    <row r="5" spans="1:24" ht="15.6" x14ac:dyDescent="0.3">
      <c r="A5" s="11" t="s">
        <v>17</v>
      </c>
      <c r="B5">
        <v>7.1246819338422404E-2</v>
      </c>
      <c r="C5">
        <v>9.4995759117896497E-2</v>
      </c>
      <c r="D5" s="59">
        <v>7.1246819338422404E-2</v>
      </c>
      <c r="E5" s="59">
        <v>9.4995759117896497E-2</v>
      </c>
      <c r="F5" s="59"/>
      <c r="G5">
        <f t="shared" ref="G5:G14" si="0">SUM(C5,D5,E5,B5)/4</f>
        <v>8.3121289228159451E-2</v>
      </c>
      <c r="I5" s="59">
        <v>6.52035623409669E-2</v>
      </c>
      <c r="J5" s="59">
        <v>0.105491942324003</v>
      </c>
      <c r="K5" s="59">
        <v>6.52035623409669E-2</v>
      </c>
      <c r="L5" s="59">
        <v>0.105491942324003</v>
      </c>
      <c r="M5" s="59"/>
      <c r="N5" s="59">
        <f t="shared" ref="N5:N14" si="1">SUM(I5:L5)/4</f>
        <v>8.5347752332484955E-2</v>
      </c>
      <c r="P5">
        <v>4.9088210347752299E-2</v>
      </c>
      <c r="Q5">
        <v>7.6017811704834598E-2</v>
      </c>
      <c r="R5">
        <v>4.9088210347752299E-2</v>
      </c>
      <c r="S5">
        <v>7.6017811704834598E-2</v>
      </c>
      <c r="U5">
        <f t="shared" ref="U5:U14" si="2">SUM(P5:S5)/4</f>
        <v>6.2553011026293445E-2</v>
      </c>
      <c r="W5">
        <f t="shared" ref="W5:W11" si="3">SUM(G5,N5,U5)/3</f>
        <v>7.7007350862312626E-2</v>
      </c>
      <c r="X5">
        <f t="shared" ref="X5:X14" si="4">(W5-0.028661)/(0.19865-0.028661)*100</f>
        <v>28.440870210609294</v>
      </c>
    </row>
    <row r="6" spans="1:24" ht="15.6" x14ac:dyDescent="0.3">
      <c r="A6" s="11" t="s">
        <v>21</v>
      </c>
      <c r="B6">
        <v>2.12044105173876E-4</v>
      </c>
      <c r="C6">
        <v>7.0822731128074606E-2</v>
      </c>
      <c r="D6" s="59">
        <v>2.12044105173876E-4</v>
      </c>
      <c r="E6" s="59">
        <v>7.0822731128074606E-2</v>
      </c>
      <c r="F6" s="59"/>
      <c r="G6">
        <f t="shared" si="0"/>
        <v>3.5517387616624242E-2</v>
      </c>
      <c r="I6" s="59">
        <v>2.12044105173876E-4</v>
      </c>
      <c r="J6" s="59">
        <v>7.0822731128074606E-2</v>
      </c>
      <c r="K6" s="59">
        <v>2.12044105173876E-4</v>
      </c>
      <c r="L6" s="59">
        <v>7.0822731128074606E-2</v>
      </c>
      <c r="M6" s="59"/>
      <c r="N6" s="59">
        <f t="shared" si="1"/>
        <v>3.5517387616624242E-2</v>
      </c>
      <c r="P6" s="59">
        <v>0</v>
      </c>
      <c r="Q6" s="59">
        <v>2.9898218829516501E-2</v>
      </c>
      <c r="R6" s="59">
        <v>0</v>
      </c>
      <c r="S6" s="59">
        <v>2.9898218829516501E-2</v>
      </c>
      <c r="T6" s="59"/>
      <c r="U6">
        <f t="shared" si="2"/>
        <v>1.4949109414758251E-2</v>
      </c>
      <c r="W6">
        <f t="shared" si="3"/>
        <v>2.8661294882668914E-2</v>
      </c>
      <c r="X6">
        <f t="shared" si="4"/>
        <v>1.7347161811354312E-4</v>
      </c>
    </row>
    <row r="7" spans="1:24" ht="15.6" x14ac:dyDescent="0.3">
      <c r="A7" s="11" t="s">
        <v>23</v>
      </c>
      <c r="B7">
        <v>4.7603901611535201E-2</v>
      </c>
      <c r="C7">
        <v>0.16486429177268899</v>
      </c>
      <c r="D7" s="59">
        <v>4.7603901611535201E-2</v>
      </c>
      <c r="E7" s="59">
        <v>0.16486429177268899</v>
      </c>
      <c r="F7" s="59"/>
      <c r="G7">
        <f t="shared" si="0"/>
        <v>0.1062340966921121</v>
      </c>
      <c r="I7" s="59">
        <v>0</v>
      </c>
      <c r="J7" s="59">
        <v>0</v>
      </c>
      <c r="K7" s="59">
        <v>0</v>
      </c>
      <c r="L7" s="59">
        <v>0</v>
      </c>
      <c r="M7" s="59"/>
      <c r="N7" s="59">
        <f t="shared" si="1"/>
        <v>0</v>
      </c>
      <c r="P7" s="59">
        <v>1.8871925360474998E-2</v>
      </c>
      <c r="Q7" s="59">
        <v>0.11577608142493601</v>
      </c>
      <c r="R7" s="59">
        <v>1.8871925360474998E-2</v>
      </c>
      <c r="S7" s="59">
        <v>0.11577608142493601</v>
      </c>
      <c r="T7" s="59"/>
      <c r="U7">
        <f t="shared" si="2"/>
        <v>6.73240033927055E-2</v>
      </c>
      <c r="W7">
        <f t="shared" si="3"/>
        <v>5.785270002827253E-2</v>
      </c>
      <c r="X7">
        <f t="shared" si="4"/>
        <v>17.172699426593798</v>
      </c>
    </row>
    <row r="8" spans="1:24" ht="15.6" x14ac:dyDescent="0.3">
      <c r="A8" s="11" t="s">
        <v>36</v>
      </c>
      <c r="B8">
        <v>7.8986429177268905E-2</v>
      </c>
      <c r="C8">
        <v>0.147794741306192</v>
      </c>
      <c r="D8" s="59">
        <v>7.8986429177268905E-2</v>
      </c>
      <c r="E8" s="59">
        <v>0.147794741306192</v>
      </c>
      <c r="F8" s="59"/>
      <c r="G8">
        <f t="shared" si="0"/>
        <v>0.11339058524173044</v>
      </c>
      <c r="I8" s="59">
        <v>9.9766751484308705E-2</v>
      </c>
      <c r="J8" s="59">
        <v>0.24120016963528401</v>
      </c>
      <c r="K8" s="59">
        <v>9.9766751484308705E-2</v>
      </c>
      <c r="L8" s="59">
        <v>0.24120016963528401</v>
      </c>
      <c r="M8" s="59"/>
      <c r="N8" s="59">
        <f t="shared" si="1"/>
        <v>0.17048346055979635</v>
      </c>
      <c r="P8" s="59">
        <v>3.6577608142493598E-2</v>
      </c>
      <c r="Q8" s="59">
        <v>0.138358778625954</v>
      </c>
      <c r="R8" s="59">
        <v>3.6577608142493598E-2</v>
      </c>
      <c r="S8" s="59">
        <v>0.138358778625954</v>
      </c>
      <c r="T8" s="59"/>
      <c r="U8">
        <f t="shared" si="2"/>
        <v>8.7468193384223791E-2</v>
      </c>
      <c r="W8">
        <f t="shared" si="3"/>
        <v>0.1237807463952502</v>
      </c>
      <c r="X8">
        <f t="shared" si="4"/>
        <v>55.956412706263457</v>
      </c>
    </row>
    <row r="9" spans="1:24" ht="15.6" x14ac:dyDescent="0.3">
      <c r="A9" s="11" t="s">
        <v>40</v>
      </c>
      <c r="B9">
        <v>0.123197625106022</v>
      </c>
      <c r="C9">
        <v>0.11683630195080601</v>
      </c>
      <c r="D9" s="59">
        <v>0.123197625106022</v>
      </c>
      <c r="E9" s="59">
        <v>0.11683630195080601</v>
      </c>
      <c r="F9" s="59"/>
      <c r="G9">
        <f t="shared" si="0"/>
        <v>0.12001696352841401</v>
      </c>
      <c r="I9" s="59">
        <v>0.11885072094995799</v>
      </c>
      <c r="J9" s="59">
        <v>0.124681933842239</v>
      </c>
      <c r="K9" s="59">
        <v>0.11885072094995799</v>
      </c>
      <c r="L9" s="59">
        <v>0.124681933842239</v>
      </c>
      <c r="M9" s="59"/>
      <c r="N9" s="59">
        <f t="shared" si="1"/>
        <v>0.12176632739609849</v>
      </c>
      <c r="P9" s="59">
        <v>9.6055979643765901E-2</v>
      </c>
      <c r="Q9" s="59">
        <v>0.11323155216285</v>
      </c>
      <c r="R9" s="59">
        <v>9.6055979643765901E-2</v>
      </c>
      <c r="S9" s="59">
        <v>0.11323155216285</v>
      </c>
      <c r="T9" s="59"/>
      <c r="U9">
        <f t="shared" si="2"/>
        <v>0.10464376590330796</v>
      </c>
      <c r="W9">
        <f t="shared" si="3"/>
        <v>0.1154756856092735</v>
      </c>
      <c r="X9">
        <f t="shared" si="4"/>
        <v>51.070766702123962</v>
      </c>
    </row>
    <row r="10" spans="1:24" ht="15.6" x14ac:dyDescent="0.3">
      <c r="A10" s="11" t="s">
        <v>41</v>
      </c>
      <c r="B10">
        <v>6.1916878710771797E-2</v>
      </c>
      <c r="C10">
        <v>5.5979643765903302E-2</v>
      </c>
      <c r="D10" s="59">
        <v>6.1916878710771797E-2</v>
      </c>
      <c r="E10" s="59">
        <v>5.5979643765903302E-2</v>
      </c>
      <c r="F10" s="59"/>
      <c r="G10">
        <f t="shared" si="0"/>
        <v>5.8948261238337546E-2</v>
      </c>
      <c r="I10" s="59">
        <v>6.2234944868532698E-2</v>
      </c>
      <c r="J10" s="59">
        <v>5.8418150975402899E-2</v>
      </c>
      <c r="K10" s="59">
        <v>6.2234944868532698E-2</v>
      </c>
      <c r="L10" s="59">
        <v>5.8418150975402899E-2</v>
      </c>
      <c r="M10" s="59"/>
      <c r="N10" s="59">
        <f t="shared" si="1"/>
        <v>6.0326547921967802E-2</v>
      </c>
      <c r="P10" s="59">
        <v>5.8418150975402899E-2</v>
      </c>
      <c r="Q10" s="59">
        <v>5.5979643765903302E-2</v>
      </c>
      <c r="R10" s="59">
        <v>5.8418150975402899E-2</v>
      </c>
      <c r="S10" s="59">
        <v>5.5979643765903302E-2</v>
      </c>
      <c r="T10" s="59"/>
      <c r="U10">
        <f t="shared" si="2"/>
        <v>5.7198897370653104E-2</v>
      </c>
      <c r="W10">
        <f t="shared" si="3"/>
        <v>5.8824568843652815E-2</v>
      </c>
      <c r="X10">
        <f t="shared" si="4"/>
        <v>17.744423958993121</v>
      </c>
    </row>
    <row r="11" spans="1:24" ht="15.6" x14ac:dyDescent="0.3">
      <c r="A11" s="11" t="s">
        <v>66</v>
      </c>
      <c r="B11">
        <v>6.4143341815097496E-2</v>
      </c>
      <c r="C11">
        <v>4.1772688719253603E-2</v>
      </c>
      <c r="D11" s="59">
        <v>6.4143341815097496E-2</v>
      </c>
      <c r="E11" s="59">
        <v>4.1772688719253603E-2</v>
      </c>
      <c r="F11" s="59"/>
      <c r="G11">
        <f t="shared" si="0"/>
        <v>5.2958015267175557E-2</v>
      </c>
      <c r="I11" s="59">
        <v>8.4393553859202705E-2</v>
      </c>
      <c r="J11" s="59">
        <v>5.7994062765055102E-2</v>
      </c>
      <c r="K11" s="59">
        <v>8.4393553859202705E-2</v>
      </c>
      <c r="L11" s="59">
        <v>5.7994062765055102E-2</v>
      </c>
      <c r="M11" s="59"/>
      <c r="N11" s="59">
        <f t="shared" si="1"/>
        <v>7.1193808312128903E-2</v>
      </c>
      <c r="P11" s="59">
        <v>6.11747243426633E-2</v>
      </c>
      <c r="Q11" s="59">
        <v>6.0538592027141597E-2</v>
      </c>
      <c r="R11" s="59">
        <v>6.11747243426633E-2</v>
      </c>
      <c r="S11" s="59">
        <v>6.0538592027141597E-2</v>
      </c>
      <c r="T11" s="59"/>
      <c r="U11">
        <f t="shared" si="2"/>
        <v>6.0856658184902448E-2</v>
      </c>
      <c r="W11">
        <f t="shared" si="3"/>
        <v>6.1669493921402307E-2</v>
      </c>
      <c r="X11">
        <f t="shared" si="4"/>
        <v>19.418017590198371</v>
      </c>
    </row>
    <row r="12" spans="1:24" ht="15.6" x14ac:dyDescent="0.3">
      <c r="A12" s="11" t="s">
        <v>81</v>
      </c>
      <c r="B12">
        <v>3.64715860899067E-2</v>
      </c>
      <c r="C12">
        <v>3.64715860899067E-2</v>
      </c>
      <c r="D12" s="70">
        <v>3.64715860899067E-2</v>
      </c>
      <c r="E12" s="70">
        <v>3.64715860899067E-2</v>
      </c>
      <c r="F12" s="58"/>
      <c r="G12">
        <f t="shared" si="0"/>
        <v>3.64715860899067E-2</v>
      </c>
      <c r="I12" s="70"/>
      <c r="N12" s="59"/>
      <c r="P12" s="71">
        <v>0.145992366412214</v>
      </c>
      <c r="Q12" s="71">
        <v>0.145992366412214</v>
      </c>
      <c r="R12" s="71">
        <v>0.145992366412214</v>
      </c>
      <c r="S12" s="71">
        <v>0.145992366412214</v>
      </c>
      <c r="T12" s="67"/>
      <c r="U12">
        <f t="shared" si="2"/>
        <v>0.145992366412214</v>
      </c>
      <c r="W12">
        <f>SUM(G12,U12)/2</f>
        <v>9.1231976251060345E-2</v>
      </c>
      <c r="X12">
        <f t="shared" si="4"/>
        <v>36.80883836663569</v>
      </c>
    </row>
    <row r="13" spans="1:24" ht="15.6" x14ac:dyDescent="0.3">
      <c r="A13" s="11" t="s">
        <v>82</v>
      </c>
      <c r="B13">
        <v>3.6577608142493598E-2</v>
      </c>
      <c r="C13">
        <v>3.6577608142493598E-2</v>
      </c>
      <c r="D13" s="70">
        <v>3.6577608142493598E-2</v>
      </c>
      <c r="E13" s="70">
        <v>3.6577608142493598E-2</v>
      </c>
      <c r="F13" s="58"/>
      <c r="G13">
        <f t="shared" si="0"/>
        <v>3.6577608142493598E-2</v>
      </c>
      <c r="I13" s="70"/>
      <c r="J13" s="70"/>
      <c r="N13" s="59"/>
      <c r="P13" s="71">
        <v>7.6123833757421502E-2</v>
      </c>
      <c r="Q13" s="71">
        <v>7.6123833757421502E-2</v>
      </c>
      <c r="R13" s="71">
        <v>7.6123833757421502E-2</v>
      </c>
      <c r="S13" s="71">
        <v>7.6123833757421502E-2</v>
      </c>
      <c r="T13" s="67"/>
      <c r="U13">
        <f t="shared" si="2"/>
        <v>7.6123833757421502E-2</v>
      </c>
      <c r="W13">
        <f>SUM(G13,U13)/2</f>
        <v>5.635072094995755E-2</v>
      </c>
      <c r="X13">
        <f t="shared" si="4"/>
        <v>16.289125149249394</v>
      </c>
    </row>
    <row r="14" spans="1:24" ht="15.6" x14ac:dyDescent="0.3">
      <c r="A14" s="11" t="s">
        <v>83</v>
      </c>
      <c r="B14">
        <v>0.15998727735369001</v>
      </c>
      <c r="C14">
        <v>0.27449109414758299</v>
      </c>
      <c r="D14" s="59">
        <v>0.15998727735369001</v>
      </c>
      <c r="E14" s="59">
        <v>0.27449109414758299</v>
      </c>
      <c r="F14" s="59"/>
      <c r="G14">
        <f t="shared" si="0"/>
        <v>0.2172391857506365</v>
      </c>
      <c r="I14" s="59">
        <v>0.15998727735369001</v>
      </c>
      <c r="J14" s="70">
        <v>0.27449109414758299</v>
      </c>
      <c r="K14">
        <v>0.15998727735369001</v>
      </c>
      <c r="L14">
        <v>0.27449109414758299</v>
      </c>
      <c r="M14" s="59"/>
      <c r="N14" s="59">
        <f t="shared" si="1"/>
        <v>0.2172391857506365</v>
      </c>
      <c r="P14" s="59">
        <v>9.7964376590330804E-2</v>
      </c>
      <c r="Q14" s="59">
        <v>0.224978795589483</v>
      </c>
      <c r="R14" s="59">
        <v>9.7964376590330804E-2</v>
      </c>
      <c r="S14" s="59">
        <v>0.224978795589483</v>
      </c>
      <c r="T14" s="59"/>
      <c r="U14">
        <f t="shared" si="2"/>
        <v>0.16147158608990692</v>
      </c>
      <c r="W14">
        <f>SUM(G14,N14,U14)/3</f>
        <v>0.19864998586372665</v>
      </c>
      <c r="X14">
        <f t="shared" si="4"/>
        <v>99.999991684007</v>
      </c>
    </row>
    <row r="18" spans="22:23" x14ac:dyDescent="0.3">
      <c r="V18" t="s">
        <v>103</v>
      </c>
      <c r="W18">
        <f>MIN(W4:W14)</f>
        <v>2.8661294882668914E-2</v>
      </c>
    </row>
    <row r="19" spans="22:23" x14ac:dyDescent="0.3">
      <c r="V19" t="s">
        <v>104</v>
      </c>
      <c r="W19">
        <f>MAX(W4:W14)</f>
        <v>0.19864998586372665</v>
      </c>
    </row>
  </sheetData>
  <mergeCells count="9">
    <mergeCell ref="B1:E1"/>
    <mergeCell ref="I1:L1"/>
    <mergeCell ref="P1:S1"/>
    <mergeCell ref="B2:C2"/>
    <mergeCell ref="D2:E2"/>
    <mergeCell ref="I2:J2"/>
    <mergeCell ref="K2:L2"/>
    <mergeCell ref="P2:Q2"/>
    <mergeCell ref="R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0FA2-B97D-43F9-B5CF-1E8DFDEE9121}">
  <dimension ref="A1:N23"/>
  <sheetViews>
    <sheetView topLeftCell="C1" workbookViewId="0">
      <selection activeCell="C1" sqref="C1:N1"/>
    </sheetView>
  </sheetViews>
  <sheetFormatPr defaultColWidth="15.77734375" defaultRowHeight="14.4" x14ac:dyDescent="0.3"/>
  <sheetData>
    <row r="1" spans="1:14" s="47" customFormat="1" ht="19.2" thickTop="1" thickBot="1" x14ac:dyDescent="0.4">
      <c r="A1" s="45"/>
      <c r="B1" s="45"/>
      <c r="C1" s="45"/>
      <c r="D1" s="43" t="s">
        <v>12</v>
      </c>
      <c r="E1" s="44" t="s">
        <v>17</v>
      </c>
      <c r="F1" s="44" t="s">
        <v>21</v>
      </c>
      <c r="G1" s="43" t="s">
        <v>23</v>
      </c>
      <c r="H1" s="43" t="s">
        <v>36</v>
      </c>
      <c r="I1" s="43" t="s">
        <v>40</v>
      </c>
      <c r="J1" s="43" t="s">
        <v>41</v>
      </c>
      <c r="K1" s="43" t="s">
        <v>66</v>
      </c>
      <c r="L1" s="43" t="s">
        <v>81</v>
      </c>
      <c r="M1" s="43" t="s">
        <v>82</v>
      </c>
      <c r="N1" s="43" t="s">
        <v>83</v>
      </c>
    </row>
    <row r="2" spans="1:14" ht="18.600000000000001" thickTop="1" x14ac:dyDescent="0.3">
      <c r="A2" s="61" t="s">
        <v>67</v>
      </c>
      <c r="B2" s="61" t="s">
        <v>68</v>
      </c>
      <c r="C2" s="45" t="s">
        <v>69</v>
      </c>
      <c r="D2" s="49">
        <v>1332</v>
      </c>
      <c r="E2" s="50">
        <v>1970</v>
      </c>
      <c r="F2" s="49">
        <v>63150</v>
      </c>
      <c r="G2" s="49">
        <v>3693</v>
      </c>
      <c r="H2" s="49">
        <v>2312</v>
      </c>
      <c r="I2" s="49">
        <v>2018</v>
      </c>
      <c r="J2" s="49">
        <v>951</v>
      </c>
      <c r="K2" s="49">
        <v>249</v>
      </c>
      <c r="L2" s="64">
        <v>154</v>
      </c>
      <c r="M2" s="65">
        <v>76</v>
      </c>
      <c r="N2" s="49">
        <v>3890</v>
      </c>
    </row>
    <row r="3" spans="1:14" ht="18" x14ac:dyDescent="0.3">
      <c r="A3" s="61"/>
      <c r="B3" s="61"/>
      <c r="C3" s="45" t="s">
        <v>70</v>
      </c>
      <c r="D3" s="49">
        <v>2801</v>
      </c>
      <c r="E3" s="50">
        <v>2334</v>
      </c>
      <c r="F3" s="49">
        <v>66440</v>
      </c>
      <c r="G3" s="49">
        <v>770</v>
      </c>
      <c r="H3" s="49">
        <v>1953</v>
      </c>
      <c r="I3" s="49">
        <v>3749</v>
      </c>
      <c r="J3" s="49">
        <v>1426</v>
      </c>
      <c r="K3" s="49">
        <v>1442</v>
      </c>
      <c r="L3" s="64"/>
      <c r="M3" s="64"/>
      <c r="N3" s="49">
        <v>3302</v>
      </c>
    </row>
    <row r="4" spans="1:14" ht="18" x14ac:dyDescent="0.3">
      <c r="A4" s="61"/>
      <c r="B4" s="61" t="s">
        <v>71</v>
      </c>
      <c r="C4" s="45" t="s">
        <v>69</v>
      </c>
      <c r="D4" s="49">
        <v>962</v>
      </c>
      <c r="E4" s="50">
        <v>1284</v>
      </c>
      <c r="F4" s="49">
        <v>46812</v>
      </c>
      <c r="G4" s="49">
        <v>3175</v>
      </c>
      <c r="H4" s="49">
        <v>1705</v>
      </c>
      <c r="I4" s="49">
        <v>1570</v>
      </c>
      <c r="J4" s="49">
        <v>614</v>
      </c>
      <c r="K4" s="49">
        <v>310</v>
      </c>
      <c r="L4" s="64">
        <v>35</v>
      </c>
      <c r="M4" s="64">
        <v>62</v>
      </c>
      <c r="N4" s="49">
        <v>2367</v>
      </c>
    </row>
    <row r="5" spans="1:14" ht="18" x14ac:dyDescent="0.3">
      <c r="A5" s="61"/>
      <c r="B5" s="61"/>
      <c r="C5" s="45" t="s">
        <v>70</v>
      </c>
      <c r="D5" s="49">
        <v>1814</v>
      </c>
      <c r="E5" s="50">
        <v>1663</v>
      </c>
      <c r="F5" s="49">
        <v>50260</v>
      </c>
      <c r="G5" s="54">
        <v>952</v>
      </c>
      <c r="H5" s="49">
        <v>1633</v>
      </c>
      <c r="I5" s="49">
        <v>2490</v>
      </c>
      <c r="J5" s="49">
        <v>866</v>
      </c>
      <c r="K5" s="49">
        <v>1040</v>
      </c>
      <c r="L5" s="64"/>
      <c r="M5" s="64"/>
      <c r="N5" s="49">
        <v>1878</v>
      </c>
    </row>
    <row r="6" spans="1:14" x14ac:dyDescent="0.3"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</row>
    <row r="7" spans="1:14" ht="18" x14ac:dyDescent="0.3">
      <c r="A7" s="46"/>
      <c r="B7" s="45"/>
      <c r="C7" s="45"/>
      <c r="D7" s="49"/>
      <c r="E7" s="49"/>
      <c r="F7" s="49"/>
      <c r="G7" s="49"/>
      <c r="H7" s="49"/>
      <c r="I7" s="49"/>
      <c r="J7" s="49"/>
      <c r="K7" s="49"/>
      <c r="L7" s="50"/>
      <c r="M7" s="50"/>
      <c r="N7" s="50"/>
    </row>
    <row r="8" spans="1:14" ht="18" x14ac:dyDescent="0.3">
      <c r="A8" s="61" t="s">
        <v>85</v>
      </c>
      <c r="B8" s="61" t="s">
        <v>68</v>
      </c>
      <c r="C8" s="45" t="s">
        <v>69</v>
      </c>
      <c r="D8" s="49">
        <v>1503</v>
      </c>
      <c r="E8" s="50">
        <v>1471</v>
      </c>
      <c r="F8">
        <v>63150</v>
      </c>
      <c r="G8" s="49">
        <v>3678</v>
      </c>
      <c r="H8" s="49">
        <v>7607</v>
      </c>
      <c r="I8" s="49">
        <v>5844</v>
      </c>
      <c r="J8" s="49">
        <v>958</v>
      </c>
      <c r="K8" s="49">
        <v>315</v>
      </c>
      <c r="L8" s="62"/>
      <c r="M8" s="63"/>
      <c r="N8" s="49">
        <v>3890</v>
      </c>
    </row>
    <row r="9" spans="1:14" ht="18" x14ac:dyDescent="0.3">
      <c r="A9" s="61"/>
      <c r="B9" s="61"/>
      <c r="C9" s="45" t="s">
        <v>70</v>
      </c>
      <c r="D9" s="49">
        <v>3146</v>
      </c>
      <c r="E9" s="50">
        <v>1757</v>
      </c>
      <c r="F9">
        <v>66440</v>
      </c>
      <c r="G9" s="49">
        <v>769</v>
      </c>
      <c r="H9" s="49">
        <v>3867</v>
      </c>
      <c r="I9" s="49">
        <v>2809</v>
      </c>
      <c r="J9" s="49">
        <v>1414</v>
      </c>
      <c r="K9" s="49">
        <v>747</v>
      </c>
      <c r="L9" s="62"/>
      <c r="M9" s="63"/>
      <c r="N9" s="49">
        <v>3302</v>
      </c>
    </row>
    <row r="10" spans="1:14" ht="18" x14ac:dyDescent="0.3">
      <c r="A10" s="61"/>
      <c r="B10" s="61" t="s">
        <v>71</v>
      </c>
      <c r="C10" s="45" t="s">
        <v>69</v>
      </c>
      <c r="D10" s="49">
        <v>1077</v>
      </c>
      <c r="E10" s="50">
        <v>1071</v>
      </c>
      <c r="F10">
        <v>46812</v>
      </c>
      <c r="G10" s="49">
        <v>3165</v>
      </c>
      <c r="H10" s="49">
        <v>2668</v>
      </c>
      <c r="I10" s="49">
        <v>3900</v>
      </c>
      <c r="J10" s="49">
        <v>625</v>
      </c>
      <c r="K10" s="49">
        <v>413</v>
      </c>
      <c r="L10" s="62"/>
      <c r="M10" s="63"/>
      <c r="N10" s="49">
        <v>2367</v>
      </c>
    </row>
    <row r="11" spans="1:14" ht="18" x14ac:dyDescent="0.3">
      <c r="A11" s="61"/>
      <c r="B11" s="61"/>
      <c r="C11" s="45" t="s">
        <v>70</v>
      </c>
      <c r="D11" s="49">
        <v>2095</v>
      </c>
      <c r="E11" s="50">
        <v>1319</v>
      </c>
      <c r="F11">
        <v>50260</v>
      </c>
      <c r="G11" s="49">
        <v>951</v>
      </c>
      <c r="H11" s="49">
        <v>1027</v>
      </c>
      <c r="I11" s="49">
        <v>1946</v>
      </c>
      <c r="J11" s="49">
        <v>888</v>
      </c>
      <c r="K11" s="49">
        <v>589</v>
      </c>
      <c r="L11" s="62"/>
      <c r="M11" s="63"/>
      <c r="N11" s="49">
        <v>1878</v>
      </c>
    </row>
    <row r="12" spans="1:14" x14ac:dyDescent="0.3"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x14ac:dyDescent="0.3"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</row>
    <row r="14" spans="1:14" ht="18" x14ac:dyDescent="0.3">
      <c r="A14" s="61" t="s">
        <v>73</v>
      </c>
      <c r="B14" s="61" t="s">
        <v>68</v>
      </c>
      <c r="C14" s="45" t="s">
        <v>69</v>
      </c>
      <c r="D14" s="49">
        <v>1543</v>
      </c>
      <c r="E14" s="50">
        <v>1732</v>
      </c>
      <c r="F14">
        <v>50638</v>
      </c>
      <c r="G14" s="49">
        <v>1864</v>
      </c>
      <c r="H14" s="49">
        <v>2638</v>
      </c>
      <c r="I14" s="49">
        <v>4805</v>
      </c>
      <c r="J14" s="49">
        <v>928</v>
      </c>
      <c r="K14" s="49">
        <v>361</v>
      </c>
      <c r="L14" s="62">
        <v>1658</v>
      </c>
      <c r="M14" s="62">
        <v>2492</v>
      </c>
      <c r="N14" s="49">
        <v>2930</v>
      </c>
    </row>
    <row r="15" spans="1:14" ht="18" x14ac:dyDescent="0.3">
      <c r="A15" s="61"/>
      <c r="B15" s="61"/>
      <c r="C15" s="45" t="s">
        <v>70</v>
      </c>
      <c r="D15" s="49">
        <v>3249</v>
      </c>
      <c r="E15" s="50">
        <v>1923</v>
      </c>
      <c r="F15">
        <v>67576</v>
      </c>
      <c r="G15" s="49">
        <v>225</v>
      </c>
      <c r="H15" s="49">
        <v>905</v>
      </c>
      <c r="I15" s="49">
        <v>2237</v>
      </c>
      <c r="J15" s="49">
        <v>1184</v>
      </c>
      <c r="K15" s="49">
        <v>608</v>
      </c>
      <c r="L15" s="62"/>
      <c r="M15" s="62"/>
      <c r="N15" s="49">
        <v>1945</v>
      </c>
    </row>
    <row r="16" spans="1:14" ht="18" x14ac:dyDescent="0.3">
      <c r="A16" s="61"/>
      <c r="B16" s="61" t="s">
        <v>71</v>
      </c>
      <c r="C16" s="45" t="s">
        <v>69</v>
      </c>
      <c r="D16" s="49">
        <v>1045</v>
      </c>
      <c r="E16" s="50">
        <v>1119</v>
      </c>
      <c r="F16">
        <v>36962</v>
      </c>
      <c r="G16" s="49">
        <v>1669</v>
      </c>
      <c r="H16" s="49">
        <v>855</v>
      </c>
      <c r="I16" s="49">
        <v>3393</v>
      </c>
      <c r="J16" s="49">
        <v>607</v>
      </c>
      <c r="K16" s="49">
        <v>421</v>
      </c>
      <c r="L16" s="62">
        <v>1140</v>
      </c>
      <c r="M16" s="62">
        <v>1696</v>
      </c>
      <c r="N16" s="49">
        <v>1586</v>
      </c>
    </row>
    <row r="17" spans="1:14" ht="18" x14ac:dyDescent="0.3">
      <c r="A17" s="61"/>
      <c r="B17" s="61"/>
      <c r="C17" s="45" t="s">
        <v>70</v>
      </c>
      <c r="D17" s="49">
        <v>2197</v>
      </c>
      <c r="E17" s="50">
        <v>1344</v>
      </c>
      <c r="F17">
        <v>53178</v>
      </c>
      <c r="G17" s="49">
        <v>380</v>
      </c>
      <c r="H17" s="49">
        <v>281</v>
      </c>
      <c r="I17" s="49">
        <v>1563</v>
      </c>
      <c r="J17" s="49">
        <v>788</v>
      </c>
      <c r="K17" s="49">
        <v>403</v>
      </c>
      <c r="L17" s="62"/>
      <c r="M17" s="62"/>
      <c r="N17" s="49">
        <v>952</v>
      </c>
    </row>
    <row r="19" spans="1:14" s="52" customFormat="1" x14ac:dyDescent="0.3">
      <c r="D19" s="52">
        <f t="shared" ref="D19:K19" si="0">SUM(D2,D3,D4,D5,D8,D9,D10,D11,D14,D15,D16,D17)/12</f>
        <v>1897</v>
      </c>
      <c r="E19" s="52">
        <f t="shared" si="0"/>
        <v>1582.25</v>
      </c>
      <c r="F19" s="52">
        <f t="shared" si="0"/>
        <v>55139.833333333336</v>
      </c>
      <c r="G19" s="52">
        <f t="shared" si="0"/>
        <v>1774.25</v>
      </c>
      <c r="H19" s="52">
        <f t="shared" si="0"/>
        <v>2287.5833333333335</v>
      </c>
      <c r="I19" s="52">
        <f t="shared" si="0"/>
        <v>3027</v>
      </c>
      <c r="J19" s="52">
        <f t="shared" si="0"/>
        <v>937.41666666666663</v>
      </c>
      <c r="K19" s="52">
        <f t="shared" si="0"/>
        <v>574.83333333333337</v>
      </c>
      <c r="L19" s="52">
        <f>SUM(L2,L4,L14,L16)/4</f>
        <v>746.75</v>
      </c>
      <c r="M19" s="52">
        <f>SUM(M2,M4,M14,M16)/4</f>
        <v>1081.5</v>
      </c>
      <c r="N19" s="52">
        <f>SUM(N2,N3,N4,N5,N8,N9,N10,N11,N14,N15,N16,N17)/12</f>
        <v>2523.9166666666665</v>
      </c>
    </row>
    <row r="21" spans="1:14" x14ac:dyDescent="0.3"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3" spans="1:14" x14ac:dyDescent="0.3"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</row>
  </sheetData>
  <mergeCells count="21">
    <mergeCell ref="M2:M3"/>
    <mergeCell ref="M8:M9"/>
    <mergeCell ref="M10:M11"/>
    <mergeCell ref="M16:M17"/>
    <mergeCell ref="M14:M15"/>
    <mergeCell ref="M4:M5"/>
    <mergeCell ref="A14:A17"/>
    <mergeCell ref="B14:B15"/>
    <mergeCell ref="L14:L15"/>
    <mergeCell ref="B16:B17"/>
    <mergeCell ref="L16:L17"/>
    <mergeCell ref="A8:A11"/>
    <mergeCell ref="B8:B9"/>
    <mergeCell ref="L8:L9"/>
    <mergeCell ref="B10:B11"/>
    <mergeCell ref="L10:L11"/>
    <mergeCell ref="A2:A5"/>
    <mergeCell ref="B2:B3"/>
    <mergeCell ref="B4:B5"/>
    <mergeCell ref="L2:L3"/>
    <mergeCell ref="L4:L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71C6-F85E-4578-9ACF-DB74A5E8DA95}">
  <dimension ref="A1:S45"/>
  <sheetViews>
    <sheetView workbookViewId="0">
      <selection activeCell="C1" sqref="C1:G14"/>
    </sheetView>
  </sheetViews>
  <sheetFormatPr defaultColWidth="18.77734375" defaultRowHeight="15.6" x14ac:dyDescent="0.3"/>
  <cols>
    <col min="1" max="1" width="8.109375" style="11" bestFit="1" customWidth="1"/>
    <col min="2" max="2" width="6.6640625" style="11" bestFit="1" customWidth="1"/>
    <col min="3" max="3" width="12.88671875" style="11" bestFit="1" customWidth="1"/>
    <col min="4" max="5" width="8.77734375" style="59" bestFit="1" customWidth="1"/>
    <col min="6" max="7" width="7.6640625" style="59" bestFit="1" customWidth="1"/>
    <col min="8" max="8" width="9.77734375" style="59" bestFit="1" customWidth="1"/>
    <col min="9" max="9" width="4.33203125" style="59" bestFit="1" customWidth="1"/>
    <col min="10" max="10" width="5.44140625" style="59" bestFit="1" customWidth="1"/>
    <col min="11" max="11" width="4.33203125" style="59" bestFit="1" customWidth="1"/>
    <col min="12" max="12" width="5.44140625" style="59" bestFit="1" customWidth="1"/>
    <col min="13" max="13" width="11" style="11" bestFit="1" customWidth="1"/>
    <col min="14" max="14" width="15.5546875" style="11" bestFit="1" customWidth="1"/>
    <col min="15" max="15" width="11" style="11" bestFit="1" customWidth="1"/>
    <col min="16" max="16" width="8.6640625" style="11" bestFit="1" customWidth="1"/>
    <col min="17" max="17" width="12" style="11" bestFit="1" customWidth="1"/>
    <col min="18" max="19" width="13.5546875" style="11" bestFit="1" customWidth="1"/>
    <col min="20" max="20" width="11.44140625" style="11" bestFit="1" customWidth="1"/>
    <col min="21" max="21" width="12.88671875" style="11" bestFit="1" customWidth="1"/>
    <col min="22" max="22" width="3.6640625" style="11" bestFit="1" customWidth="1"/>
    <col min="23" max="23" width="7" style="11" bestFit="1" customWidth="1"/>
    <col min="24" max="24" width="8.109375" style="11" bestFit="1" customWidth="1"/>
    <col min="25" max="25" width="8.77734375" style="11" bestFit="1" customWidth="1"/>
    <col min="26" max="16384" width="18.77734375" style="11"/>
  </cols>
  <sheetData>
    <row r="1" spans="1:19" s="60" customFormat="1" x14ac:dyDescent="0.3">
      <c r="A1" s="57"/>
      <c r="C1" s="58"/>
      <c r="D1" s="66" t="s">
        <v>89</v>
      </c>
      <c r="E1" s="66"/>
      <c r="F1" s="66"/>
      <c r="G1" s="66"/>
      <c r="H1" s="58"/>
      <c r="I1" s="66" t="s">
        <v>90</v>
      </c>
      <c r="J1" s="66"/>
      <c r="K1" s="66"/>
      <c r="L1" s="66"/>
      <c r="M1" s="58"/>
      <c r="N1" s="60" t="s">
        <v>1</v>
      </c>
      <c r="O1" s="11" t="s">
        <v>2</v>
      </c>
      <c r="P1" s="11" t="s">
        <v>91</v>
      </c>
      <c r="Q1" s="11" t="s">
        <v>93</v>
      </c>
      <c r="R1" s="60" t="s">
        <v>94</v>
      </c>
      <c r="S1" s="11" t="s">
        <v>92</v>
      </c>
    </row>
    <row r="2" spans="1:19" s="58" customFormat="1" x14ac:dyDescent="0.3">
      <c r="A2" s="57"/>
      <c r="B2" s="57"/>
      <c r="D2" s="66" t="s">
        <v>68</v>
      </c>
      <c r="E2" s="66"/>
      <c r="F2" s="66" t="s">
        <v>71</v>
      </c>
      <c r="G2" s="66"/>
      <c r="I2" s="66" t="s">
        <v>68</v>
      </c>
      <c r="J2" s="66"/>
      <c r="K2" s="66" t="s">
        <v>71</v>
      </c>
      <c r="L2" s="66"/>
      <c r="N2" t="s">
        <v>95</v>
      </c>
      <c r="O2" s="11" t="s">
        <v>12</v>
      </c>
      <c r="P2" s="11" t="s">
        <v>87</v>
      </c>
      <c r="Q2" s="59">
        <v>87317</v>
      </c>
      <c r="R2" s="59">
        <v>17</v>
      </c>
      <c r="S2" s="11" t="s">
        <v>68</v>
      </c>
    </row>
    <row r="3" spans="1:19" s="58" customFormat="1" x14ac:dyDescent="0.3">
      <c r="A3" s="57"/>
      <c r="B3" s="57"/>
      <c r="D3" s="58" t="s">
        <v>87</v>
      </c>
      <c r="E3" s="58" t="s">
        <v>88</v>
      </c>
      <c r="F3" s="58" t="s">
        <v>87</v>
      </c>
      <c r="G3" s="58" t="s">
        <v>88</v>
      </c>
      <c r="I3" s="58" t="s">
        <v>87</v>
      </c>
      <c r="J3" s="58" t="s">
        <v>88</v>
      </c>
      <c r="K3" s="58" t="s">
        <v>87</v>
      </c>
      <c r="L3" s="58" t="s">
        <v>88</v>
      </c>
      <c r="N3" t="s">
        <v>96</v>
      </c>
      <c r="O3" s="11" t="s">
        <v>17</v>
      </c>
      <c r="P3" s="11" t="s">
        <v>87</v>
      </c>
      <c r="Q3" s="59">
        <v>326665</v>
      </c>
      <c r="R3" s="59">
        <v>65</v>
      </c>
      <c r="S3" s="11" t="s">
        <v>68</v>
      </c>
    </row>
    <row r="4" spans="1:19" x14ac:dyDescent="0.3">
      <c r="A4" s="49"/>
      <c r="B4" s="49"/>
      <c r="C4" s="11" t="s">
        <v>12</v>
      </c>
      <c r="D4" s="59">
        <v>87317</v>
      </c>
      <c r="E4" s="59">
        <v>160901</v>
      </c>
      <c r="F4" s="59">
        <v>88294</v>
      </c>
      <c r="G4" s="59">
        <v>169335</v>
      </c>
      <c r="I4" s="59">
        <v>17</v>
      </c>
      <c r="J4" s="59">
        <v>16</v>
      </c>
      <c r="K4" s="59">
        <v>18</v>
      </c>
      <c r="L4" s="59">
        <v>17</v>
      </c>
      <c r="N4" t="s">
        <v>96</v>
      </c>
      <c r="O4" s="11" t="s">
        <v>21</v>
      </c>
      <c r="P4" s="11" t="s">
        <v>87</v>
      </c>
      <c r="Q4" s="59">
        <v>1351696</v>
      </c>
      <c r="R4" s="59">
        <v>270</v>
      </c>
      <c r="S4" s="11" t="s">
        <v>68</v>
      </c>
    </row>
    <row r="5" spans="1:19" x14ac:dyDescent="0.3">
      <c r="A5" s="49"/>
      <c r="B5" s="49"/>
      <c r="C5" s="11" t="s">
        <v>17</v>
      </c>
      <c r="D5" s="59">
        <v>326665</v>
      </c>
      <c r="E5" s="59">
        <v>736447</v>
      </c>
      <c r="F5" s="59">
        <v>329744</v>
      </c>
      <c r="G5" s="59">
        <v>760818</v>
      </c>
      <c r="I5" s="59">
        <v>65</v>
      </c>
      <c r="J5" s="59">
        <v>74</v>
      </c>
      <c r="K5" s="59">
        <v>66</v>
      </c>
      <c r="L5" s="59">
        <v>76</v>
      </c>
      <c r="N5" t="s">
        <v>96</v>
      </c>
      <c r="O5" s="11" t="s">
        <v>23</v>
      </c>
      <c r="P5" s="11" t="s">
        <v>87</v>
      </c>
      <c r="Q5" s="59">
        <v>226494</v>
      </c>
      <c r="R5" s="59">
        <v>45</v>
      </c>
      <c r="S5" s="11" t="s">
        <v>68</v>
      </c>
    </row>
    <row r="6" spans="1:19" x14ac:dyDescent="0.3">
      <c r="C6" s="11" t="s">
        <v>21</v>
      </c>
      <c r="D6" s="59">
        <v>1351696</v>
      </c>
      <c r="E6" s="59">
        <v>1114492</v>
      </c>
      <c r="F6" s="59">
        <v>131833</v>
      </c>
      <c r="G6" s="59">
        <v>76612</v>
      </c>
      <c r="I6" s="59">
        <v>270</v>
      </c>
      <c r="J6" s="59">
        <v>111</v>
      </c>
      <c r="K6" s="59">
        <v>26</v>
      </c>
      <c r="L6" s="59">
        <v>8</v>
      </c>
      <c r="N6" t="s">
        <v>97</v>
      </c>
      <c r="O6" s="11" t="s">
        <v>36</v>
      </c>
      <c r="P6" s="11" t="s">
        <v>87</v>
      </c>
      <c r="Q6" s="59">
        <v>72711</v>
      </c>
      <c r="R6" s="59">
        <v>15</v>
      </c>
      <c r="S6" s="11" t="s">
        <v>68</v>
      </c>
    </row>
    <row r="7" spans="1:19" x14ac:dyDescent="0.3">
      <c r="C7" s="11" t="s">
        <v>23</v>
      </c>
      <c r="D7" s="59">
        <v>226494</v>
      </c>
      <c r="E7" s="59">
        <v>287834</v>
      </c>
      <c r="F7" s="59">
        <v>461077</v>
      </c>
      <c r="G7" s="59">
        <v>407102</v>
      </c>
      <c r="I7" s="59">
        <v>45</v>
      </c>
      <c r="J7" s="59">
        <v>29</v>
      </c>
      <c r="K7" s="59">
        <v>92</v>
      </c>
      <c r="L7" s="59">
        <v>41</v>
      </c>
      <c r="N7" t="s">
        <v>98</v>
      </c>
      <c r="O7" s="11" t="s">
        <v>40</v>
      </c>
      <c r="P7" s="11" t="s">
        <v>87</v>
      </c>
      <c r="Q7" s="59">
        <v>356814</v>
      </c>
      <c r="R7" s="59">
        <v>71</v>
      </c>
      <c r="S7" s="11" t="s">
        <v>68</v>
      </c>
    </row>
    <row r="8" spans="1:19" x14ac:dyDescent="0.3">
      <c r="A8" s="49"/>
      <c r="B8" s="49"/>
      <c r="C8" s="11" t="s">
        <v>36</v>
      </c>
      <c r="D8" s="59">
        <v>72711</v>
      </c>
      <c r="E8" s="59">
        <v>134957</v>
      </c>
      <c r="F8" s="59">
        <v>80184</v>
      </c>
      <c r="G8" s="59">
        <v>176604</v>
      </c>
      <c r="I8" s="59">
        <v>15</v>
      </c>
      <c r="J8" s="59">
        <v>13</v>
      </c>
      <c r="K8" s="59">
        <v>16</v>
      </c>
      <c r="L8" s="59">
        <v>18</v>
      </c>
      <c r="N8" t="s">
        <v>98</v>
      </c>
      <c r="O8" s="11" t="s">
        <v>41</v>
      </c>
      <c r="P8" s="11" t="s">
        <v>87</v>
      </c>
      <c r="Q8" s="59">
        <v>102752</v>
      </c>
      <c r="R8" s="59">
        <v>21</v>
      </c>
      <c r="S8" s="11" t="s">
        <v>68</v>
      </c>
    </row>
    <row r="9" spans="1:19" x14ac:dyDescent="0.3">
      <c r="A9" s="49"/>
      <c r="B9" s="49"/>
      <c r="C9" s="11" t="s">
        <v>40</v>
      </c>
      <c r="D9" s="59">
        <v>356814</v>
      </c>
      <c r="E9" s="59">
        <v>513525</v>
      </c>
      <c r="F9" s="59">
        <v>392389</v>
      </c>
      <c r="G9" s="59">
        <v>556635</v>
      </c>
      <c r="I9" s="59">
        <v>71</v>
      </c>
      <c r="J9" s="59">
        <v>51</v>
      </c>
      <c r="K9" s="59">
        <v>78</v>
      </c>
      <c r="L9" s="59">
        <v>56</v>
      </c>
      <c r="N9" t="s">
        <v>98</v>
      </c>
      <c r="O9" s="11" t="s">
        <v>66</v>
      </c>
      <c r="P9" s="11" t="s">
        <v>87</v>
      </c>
      <c r="Q9" s="59">
        <v>352191</v>
      </c>
      <c r="R9" s="59">
        <v>70</v>
      </c>
      <c r="S9" s="11" t="s">
        <v>68</v>
      </c>
    </row>
    <row r="10" spans="1:19" x14ac:dyDescent="0.3">
      <c r="A10" s="49"/>
      <c r="B10" s="49"/>
      <c r="C10" s="11" t="s">
        <v>41</v>
      </c>
      <c r="D10" s="59">
        <v>102752</v>
      </c>
      <c r="E10" s="59">
        <v>123386</v>
      </c>
      <c r="F10" s="59">
        <v>101524</v>
      </c>
      <c r="G10" s="59">
        <v>126205</v>
      </c>
      <c r="I10" s="59">
        <v>21</v>
      </c>
      <c r="J10" s="59">
        <v>12</v>
      </c>
      <c r="K10" s="59">
        <v>20</v>
      </c>
      <c r="L10" s="59">
        <v>13</v>
      </c>
      <c r="N10" t="s">
        <v>95</v>
      </c>
      <c r="O10" s="11" t="s">
        <v>81</v>
      </c>
      <c r="P10" s="11" t="s">
        <v>87</v>
      </c>
      <c r="Q10" s="59">
        <v>78584</v>
      </c>
      <c r="R10" s="59">
        <v>16</v>
      </c>
      <c r="S10" s="11" t="s">
        <v>68</v>
      </c>
    </row>
    <row r="11" spans="1:19" x14ac:dyDescent="0.3">
      <c r="A11" s="49"/>
      <c r="B11" s="49"/>
      <c r="C11" s="11" t="s">
        <v>66</v>
      </c>
      <c r="D11" s="59">
        <v>352191</v>
      </c>
      <c r="E11" s="59">
        <v>435181</v>
      </c>
      <c r="F11" s="59">
        <v>425981</v>
      </c>
      <c r="G11" s="59">
        <v>536290</v>
      </c>
      <c r="I11" s="59">
        <v>70</v>
      </c>
      <c r="J11" s="59">
        <v>44</v>
      </c>
      <c r="K11" s="59">
        <v>85</v>
      </c>
      <c r="L11" s="59">
        <v>54</v>
      </c>
      <c r="N11" t="s">
        <v>95</v>
      </c>
      <c r="O11" s="11" t="s">
        <v>82</v>
      </c>
      <c r="P11" s="11" t="s">
        <v>87</v>
      </c>
      <c r="Q11" s="59">
        <v>308986</v>
      </c>
      <c r="R11" s="59">
        <v>62</v>
      </c>
      <c r="S11" s="11" t="s">
        <v>68</v>
      </c>
    </row>
    <row r="12" spans="1:19" x14ac:dyDescent="0.3">
      <c r="C12" s="11" t="s">
        <v>81</v>
      </c>
      <c r="D12" s="59">
        <v>78584</v>
      </c>
      <c r="E12" s="59">
        <v>78584</v>
      </c>
      <c r="F12" s="59">
        <v>182691</v>
      </c>
      <c r="G12" s="59">
        <v>182691</v>
      </c>
      <c r="I12" s="59">
        <v>16</v>
      </c>
      <c r="J12" s="59">
        <v>8</v>
      </c>
      <c r="K12" s="59">
        <v>37</v>
      </c>
      <c r="L12" s="59">
        <v>19</v>
      </c>
      <c r="N12" t="s">
        <v>95</v>
      </c>
      <c r="O12" s="11" t="s">
        <v>83</v>
      </c>
      <c r="P12" s="11" t="s">
        <v>87</v>
      </c>
      <c r="Q12" s="59">
        <v>146645</v>
      </c>
      <c r="R12" s="59">
        <v>29</v>
      </c>
      <c r="S12" s="11" t="s">
        <v>68</v>
      </c>
    </row>
    <row r="13" spans="1:19" x14ac:dyDescent="0.3">
      <c r="C13" s="11" t="s">
        <v>82</v>
      </c>
      <c r="D13" s="59">
        <v>308986</v>
      </c>
      <c r="E13" s="59">
        <v>308986</v>
      </c>
      <c r="F13" s="59">
        <v>338860</v>
      </c>
      <c r="G13" s="59">
        <v>338860</v>
      </c>
      <c r="I13" s="59">
        <v>62</v>
      </c>
      <c r="J13" s="59">
        <v>31</v>
      </c>
      <c r="K13" s="59">
        <v>68</v>
      </c>
      <c r="L13" s="59">
        <v>34</v>
      </c>
      <c r="N13" t="s">
        <v>95</v>
      </c>
      <c r="O13" s="11" t="s">
        <v>12</v>
      </c>
      <c r="P13" s="11" t="s">
        <v>88</v>
      </c>
      <c r="Q13" s="59">
        <v>160901</v>
      </c>
      <c r="R13" s="59">
        <v>16</v>
      </c>
      <c r="S13" s="11" t="s">
        <v>68</v>
      </c>
    </row>
    <row r="14" spans="1:19" x14ac:dyDescent="0.3">
      <c r="C14" s="11" t="s">
        <v>83</v>
      </c>
      <c r="D14" s="59">
        <v>146645</v>
      </c>
      <c r="E14" s="59">
        <v>219439</v>
      </c>
      <c r="F14" s="59">
        <v>168374</v>
      </c>
      <c r="G14" s="59">
        <v>258051</v>
      </c>
      <c r="I14" s="59">
        <v>29</v>
      </c>
      <c r="J14" s="59">
        <v>22</v>
      </c>
      <c r="K14" s="59">
        <v>34</v>
      </c>
      <c r="L14" s="59">
        <v>26</v>
      </c>
      <c r="N14" t="s">
        <v>96</v>
      </c>
      <c r="O14" s="11" t="s">
        <v>17</v>
      </c>
      <c r="P14" s="11" t="s">
        <v>88</v>
      </c>
      <c r="Q14" s="59">
        <v>736447</v>
      </c>
      <c r="R14" s="59">
        <v>74</v>
      </c>
      <c r="S14" s="11" t="s">
        <v>68</v>
      </c>
    </row>
    <row r="15" spans="1:19" x14ac:dyDescent="0.3">
      <c r="N15" t="s">
        <v>96</v>
      </c>
      <c r="O15" s="11" t="s">
        <v>21</v>
      </c>
      <c r="P15" s="11" t="s">
        <v>88</v>
      </c>
      <c r="Q15" s="59">
        <v>1114492</v>
      </c>
      <c r="R15" s="59">
        <v>111</v>
      </c>
      <c r="S15" s="11" t="s">
        <v>68</v>
      </c>
    </row>
    <row r="16" spans="1:19" x14ac:dyDescent="0.3">
      <c r="N16" t="s">
        <v>96</v>
      </c>
      <c r="O16" s="11" t="s">
        <v>23</v>
      </c>
      <c r="P16" s="11" t="s">
        <v>88</v>
      </c>
      <c r="Q16" s="59">
        <v>287834</v>
      </c>
      <c r="R16" s="59">
        <v>29</v>
      </c>
      <c r="S16" s="11" t="s">
        <v>68</v>
      </c>
    </row>
    <row r="17" spans="8:19" x14ac:dyDescent="0.3">
      <c r="N17" t="s">
        <v>97</v>
      </c>
      <c r="O17" s="11" t="s">
        <v>36</v>
      </c>
      <c r="P17" s="11" t="s">
        <v>88</v>
      </c>
      <c r="Q17" s="59">
        <v>134957</v>
      </c>
      <c r="R17" s="59">
        <v>13</v>
      </c>
      <c r="S17" s="11" t="s">
        <v>68</v>
      </c>
    </row>
    <row r="18" spans="8:19" s="11" customFormat="1" x14ac:dyDescent="0.3">
      <c r="H18" s="59"/>
      <c r="N18" t="s">
        <v>98</v>
      </c>
      <c r="O18" s="11" t="s">
        <v>40</v>
      </c>
      <c r="P18" s="11" t="s">
        <v>88</v>
      </c>
      <c r="Q18" s="59">
        <v>513525</v>
      </c>
      <c r="R18" s="59">
        <v>51</v>
      </c>
      <c r="S18" s="11" t="s">
        <v>68</v>
      </c>
    </row>
    <row r="19" spans="8:19" s="11" customFormat="1" x14ac:dyDescent="0.3">
      <c r="H19" s="59"/>
      <c r="N19" t="s">
        <v>98</v>
      </c>
      <c r="O19" s="11" t="s">
        <v>41</v>
      </c>
      <c r="P19" s="11" t="s">
        <v>88</v>
      </c>
      <c r="Q19" s="59">
        <v>123386</v>
      </c>
      <c r="R19" s="59">
        <v>12</v>
      </c>
      <c r="S19" s="11" t="s">
        <v>68</v>
      </c>
    </row>
    <row r="20" spans="8:19" x14ac:dyDescent="0.3">
      <c r="N20" t="s">
        <v>98</v>
      </c>
      <c r="O20" s="11" t="s">
        <v>66</v>
      </c>
      <c r="P20" s="11" t="s">
        <v>88</v>
      </c>
      <c r="Q20" s="59">
        <v>435181</v>
      </c>
      <c r="R20" s="59">
        <v>44</v>
      </c>
      <c r="S20" s="11" t="s">
        <v>68</v>
      </c>
    </row>
    <row r="21" spans="8:19" x14ac:dyDescent="0.3">
      <c r="N21" t="s">
        <v>95</v>
      </c>
      <c r="O21" s="11" t="s">
        <v>81</v>
      </c>
      <c r="P21" s="11" t="s">
        <v>88</v>
      </c>
      <c r="Q21" s="59">
        <v>78584</v>
      </c>
      <c r="R21" s="59">
        <v>8</v>
      </c>
      <c r="S21" s="11" t="s">
        <v>68</v>
      </c>
    </row>
    <row r="22" spans="8:19" x14ac:dyDescent="0.3">
      <c r="N22" t="s">
        <v>95</v>
      </c>
      <c r="O22" s="11" t="s">
        <v>82</v>
      </c>
      <c r="P22" s="11" t="s">
        <v>88</v>
      </c>
      <c r="Q22" s="59">
        <v>308986</v>
      </c>
      <c r="R22" s="59">
        <v>31</v>
      </c>
      <c r="S22" s="11" t="s">
        <v>68</v>
      </c>
    </row>
    <row r="23" spans="8:19" x14ac:dyDescent="0.3">
      <c r="N23" t="s">
        <v>95</v>
      </c>
      <c r="O23" s="11" t="s">
        <v>83</v>
      </c>
      <c r="P23" s="11" t="s">
        <v>88</v>
      </c>
      <c r="Q23" s="59">
        <v>219439</v>
      </c>
      <c r="R23" s="59">
        <v>22</v>
      </c>
      <c r="S23" s="11" t="s">
        <v>68</v>
      </c>
    </row>
    <row r="24" spans="8:19" x14ac:dyDescent="0.3">
      <c r="N24" t="s">
        <v>95</v>
      </c>
      <c r="O24" s="11" t="s">
        <v>12</v>
      </c>
      <c r="P24" s="11" t="s">
        <v>87</v>
      </c>
      <c r="Q24" s="59">
        <v>88294</v>
      </c>
      <c r="R24" s="59">
        <v>18</v>
      </c>
      <c r="S24" s="11" t="s">
        <v>71</v>
      </c>
    </row>
    <row r="25" spans="8:19" x14ac:dyDescent="0.3">
      <c r="N25" t="s">
        <v>96</v>
      </c>
      <c r="O25" s="11" t="s">
        <v>17</v>
      </c>
      <c r="P25" s="11" t="s">
        <v>87</v>
      </c>
      <c r="Q25" s="59">
        <v>329744</v>
      </c>
      <c r="R25" s="59">
        <v>66</v>
      </c>
      <c r="S25" s="11" t="s">
        <v>71</v>
      </c>
    </row>
    <row r="26" spans="8:19" x14ac:dyDescent="0.3">
      <c r="N26" t="s">
        <v>96</v>
      </c>
      <c r="O26" s="11" t="s">
        <v>21</v>
      </c>
      <c r="P26" s="11" t="s">
        <v>87</v>
      </c>
      <c r="Q26" s="59">
        <v>131833</v>
      </c>
      <c r="R26" s="59">
        <v>26</v>
      </c>
      <c r="S26" s="11" t="s">
        <v>71</v>
      </c>
    </row>
    <row r="27" spans="8:19" x14ac:dyDescent="0.3">
      <c r="N27" t="s">
        <v>96</v>
      </c>
      <c r="O27" s="11" t="s">
        <v>23</v>
      </c>
      <c r="P27" s="11" t="s">
        <v>87</v>
      </c>
      <c r="Q27" s="59">
        <v>461077</v>
      </c>
      <c r="R27" s="59">
        <v>92</v>
      </c>
      <c r="S27" s="11" t="s">
        <v>71</v>
      </c>
    </row>
    <row r="28" spans="8:19" x14ac:dyDescent="0.3">
      <c r="N28" t="s">
        <v>97</v>
      </c>
      <c r="O28" s="11" t="s">
        <v>36</v>
      </c>
      <c r="P28" s="11" t="s">
        <v>87</v>
      </c>
      <c r="Q28" s="59">
        <v>80184</v>
      </c>
      <c r="R28" s="59">
        <v>16</v>
      </c>
      <c r="S28" s="11" t="s">
        <v>71</v>
      </c>
    </row>
    <row r="29" spans="8:19" x14ac:dyDescent="0.3">
      <c r="N29" t="s">
        <v>98</v>
      </c>
      <c r="O29" s="11" t="s">
        <v>40</v>
      </c>
      <c r="P29" s="11" t="s">
        <v>87</v>
      </c>
      <c r="Q29" s="59">
        <v>392389</v>
      </c>
      <c r="R29" s="59">
        <v>78</v>
      </c>
      <c r="S29" s="11" t="s">
        <v>71</v>
      </c>
    </row>
    <row r="30" spans="8:19" x14ac:dyDescent="0.3">
      <c r="N30" t="s">
        <v>98</v>
      </c>
      <c r="O30" s="11" t="s">
        <v>41</v>
      </c>
      <c r="P30" s="11" t="s">
        <v>87</v>
      </c>
      <c r="Q30" s="59">
        <v>101524</v>
      </c>
      <c r="R30" s="59">
        <v>20</v>
      </c>
      <c r="S30" s="11" t="s">
        <v>71</v>
      </c>
    </row>
    <row r="31" spans="8:19" x14ac:dyDescent="0.3">
      <c r="N31" t="s">
        <v>98</v>
      </c>
      <c r="O31" s="11" t="s">
        <v>66</v>
      </c>
      <c r="P31" s="11" t="s">
        <v>87</v>
      </c>
      <c r="Q31" s="59">
        <v>425981</v>
      </c>
      <c r="R31" s="59">
        <v>85</v>
      </c>
      <c r="S31" s="11" t="s">
        <v>71</v>
      </c>
    </row>
    <row r="32" spans="8:19" x14ac:dyDescent="0.3">
      <c r="N32" t="s">
        <v>95</v>
      </c>
      <c r="O32" s="11" t="s">
        <v>81</v>
      </c>
      <c r="P32" s="11" t="s">
        <v>87</v>
      </c>
      <c r="Q32" s="59">
        <v>182691</v>
      </c>
      <c r="R32" s="59">
        <v>37</v>
      </c>
      <c r="S32" s="11" t="s">
        <v>71</v>
      </c>
    </row>
    <row r="33" spans="14:19" x14ac:dyDescent="0.3">
      <c r="N33" t="s">
        <v>95</v>
      </c>
      <c r="O33" s="11" t="s">
        <v>82</v>
      </c>
      <c r="P33" s="11" t="s">
        <v>87</v>
      </c>
      <c r="Q33" s="59">
        <v>338860</v>
      </c>
      <c r="R33" s="59">
        <v>68</v>
      </c>
      <c r="S33" s="11" t="s">
        <v>71</v>
      </c>
    </row>
    <row r="34" spans="14:19" x14ac:dyDescent="0.3">
      <c r="N34" t="s">
        <v>95</v>
      </c>
      <c r="O34" s="11" t="s">
        <v>83</v>
      </c>
      <c r="P34" s="11" t="s">
        <v>87</v>
      </c>
      <c r="Q34" s="59">
        <v>168374</v>
      </c>
      <c r="R34" s="59">
        <v>34</v>
      </c>
      <c r="S34" s="11" t="s">
        <v>71</v>
      </c>
    </row>
    <row r="35" spans="14:19" x14ac:dyDescent="0.3">
      <c r="N35" t="s">
        <v>95</v>
      </c>
      <c r="O35" s="11" t="s">
        <v>12</v>
      </c>
      <c r="P35" s="11" t="s">
        <v>88</v>
      </c>
      <c r="Q35" s="59">
        <v>169335</v>
      </c>
      <c r="R35" s="59">
        <v>17</v>
      </c>
      <c r="S35" s="11" t="s">
        <v>71</v>
      </c>
    </row>
    <row r="36" spans="14:19" x14ac:dyDescent="0.3">
      <c r="N36" t="s">
        <v>96</v>
      </c>
      <c r="O36" s="11" t="s">
        <v>17</v>
      </c>
      <c r="P36" s="11" t="s">
        <v>88</v>
      </c>
      <c r="Q36" s="59">
        <v>760818</v>
      </c>
      <c r="R36" s="59">
        <v>76</v>
      </c>
      <c r="S36" s="11" t="s">
        <v>71</v>
      </c>
    </row>
    <row r="37" spans="14:19" x14ac:dyDescent="0.3">
      <c r="N37" t="s">
        <v>96</v>
      </c>
      <c r="O37" s="11" t="s">
        <v>21</v>
      </c>
      <c r="P37" s="11" t="s">
        <v>88</v>
      </c>
      <c r="Q37" s="59">
        <v>76612</v>
      </c>
      <c r="R37" s="59">
        <v>8</v>
      </c>
      <c r="S37" s="11" t="s">
        <v>71</v>
      </c>
    </row>
    <row r="38" spans="14:19" x14ac:dyDescent="0.3">
      <c r="N38" t="s">
        <v>96</v>
      </c>
      <c r="O38" s="11" t="s">
        <v>23</v>
      </c>
      <c r="P38" s="11" t="s">
        <v>88</v>
      </c>
      <c r="Q38" s="59">
        <v>407102</v>
      </c>
      <c r="R38" s="59">
        <v>41</v>
      </c>
      <c r="S38" s="11" t="s">
        <v>71</v>
      </c>
    </row>
    <row r="39" spans="14:19" x14ac:dyDescent="0.3">
      <c r="N39" t="s">
        <v>97</v>
      </c>
      <c r="O39" s="11" t="s">
        <v>36</v>
      </c>
      <c r="P39" s="11" t="s">
        <v>88</v>
      </c>
      <c r="Q39" s="59">
        <v>176604</v>
      </c>
      <c r="R39" s="59">
        <v>18</v>
      </c>
      <c r="S39" s="11" t="s">
        <v>71</v>
      </c>
    </row>
    <row r="40" spans="14:19" x14ac:dyDescent="0.3">
      <c r="N40" t="s">
        <v>98</v>
      </c>
      <c r="O40" s="11" t="s">
        <v>40</v>
      </c>
      <c r="P40" s="11" t="s">
        <v>88</v>
      </c>
      <c r="Q40" s="59">
        <v>556635</v>
      </c>
      <c r="R40" s="59">
        <v>56</v>
      </c>
      <c r="S40" s="11" t="s">
        <v>71</v>
      </c>
    </row>
    <row r="41" spans="14:19" x14ac:dyDescent="0.3">
      <c r="N41" t="s">
        <v>98</v>
      </c>
      <c r="O41" s="11" t="s">
        <v>41</v>
      </c>
      <c r="P41" s="11" t="s">
        <v>88</v>
      </c>
      <c r="Q41" s="59">
        <v>126205</v>
      </c>
      <c r="R41" s="59">
        <v>13</v>
      </c>
      <c r="S41" s="11" t="s">
        <v>71</v>
      </c>
    </row>
    <row r="42" spans="14:19" x14ac:dyDescent="0.3">
      <c r="N42" t="s">
        <v>98</v>
      </c>
      <c r="O42" s="11" t="s">
        <v>66</v>
      </c>
      <c r="P42" s="11" t="s">
        <v>88</v>
      </c>
      <c r="Q42" s="59">
        <v>536290</v>
      </c>
      <c r="R42" s="59">
        <v>54</v>
      </c>
      <c r="S42" s="11" t="s">
        <v>71</v>
      </c>
    </row>
    <row r="43" spans="14:19" x14ac:dyDescent="0.3">
      <c r="N43" t="s">
        <v>95</v>
      </c>
      <c r="O43" s="11" t="s">
        <v>81</v>
      </c>
      <c r="P43" s="11" t="s">
        <v>88</v>
      </c>
      <c r="Q43" s="59">
        <v>182691</v>
      </c>
      <c r="R43" s="59">
        <v>19</v>
      </c>
      <c r="S43" s="11" t="s">
        <v>71</v>
      </c>
    </row>
    <row r="44" spans="14:19" x14ac:dyDescent="0.3">
      <c r="N44" t="s">
        <v>95</v>
      </c>
      <c r="O44" s="11" t="s">
        <v>82</v>
      </c>
      <c r="P44" s="11" t="s">
        <v>88</v>
      </c>
      <c r="Q44" s="59">
        <v>338860</v>
      </c>
      <c r="R44" s="59">
        <v>34</v>
      </c>
      <c r="S44" s="11" t="s">
        <v>71</v>
      </c>
    </row>
    <row r="45" spans="14:19" x14ac:dyDescent="0.3">
      <c r="N45" t="s">
        <v>95</v>
      </c>
      <c r="O45" s="11" t="s">
        <v>83</v>
      </c>
      <c r="P45" s="11" t="s">
        <v>88</v>
      </c>
      <c r="Q45" s="59">
        <v>258051</v>
      </c>
      <c r="R45" s="59">
        <v>26</v>
      </c>
      <c r="S45" s="11" t="s">
        <v>71</v>
      </c>
    </row>
  </sheetData>
  <mergeCells count="6">
    <mergeCell ref="D1:G1"/>
    <mergeCell ref="I1:L1"/>
    <mergeCell ref="D2:E2"/>
    <mergeCell ref="F2:G2"/>
    <mergeCell ref="I2:J2"/>
    <mergeCell ref="K2:L2"/>
  </mergeCells>
  <phoneticPr fontId="9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50B6-F310-4F59-9A12-E8D5FE64B404}">
  <dimension ref="A1:H45"/>
  <sheetViews>
    <sheetView workbookViewId="0">
      <selection activeCell="G12" sqref="G12"/>
    </sheetView>
  </sheetViews>
  <sheetFormatPr defaultRowHeight="14.4" x14ac:dyDescent="0.3"/>
  <cols>
    <col min="1" max="1" width="15.5546875" bestFit="1" customWidth="1"/>
    <col min="2" max="2" width="12.88671875" bestFit="1" customWidth="1"/>
    <col min="3" max="3" width="13.5546875" bestFit="1" customWidth="1"/>
    <col min="4" max="4" width="11" bestFit="1" customWidth="1"/>
    <col min="5" max="5" width="8.77734375" bestFit="1" customWidth="1"/>
    <col min="6" max="6" width="12" bestFit="1" customWidth="1"/>
    <col min="7" max="7" width="22.5546875" bestFit="1" customWidth="1"/>
    <col min="8" max="8" width="26" bestFit="1" customWidth="1"/>
  </cols>
  <sheetData>
    <row r="1" spans="1:8" ht="15.6" x14ac:dyDescent="0.3">
      <c r="A1" s="60" t="s">
        <v>1</v>
      </c>
      <c r="B1" s="11" t="s">
        <v>2</v>
      </c>
      <c r="C1" s="11" t="s">
        <v>92</v>
      </c>
      <c r="D1" s="11" t="s">
        <v>91</v>
      </c>
      <c r="E1" s="11" t="s">
        <v>93</v>
      </c>
      <c r="F1" s="60" t="s">
        <v>94</v>
      </c>
      <c r="G1" s="11" t="s">
        <v>99</v>
      </c>
      <c r="H1" s="11" t="s">
        <v>100</v>
      </c>
    </row>
    <row r="2" spans="1:8" ht="15.6" x14ac:dyDescent="0.3">
      <c r="A2" t="s">
        <v>95</v>
      </c>
      <c r="B2" s="11" t="s">
        <v>12</v>
      </c>
      <c r="C2" s="11" t="s">
        <v>68</v>
      </c>
      <c r="D2" s="11" t="s">
        <v>87</v>
      </c>
      <c r="E2" s="59">
        <v>87317</v>
      </c>
      <c r="F2" s="59">
        <v>17</v>
      </c>
      <c r="G2">
        <f t="shared" ref="G2:G12" si="0">(E13-E2)/5000</f>
        <v>14.716799999999999</v>
      </c>
      <c r="H2">
        <f>(F13-F2)/5000</f>
        <v>-2.0000000000000001E-4</v>
      </c>
    </row>
    <row r="3" spans="1:8" ht="15.6" x14ac:dyDescent="0.3">
      <c r="A3" t="s">
        <v>96</v>
      </c>
      <c r="B3" s="11" t="s">
        <v>17</v>
      </c>
      <c r="C3" s="11" t="s">
        <v>68</v>
      </c>
      <c r="D3" s="11" t="s">
        <v>87</v>
      </c>
      <c r="E3" s="59">
        <v>326665</v>
      </c>
      <c r="F3" s="59">
        <v>65</v>
      </c>
      <c r="G3">
        <f t="shared" si="0"/>
        <v>81.956400000000002</v>
      </c>
      <c r="H3">
        <f t="shared" ref="H3:H12" si="1">(F14-F3)/5000</f>
        <v>1.8E-3</v>
      </c>
    </row>
    <row r="4" spans="1:8" ht="15.6" x14ac:dyDescent="0.3">
      <c r="A4" t="s">
        <v>96</v>
      </c>
      <c r="B4" s="11" t="s">
        <v>21</v>
      </c>
      <c r="C4" s="11" t="s">
        <v>68</v>
      </c>
      <c r="D4" s="11" t="s">
        <v>87</v>
      </c>
      <c r="E4" s="59">
        <v>1351696</v>
      </c>
      <c r="F4" s="59">
        <v>270</v>
      </c>
      <c r="G4">
        <f t="shared" si="0"/>
        <v>-47.440800000000003</v>
      </c>
      <c r="H4">
        <f t="shared" si="1"/>
        <v>-3.1800000000000002E-2</v>
      </c>
    </row>
    <row r="5" spans="1:8" ht="15.6" x14ac:dyDescent="0.3">
      <c r="A5" t="s">
        <v>96</v>
      </c>
      <c r="B5" s="11" t="s">
        <v>23</v>
      </c>
      <c r="C5" s="11" t="s">
        <v>68</v>
      </c>
      <c r="D5" s="11" t="s">
        <v>87</v>
      </c>
      <c r="E5" s="59">
        <v>226494</v>
      </c>
      <c r="F5" s="59">
        <v>45</v>
      </c>
      <c r="G5">
        <f t="shared" si="0"/>
        <v>12.268000000000001</v>
      </c>
      <c r="H5">
        <f t="shared" si="1"/>
        <v>-3.2000000000000002E-3</v>
      </c>
    </row>
    <row r="6" spans="1:8" ht="15.6" x14ac:dyDescent="0.3">
      <c r="A6" t="s">
        <v>97</v>
      </c>
      <c r="B6" s="11" t="s">
        <v>36</v>
      </c>
      <c r="C6" s="11" t="s">
        <v>68</v>
      </c>
      <c r="D6" s="11" t="s">
        <v>87</v>
      </c>
      <c r="E6" s="59">
        <v>72711</v>
      </c>
      <c r="F6" s="59">
        <v>15</v>
      </c>
      <c r="G6">
        <f t="shared" si="0"/>
        <v>12.449199999999999</v>
      </c>
      <c r="H6">
        <f t="shared" si="1"/>
        <v>-4.0000000000000002E-4</v>
      </c>
    </row>
    <row r="7" spans="1:8" ht="15.6" x14ac:dyDescent="0.3">
      <c r="A7" t="s">
        <v>98</v>
      </c>
      <c r="B7" s="11" t="s">
        <v>40</v>
      </c>
      <c r="C7" s="11" t="s">
        <v>68</v>
      </c>
      <c r="D7" s="11" t="s">
        <v>87</v>
      </c>
      <c r="E7" s="59">
        <v>356814</v>
      </c>
      <c r="F7" s="59">
        <v>71</v>
      </c>
      <c r="G7">
        <f t="shared" si="0"/>
        <v>31.342199999999998</v>
      </c>
      <c r="H7">
        <f t="shared" si="1"/>
        <v>-4.0000000000000001E-3</v>
      </c>
    </row>
    <row r="8" spans="1:8" ht="15.6" x14ac:dyDescent="0.3">
      <c r="A8" t="s">
        <v>98</v>
      </c>
      <c r="B8" s="11" t="s">
        <v>41</v>
      </c>
      <c r="C8" s="11" t="s">
        <v>68</v>
      </c>
      <c r="D8" s="11" t="s">
        <v>87</v>
      </c>
      <c r="E8" s="59">
        <v>102752</v>
      </c>
      <c r="F8" s="59">
        <v>21</v>
      </c>
      <c r="G8">
        <f t="shared" si="0"/>
        <v>4.1268000000000002</v>
      </c>
      <c r="H8">
        <f t="shared" si="1"/>
        <v>-1.8E-3</v>
      </c>
    </row>
    <row r="9" spans="1:8" ht="15.6" x14ac:dyDescent="0.3">
      <c r="A9" t="s">
        <v>98</v>
      </c>
      <c r="B9" s="11" t="s">
        <v>66</v>
      </c>
      <c r="C9" s="11" t="s">
        <v>68</v>
      </c>
      <c r="D9" s="11" t="s">
        <v>87</v>
      </c>
      <c r="E9" s="59">
        <v>352191</v>
      </c>
      <c r="F9" s="59">
        <v>70</v>
      </c>
      <c r="G9">
        <f t="shared" si="0"/>
        <v>16.597999999999999</v>
      </c>
      <c r="H9">
        <f t="shared" si="1"/>
        <v>-5.1999999999999998E-3</v>
      </c>
    </row>
    <row r="10" spans="1:8" ht="15.6" x14ac:dyDescent="0.3">
      <c r="A10" t="s">
        <v>95</v>
      </c>
      <c r="B10" s="11" t="s">
        <v>81</v>
      </c>
      <c r="C10" s="11" t="s">
        <v>68</v>
      </c>
      <c r="D10" s="11" t="s">
        <v>87</v>
      </c>
      <c r="E10" s="59">
        <v>78584</v>
      </c>
      <c r="F10" s="59">
        <v>16</v>
      </c>
      <c r="G10">
        <f t="shared" si="0"/>
        <v>0</v>
      </c>
      <c r="H10">
        <f t="shared" si="1"/>
        <v>-1.6000000000000001E-3</v>
      </c>
    </row>
    <row r="11" spans="1:8" ht="15.6" x14ac:dyDescent="0.3">
      <c r="A11" t="s">
        <v>95</v>
      </c>
      <c r="B11" s="11" t="s">
        <v>82</v>
      </c>
      <c r="C11" s="11" t="s">
        <v>68</v>
      </c>
      <c r="D11" s="11" t="s">
        <v>87</v>
      </c>
      <c r="E11" s="59">
        <v>308986</v>
      </c>
      <c r="F11" s="59">
        <v>62</v>
      </c>
      <c r="G11">
        <f t="shared" si="0"/>
        <v>0</v>
      </c>
      <c r="H11">
        <f t="shared" si="1"/>
        <v>-6.1999999999999998E-3</v>
      </c>
    </row>
    <row r="12" spans="1:8" ht="15.6" x14ac:dyDescent="0.3">
      <c r="A12" t="s">
        <v>95</v>
      </c>
      <c r="B12" s="11" t="s">
        <v>83</v>
      </c>
      <c r="C12" s="11" t="s">
        <v>68</v>
      </c>
      <c r="D12" s="11" t="s">
        <v>87</v>
      </c>
      <c r="E12" s="59">
        <v>146645</v>
      </c>
      <c r="F12" s="59">
        <v>29</v>
      </c>
      <c r="G12">
        <f t="shared" si="0"/>
        <v>14.5588</v>
      </c>
      <c r="H12">
        <f t="shared" si="1"/>
        <v>-1.4E-3</v>
      </c>
    </row>
    <row r="13" spans="1:8" ht="15.6" x14ac:dyDescent="0.3">
      <c r="A13" t="s">
        <v>95</v>
      </c>
      <c r="B13" s="11" t="s">
        <v>12</v>
      </c>
      <c r="C13" s="11" t="s">
        <v>68</v>
      </c>
      <c r="D13" s="11" t="s">
        <v>88</v>
      </c>
      <c r="E13" s="59">
        <v>160901</v>
      </c>
      <c r="F13" s="59">
        <v>16</v>
      </c>
    </row>
    <row r="14" spans="1:8" ht="15.6" x14ac:dyDescent="0.3">
      <c r="A14" t="s">
        <v>96</v>
      </c>
      <c r="B14" s="11" t="s">
        <v>17</v>
      </c>
      <c r="C14" s="11" t="s">
        <v>68</v>
      </c>
      <c r="D14" s="11" t="s">
        <v>88</v>
      </c>
      <c r="E14" s="59">
        <v>736447</v>
      </c>
      <c r="F14" s="59">
        <v>74</v>
      </c>
    </row>
    <row r="15" spans="1:8" ht="15.6" x14ac:dyDescent="0.3">
      <c r="A15" t="s">
        <v>96</v>
      </c>
      <c r="B15" s="11" t="s">
        <v>21</v>
      </c>
      <c r="C15" s="11" t="s">
        <v>68</v>
      </c>
      <c r="D15" s="11" t="s">
        <v>88</v>
      </c>
      <c r="E15" s="59">
        <v>1114492</v>
      </c>
      <c r="F15" s="59">
        <v>111</v>
      </c>
    </row>
    <row r="16" spans="1:8" ht="15.6" x14ac:dyDescent="0.3">
      <c r="A16" t="s">
        <v>96</v>
      </c>
      <c r="B16" s="11" t="s">
        <v>23</v>
      </c>
      <c r="C16" s="11" t="s">
        <v>68</v>
      </c>
      <c r="D16" s="11" t="s">
        <v>88</v>
      </c>
      <c r="E16" s="59">
        <v>287834</v>
      </c>
      <c r="F16" s="59">
        <v>29</v>
      </c>
    </row>
    <row r="17" spans="1:8" ht="15.6" x14ac:dyDescent="0.3">
      <c r="A17" t="s">
        <v>97</v>
      </c>
      <c r="B17" s="11" t="s">
        <v>36</v>
      </c>
      <c r="C17" s="11" t="s">
        <v>68</v>
      </c>
      <c r="D17" s="11" t="s">
        <v>88</v>
      </c>
      <c r="E17" s="59">
        <v>134957</v>
      </c>
      <c r="F17" s="59">
        <v>13</v>
      </c>
    </row>
    <row r="18" spans="1:8" ht="15.6" x14ac:dyDescent="0.3">
      <c r="A18" t="s">
        <v>98</v>
      </c>
      <c r="B18" s="11" t="s">
        <v>40</v>
      </c>
      <c r="C18" s="11" t="s">
        <v>68</v>
      </c>
      <c r="D18" s="11" t="s">
        <v>88</v>
      </c>
      <c r="E18" s="59">
        <v>513525</v>
      </c>
      <c r="F18" s="59">
        <v>51</v>
      </c>
    </row>
    <row r="19" spans="1:8" ht="15.6" x14ac:dyDescent="0.3">
      <c r="A19" t="s">
        <v>98</v>
      </c>
      <c r="B19" s="11" t="s">
        <v>41</v>
      </c>
      <c r="C19" s="11" t="s">
        <v>68</v>
      </c>
      <c r="D19" s="11" t="s">
        <v>88</v>
      </c>
      <c r="E19" s="59">
        <v>123386</v>
      </c>
      <c r="F19" s="59">
        <v>12</v>
      </c>
    </row>
    <row r="20" spans="1:8" ht="15.6" x14ac:dyDescent="0.3">
      <c r="A20" t="s">
        <v>98</v>
      </c>
      <c r="B20" s="11" t="s">
        <v>66</v>
      </c>
      <c r="C20" s="11" t="s">
        <v>68</v>
      </c>
      <c r="D20" s="11" t="s">
        <v>88</v>
      </c>
      <c r="E20" s="59">
        <v>435181</v>
      </c>
      <c r="F20" s="59">
        <v>44</v>
      </c>
    </row>
    <row r="21" spans="1:8" ht="15.6" x14ac:dyDescent="0.3">
      <c r="A21" t="s">
        <v>95</v>
      </c>
      <c r="B21" s="11" t="s">
        <v>81</v>
      </c>
      <c r="C21" s="11" t="s">
        <v>68</v>
      </c>
      <c r="D21" s="11" t="s">
        <v>88</v>
      </c>
      <c r="E21" s="59">
        <v>78584</v>
      </c>
      <c r="F21" s="59">
        <v>8</v>
      </c>
    </row>
    <row r="22" spans="1:8" ht="15.6" x14ac:dyDescent="0.3">
      <c r="A22" t="s">
        <v>95</v>
      </c>
      <c r="B22" s="11" t="s">
        <v>82</v>
      </c>
      <c r="C22" s="11" t="s">
        <v>68</v>
      </c>
      <c r="D22" s="11" t="s">
        <v>88</v>
      </c>
      <c r="E22" s="59">
        <v>308986</v>
      </c>
      <c r="F22" s="59">
        <v>31</v>
      </c>
    </row>
    <row r="23" spans="1:8" ht="15.6" x14ac:dyDescent="0.3">
      <c r="A23" t="s">
        <v>95</v>
      </c>
      <c r="B23" s="11" t="s">
        <v>83</v>
      </c>
      <c r="C23" s="11" t="s">
        <v>68</v>
      </c>
      <c r="D23" s="11" t="s">
        <v>88</v>
      </c>
      <c r="E23" s="59">
        <v>219439</v>
      </c>
      <c r="F23" s="59">
        <v>22</v>
      </c>
    </row>
    <row r="24" spans="1:8" ht="15.6" x14ac:dyDescent="0.3">
      <c r="A24" t="s">
        <v>95</v>
      </c>
      <c r="B24" s="11" t="s">
        <v>12</v>
      </c>
      <c r="C24" s="11" t="s">
        <v>71</v>
      </c>
      <c r="D24" s="11" t="s">
        <v>87</v>
      </c>
      <c r="E24" s="59">
        <v>88294</v>
      </c>
      <c r="F24" s="59">
        <v>18</v>
      </c>
      <c r="G24">
        <f>(E35-E24)/5000</f>
        <v>16.208200000000001</v>
      </c>
      <c r="H24">
        <f>(F35-F24)/5000</f>
        <v>-2.0000000000000001E-4</v>
      </c>
    </row>
    <row r="25" spans="1:8" ht="15.6" x14ac:dyDescent="0.3">
      <c r="A25" t="s">
        <v>96</v>
      </c>
      <c r="B25" s="11" t="s">
        <v>17</v>
      </c>
      <c r="C25" s="11" t="s">
        <v>71</v>
      </c>
      <c r="D25" s="11" t="s">
        <v>87</v>
      </c>
      <c r="E25" s="59">
        <v>329744</v>
      </c>
      <c r="F25" s="59">
        <v>66</v>
      </c>
      <c r="G25">
        <f t="shared" ref="G25:G34" si="2">(E36-E25)/5000</f>
        <v>86.214799999999997</v>
      </c>
      <c r="H25">
        <f t="shared" ref="H25:H34" si="3">(F36-F25)/5000</f>
        <v>2E-3</v>
      </c>
    </row>
    <row r="26" spans="1:8" ht="15.6" x14ac:dyDescent="0.3">
      <c r="A26" t="s">
        <v>96</v>
      </c>
      <c r="B26" s="11" t="s">
        <v>21</v>
      </c>
      <c r="C26" s="11" t="s">
        <v>71</v>
      </c>
      <c r="D26" s="11" t="s">
        <v>87</v>
      </c>
      <c r="E26" s="59">
        <v>131833</v>
      </c>
      <c r="F26" s="59">
        <v>26</v>
      </c>
      <c r="G26">
        <f t="shared" si="2"/>
        <v>-11.0442</v>
      </c>
      <c r="H26">
        <f t="shared" si="3"/>
        <v>-3.5999999999999999E-3</v>
      </c>
    </row>
    <row r="27" spans="1:8" ht="15.6" x14ac:dyDescent="0.3">
      <c r="A27" t="s">
        <v>96</v>
      </c>
      <c r="B27" s="11" t="s">
        <v>23</v>
      </c>
      <c r="C27" s="11" t="s">
        <v>71</v>
      </c>
      <c r="D27" s="11" t="s">
        <v>87</v>
      </c>
      <c r="E27" s="59">
        <v>461077</v>
      </c>
      <c r="F27" s="59">
        <v>92</v>
      </c>
      <c r="G27">
        <f t="shared" si="2"/>
        <v>-10.795</v>
      </c>
      <c r="H27">
        <f t="shared" si="3"/>
        <v>-1.0200000000000001E-2</v>
      </c>
    </row>
    <row r="28" spans="1:8" ht="15.6" x14ac:dyDescent="0.3">
      <c r="A28" t="s">
        <v>97</v>
      </c>
      <c r="B28" s="11" t="s">
        <v>36</v>
      </c>
      <c r="C28" s="11" t="s">
        <v>71</v>
      </c>
      <c r="D28" s="11" t="s">
        <v>87</v>
      </c>
      <c r="E28" s="59">
        <v>80184</v>
      </c>
      <c r="F28" s="59">
        <v>16</v>
      </c>
      <c r="G28">
        <f t="shared" si="2"/>
        <v>19.283999999999999</v>
      </c>
      <c r="H28">
        <f t="shared" si="3"/>
        <v>4.0000000000000002E-4</v>
      </c>
    </row>
    <row r="29" spans="1:8" ht="15.6" x14ac:dyDescent="0.3">
      <c r="A29" t="s">
        <v>98</v>
      </c>
      <c r="B29" s="11" t="s">
        <v>40</v>
      </c>
      <c r="C29" s="11" t="s">
        <v>71</v>
      </c>
      <c r="D29" s="11" t="s">
        <v>87</v>
      </c>
      <c r="E29" s="59">
        <v>392389</v>
      </c>
      <c r="F29" s="59">
        <v>78</v>
      </c>
      <c r="G29">
        <f t="shared" si="2"/>
        <v>32.849200000000003</v>
      </c>
      <c r="H29">
        <f t="shared" si="3"/>
        <v>-4.4000000000000003E-3</v>
      </c>
    </row>
    <row r="30" spans="1:8" ht="15.6" x14ac:dyDescent="0.3">
      <c r="A30" t="s">
        <v>98</v>
      </c>
      <c r="B30" s="11" t="s">
        <v>41</v>
      </c>
      <c r="C30" s="11" t="s">
        <v>71</v>
      </c>
      <c r="D30" s="11" t="s">
        <v>87</v>
      </c>
      <c r="E30" s="59">
        <v>101524</v>
      </c>
      <c r="F30" s="59">
        <v>20</v>
      </c>
      <c r="G30">
        <f t="shared" si="2"/>
        <v>4.9362000000000004</v>
      </c>
      <c r="H30">
        <f t="shared" si="3"/>
        <v>-1.4E-3</v>
      </c>
    </row>
    <row r="31" spans="1:8" ht="15.6" x14ac:dyDescent="0.3">
      <c r="A31" t="s">
        <v>98</v>
      </c>
      <c r="B31" s="11" t="s">
        <v>66</v>
      </c>
      <c r="C31" s="11" t="s">
        <v>71</v>
      </c>
      <c r="D31" s="11" t="s">
        <v>87</v>
      </c>
      <c r="E31" s="59">
        <v>425981</v>
      </c>
      <c r="F31" s="59">
        <v>85</v>
      </c>
      <c r="G31">
        <f t="shared" si="2"/>
        <v>22.061800000000002</v>
      </c>
      <c r="H31">
        <f t="shared" si="3"/>
        <v>-6.1999999999999998E-3</v>
      </c>
    </row>
    <row r="32" spans="1:8" ht="15.6" x14ac:dyDescent="0.3">
      <c r="A32" t="s">
        <v>95</v>
      </c>
      <c r="B32" s="11" t="s">
        <v>81</v>
      </c>
      <c r="C32" s="11" t="s">
        <v>71</v>
      </c>
      <c r="D32" s="11" t="s">
        <v>87</v>
      </c>
      <c r="E32" s="59">
        <v>182691</v>
      </c>
      <c r="F32" s="59">
        <v>37</v>
      </c>
      <c r="G32">
        <f t="shared" si="2"/>
        <v>0</v>
      </c>
      <c r="H32">
        <f t="shared" si="3"/>
        <v>-3.5999999999999999E-3</v>
      </c>
    </row>
    <row r="33" spans="1:8" ht="15.6" x14ac:dyDescent="0.3">
      <c r="A33" t="s">
        <v>95</v>
      </c>
      <c r="B33" s="11" t="s">
        <v>82</v>
      </c>
      <c r="C33" s="11" t="s">
        <v>71</v>
      </c>
      <c r="D33" s="11" t="s">
        <v>87</v>
      </c>
      <c r="E33" s="59">
        <v>338860</v>
      </c>
      <c r="F33" s="59">
        <v>68</v>
      </c>
      <c r="G33">
        <f t="shared" si="2"/>
        <v>0</v>
      </c>
      <c r="H33">
        <f t="shared" si="3"/>
        <v>-6.7999999999999996E-3</v>
      </c>
    </row>
    <row r="34" spans="1:8" ht="15.6" x14ac:dyDescent="0.3">
      <c r="A34" t="s">
        <v>95</v>
      </c>
      <c r="B34" s="11" t="s">
        <v>83</v>
      </c>
      <c r="C34" s="11" t="s">
        <v>71</v>
      </c>
      <c r="D34" s="11" t="s">
        <v>87</v>
      </c>
      <c r="E34" s="59">
        <v>168374</v>
      </c>
      <c r="F34" s="59">
        <v>34</v>
      </c>
      <c r="G34">
        <f t="shared" si="2"/>
        <v>17.935400000000001</v>
      </c>
      <c r="H34">
        <f t="shared" si="3"/>
        <v>-1.6000000000000001E-3</v>
      </c>
    </row>
    <row r="35" spans="1:8" ht="15.6" x14ac:dyDescent="0.3">
      <c r="A35" t="s">
        <v>95</v>
      </c>
      <c r="B35" s="11" t="s">
        <v>12</v>
      </c>
      <c r="C35" s="11" t="s">
        <v>71</v>
      </c>
      <c r="D35" s="11" t="s">
        <v>88</v>
      </c>
      <c r="E35" s="59">
        <v>169335</v>
      </c>
      <c r="F35" s="59">
        <v>17</v>
      </c>
    </row>
    <row r="36" spans="1:8" ht="15.6" x14ac:dyDescent="0.3">
      <c r="A36" t="s">
        <v>96</v>
      </c>
      <c r="B36" s="11" t="s">
        <v>17</v>
      </c>
      <c r="C36" s="11" t="s">
        <v>71</v>
      </c>
      <c r="D36" s="11" t="s">
        <v>88</v>
      </c>
      <c r="E36" s="59">
        <v>760818</v>
      </c>
      <c r="F36" s="59">
        <v>76</v>
      </c>
    </row>
    <row r="37" spans="1:8" ht="15.6" x14ac:dyDescent="0.3">
      <c r="A37" t="s">
        <v>96</v>
      </c>
      <c r="B37" s="11" t="s">
        <v>21</v>
      </c>
      <c r="C37" s="11" t="s">
        <v>71</v>
      </c>
      <c r="D37" s="11" t="s">
        <v>88</v>
      </c>
      <c r="E37" s="59">
        <v>76612</v>
      </c>
      <c r="F37" s="59">
        <v>8</v>
      </c>
    </row>
    <row r="38" spans="1:8" ht="15.6" x14ac:dyDescent="0.3">
      <c r="A38" t="s">
        <v>96</v>
      </c>
      <c r="B38" s="11" t="s">
        <v>23</v>
      </c>
      <c r="C38" s="11" t="s">
        <v>71</v>
      </c>
      <c r="D38" s="11" t="s">
        <v>88</v>
      </c>
      <c r="E38" s="59">
        <v>407102</v>
      </c>
      <c r="F38" s="59">
        <v>41</v>
      </c>
    </row>
    <row r="39" spans="1:8" ht="15.6" x14ac:dyDescent="0.3">
      <c r="A39" t="s">
        <v>97</v>
      </c>
      <c r="B39" s="11" t="s">
        <v>36</v>
      </c>
      <c r="C39" s="11" t="s">
        <v>71</v>
      </c>
      <c r="D39" s="11" t="s">
        <v>88</v>
      </c>
      <c r="E39" s="59">
        <v>176604</v>
      </c>
      <c r="F39" s="59">
        <v>18</v>
      </c>
    </row>
    <row r="40" spans="1:8" ht="15.6" x14ac:dyDescent="0.3">
      <c r="A40" t="s">
        <v>98</v>
      </c>
      <c r="B40" s="11" t="s">
        <v>40</v>
      </c>
      <c r="C40" s="11" t="s">
        <v>71</v>
      </c>
      <c r="D40" s="11" t="s">
        <v>88</v>
      </c>
      <c r="E40" s="59">
        <v>556635</v>
      </c>
      <c r="F40" s="59">
        <v>56</v>
      </c>
    </row>
    <row r="41" spans="1:8" ht="15.6" x14ac:dyDescent="0.3">
      <c r="A41" t="s">
        <v>98</v>
      </c>
      <c r="B41" s="11" t="s">
        <v>41</v>
      </c>
      <c r="C41" s="11" t="s">
        <v>71</v>
      </c>
      <c r="D41" s="11" t="s">
        <v>88</v>
      </c>
      <c r="E41" s="59">
        <v>126205</v>
      </c>
      <c r="F41" s="59">
        <v>13</v>
      </c>
    </row>
    <row r="42" spans="1:8" ht="15.6" x14ac:dyDescent="0.3">
      <c r="A42" t="s">
        <v>98</v>
      </c>
      <c r="B42" s="11" t="s">
        <v>66</v>
      </c>
      <c r="C42" s="11" t="s">
        <v>71</v>
      </c>
      <c r="D42" s="11" t="s">
        <v>88</v>
      </c>
      <c r="E42" s="59">
        <v>536290</v>
      </c>
      <c r="F42" s="59">
        <v>54</v>
      </c>
    </row>
    <row r="43" spans="1:8" ht="15.6" x14ac:dyDescent="0.3">
      <c r="A43" t="s">
        <v>95</v>
      </c>
      <c r="B43" s="11" t="s">
        <v>81</v>
      </c>
      <c r="C43" s="11" t="s">
        <v>71</v>
      </c>
      <c r="D43" s="11" t="s">
        <v>88</v>
      </c>
      <c r="E43" s="59">
        <v>182691</v>
      </c>
      <c r="F43" s="59">
        <v>19</v>
      </c>
    </row>
    <row r="44" spans="1:8" ht="15.6" x14ac:dyDescent="0.3">
      <c r="A44" t="s">
        <v>95</v>
      </c>
      <c r="B44" s="11" t="s">
        <v>82</v>
      </c>
      <c r="C44" s="11" t="s">
        <v>71</v>
      </c>
      <c r="D44" s="11" t="s">
        <v>88</v>
      </c>
      <c r="E44" s="59">
        <v>338860</v>
      </c>
      <c r="F44" s="59">
        <v>34</v>
      </c>
    </row>
    <row r="45" spans="1:8" ht="15.6" x14ac:dyDescent="0.3">
      <c r="A45" t="s">
        <v>95</v>
      </c>
      <c r="B45" s="11" t="s">
        <v>83</v>
      </c>
      <c r="C45" s="11" t="s">
        <v>71</v>
      </c>
      <c r="D45" s="11" t="s">
        <v>88</v>
      </c>
      <c r="E45" s="59">
        <v>258051</v>
      </c>
      <c r="F45" s="59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B647-4CF0-4D49-AB27-D2F21C26A819}">
  <dimension ref="A1:X20"/>
  <sheetViews>
    <sheetView workbookViewId="0">
      <selection sqref="A1:X14"/>
    </sheetView>
  </sheetViews>
  <sheetFormatPr defaultRowHeight="14.4" x14ac:dyDescent="0.3"/>
  <cols>
    <col min="1" max="1" width="12.88671875" bestFit="1" customWidth="1"/>
    <col min="24" max="24" width="13.88671875" bestFit="1" customWidth="1"/>
  </cols>
  <sheetData>
    <row r="1" spans="1:24" ht="15.6" x14ac:dyDescent="0.3">
      <c r="A1" s="58"/>
      <c r="B1" s="66" t="s">
        <v>67</v>
      </c>
      <c r="C1" s="66"/>
      <c r="D1" s="66"/>
      <c r="E1" s="66"/>
      <c r="F1" s="58"/>
      <c r="G1" t="s">
        <v>86</v>
      </c>
      <c r="I1" s="66" t="s">
        <v>101</v>
      </c>
      <c r="J1" s="66"/>
      <c r="K1" s="66"/>
      <c r="L1" s="66"/>
      <c r="M1" s="58"/>
      <c r="N1" t="s">
        <v>86</v>
      </c>
      <c r="P1" s="66" t="s">
        <v>73</v>
      </c>
      <c r="Q1" s="66"/>
      <c r="R1" s="66"/>
      <c r="S1" s="66"/>
      <c r="T1" s="58"/>
      <c r="U1" t="s">
        <v>86</v>
      </c>
      <c r="W1" t="s">
        <v>86</v>
      </c>
      <c r="X1" t="s">
        <v>102</v>
      </c>
    </row>
    <row r="2" spans="1:24" ht="15.6" x14ac:dyDescent="0.3">
      <c r="A2" s="58"/>
      <c r="B2" s="66" t="s">
        <v>68</v>
      </c>
      <c r="C2" s="66"/>
      <c r="D2" s="66" t="s">
        <v>71</v>
      </c>
      <c r="E2" s="66"/>
      <c r="F2" s="58"/>
      <c r="I2" s="66" t="s">
        <v>68</v>
      </c>
      <c r="J2" s="66"/>
      <c r="K2" s="66" t="s">
        <v>71</v>
      </c>
      <c r="L2" s="66"/>
      <c r="M2" s="58"/>
      <c r="P2" s="66" t="s">
        <v>68</v>
      </c>
      <c r="Q2" s="66"/>
      <c r="R2" s="66" t="s">
        <v>71</v>
      </c>
      <c r="S2" s="66"/>
      <c r="T2" s="58"/>
    </row>
    <row r="3" spans="1:24" ht="15.6" x14ac:dyDescent="0.3">
      <c r="A3" s="58"/>
      <c r="B3" s="58" t="s">
        <v>87</v>
      </c>
      <c r="C3" s="58" t="s">
        <v>88</v>
      </c>
      <c r="D3" s="58" t="s">
        <v>87</v>
      </c>
      <c r="E3" s="58" t="s">
        <v>88</v>
      </c>
      <c r="F3" s="58"/>
      <c r="I3" s="58" t="s">
        <v>87</v>
      </c>
      <c r="J3" s="58" t="s">
        <v>88</v>
      </c>
      <c r="K3" s="58" t="s">
        <v>87</v>
      </c>
      <c r="L3" s="58" t="s">
        <v>88</v>
      </c>
      <c r="M3" s="58"/>
      <c r="P3" s="58" t="s">
        <v>87</v>
      </c>
      <c r="Q3" s="58" t="s">
        <v>88</v>
      </c>
      <c r="R3" s="58" t="s">
        <v>87</v>
      </c>
      <c r="S3" s="58" t="s">
        <v>88</v>
      </c>
      <c r="T3" s="58"/>
    </row>
    <row r="4" spans="1:24" ht="15.6" x14ac:dyDescent="0.3">
      <c r="A4" s="11" t="s">
        <v>12</v>
      </c>
      <c r="B4" s="59">
        <v>1</v>
      </c>
      <c r="C4" s="59">
        <v>1.2</v>
      </c>
      <c r="D4" s="59">
        <v>0.95299999999999996</v>
      </c>
      <c r="E4" s="59">
        <v>1.21</v>
      </c>
      <c r="F4" s="59"/>
      <c r="G4">
        <f>SUM(B4,C4,D4,E4)/4</f>
        <v>1.0907499999999999</v>
      </c>
      <c r="I4" s="59">
        <v>1.05</v>
      </c>
      <c r="J4" s="59">
        <v>1.1299999999999999</v>
      </c>
      <c r="K4" s="59">
        <v>1.1000000000000001</v>
      </c>
      <c r="L4" s="59">
        <v>1.3</v>
      </c>
      <c r="M4" s="59"/>
      <c r="N4">
        <f>SUM(I4,J4,K4,L4)/4</f>
        <v>1.145</v>
      </c>
      <c r="P4" s="59">
        <v>1.1000000000000001</v>
      </c>
      <c r="Q4" s="59">
        <v>1.17</v>
      </c>
      <c r="R4" s="59">
        <v>1.05</v>
      </c>
      <c r="S4" s="59">
        <v>1.21</v>
      </c>
      <c r="T4" s="59"/>
      <c r="U4">
        <f t="shared" ref="U4:U11" si="0">SUM(P4,Q4,R4,S4)/4</f>
        <v>1.1325000000000001</v>
      </c>
      <c r="W4">
        <f>SUM(G4,N4,U4)/3</f>
        <v>1.1227499999999999</v>
      </c>
      <c r="X4">
        <f>(W4-1.01875)/(83.725-1.01875)*100</f>
        <v>0.12574624045945726</v>
      </c>
    </row>
    <row r="5" spans="1:24" ht="15.6" x14ac:dyDescent="0.3">
      <c r="A5" s="11" t="s">
        <v>17</v>
      </c>
      <c r="B5" s="59">
        <v>2.87</v>
      </c>
      <c r="C5" s="59">
        <v>2.2799999999999998</v>
      </c>
      <c r="D5" s="59">
        <v>2.98</v>
      </c>
      <c r="E5" s="59">
        <v>2.27</v>
      </c>
      <c r="F5" s="59"/>
      <c r="G5">
        <f>SUM(B5,C5,D5,E5)/4</f>
        <v>2.6</v>
      </c>
      <c r="I5" s="59">
        <v>3.45</v>
      </c>
      <c r="J5" s="59">
        <v>1.72</v>
      </c>
      <c r="K5" s="59">
        <v>1.67</v>
      </c>
      <c r="L5" s="59">
        <v>1.27</v>
      </c>
      <c r="M5" s="59"/>
      <c r="N5">
        <f t="shared" ref="N5:N11" si="1">SUM(I5,J5,K5,L5)/4</f>
        <v>2.0274999999999999</v>
      </c>
      <c r="P5">
        <v>2.64</v>
      </c>
      <c r="Q5">
        <v>1.72</v>
      </c>
      <c r="R5">
        <v>2.75</v>
      </c>
      <c r="S5">
        <v>1.97</v>
      </c>
      <c r="U5">
        <f t="shared" si="0"/>
        <v>2.27</v>
      </c>
      <c r="W5">
        <f t="shared" ref="W5:W11" si="2">SUM(G5,N5,U5)/3</f>
        <v>2.2991666666666664</v>
      </c>
      <c r="X5">
        <f t="shared" ref="X5:X14" si="3">(W5-1.01875)/(83.725-1.01875)*100</f>
        <v>1.5481498274515728</v>
      </c>
    </row>
    <row r="6" spans="1:24" ht="15.6" x14ac:dyDescent="0.3">
      <c r="A6" s="11" t="s">
        <v>21</v>
      </c>
      <c r="B6" s="59">
        <v>179</v>
      </c>
      <c r="C6" s="59">
        <v>83.1</v>
      </c>
      <c r="D6" s="59">
        <v>28.1</v>
      </c>
      <c r="E6" s="59">
        <v>18.600000000000001</v>
      </c>
      <c r="F6" s="59"/>
      <c r="G6">
        <f t="shared" ref="G6:G11" si="4">SUM(B6,C6,D6,E6)/4</f>
        <v>77.200000000000017</v>
      </c>
      <c r="I6" s="59">
        <v>212</v>
      </c>
      <c r="J6" s="59">
        <v>76.5</v>
      </c>
      <c r="K6" s="59">
        <v>36.9</v>
      </c>
      <c r="L6" s="59">
        <v>16.7</v>
      </c>
      <c r="M6" s="59"/>
      <c r="N6">
        <f t="shared" si="1"/>
        <v>85.524999999999991</v>
      </c>
      <c r="P6" s="59">
        <v>174</v>
      </c>
      <c r="Q6" s="59">
        <v>88.6</v>
      </c>
      <c r="R6" s="59">
        <v>67.8</v>
      </c>
      <c r="S6" s="59">
        <v>23.4</v>
      </c>
      <c r="T6" s="59"/>
      <c r="U6">
        <f t="shared" si="0"/>
        <v>88.45</v>
      </c>
      <c r="W6">
        <f t="shared" si="2"/>
        <v>83.725000000000009</v>
      </c>
      <c r="X6">
        <f t="shared" si="3"/>
        <v>100.00000000000003</v>
      </c>
    </row>
    <row r="7" spans="1:24" ht="15.6" x14ac:dyDescent="0.3">
      <c r="A7" s="11" t="s">
        <v>23</v>
      </c>
      <c r="B7" s="59">
        <v>2.52</v>
      </c>
      <c r="C7" s="59">
        <v>1.75</v>
      </c>
      <c r="D7" s="59">
        <v>4.8899999999999997</v>
      </c>
      <c r="E7" s="59">
        <v>1.89</v>
      </c>
      <c r="F7" s="59"/>
      <c r="G7">
        <f t="shared" si="4"/>
        <v>2.7625000000000002</v>
      </c>
      <c r="I7" s="59">
        <v>2.54</v>
      </c>
      <c r="J7" s="59">
        <v>1.68</v>
      </c>
      <c r="K7" s="59">
        <v>4.8600000000000003</v>
      </c>
      <c r="L7" s="59">
        <v>1.92</v>
      </c>
      <c r="M7" s="59"/>
      <c r="N7">
        <f t="shared" si="1"/>
        <v>2.75</v>
      </c>
      <c r="P7" s="59">
        <v>2.8</v>
      </c>
      <c r="Q7" s="59">
        <v>1.91</v>
      </c>
      <c r="R7" s="59">
        <v>9.43</v>
      </c>
      <c r="S7" s="59">
        <v>2.34</v>
      </c>
      <c r="T7" s="59"/>
      <c r="U7">
        <f t="shared" si="0"/>
        <v>4.12</v>
      </c>
      <c r="W7">
        <f t="shared" si="2"/>
        <v>3.2108333333333334</v>
      </c>
      <c r="X7">
        <f t="shared" si="3"/>
        <v>2.650444595581753</v>
      </c>
    </row>
    <row r="8" spans="1:24" ht="15.6" x14ac:dyDescent="0.3">
      <c r="A8" s="11" t="s">
        <v>36</v>
      </c>
      <c r="B8" s="59">
        <v>1.33</v>
      </c>
      <c r="C8" s="59">
        <v>1.3</v>
      </c>
      <c r="D8" s="59">
        <v>1.34</v>
      </c>
      <c r="E8" s="59">
        <v>1.55</v>
      </c>
      <c r="F8" s="59"/>
      <c r="G8">
        <f t="shared" si="4"/>
        <v>1.38</v>
      </c>
      <c r="I8" s="59">
        <v>1.1299999999999999</v>
      </c>
      <c r="J8" s="59">
        <v>0.93300000000000005</v>
      </c>
      <c r="K8" s="59">
        <v>1.26</v>
      </c>
      <c r="L8" s="59">
        <v>1.04</v>
      </c>
      <c r="M8" s="59"/>
      <c r="N8">
        <f t="shared" si="1"/>
        <v>1.0907499999999999</v>
      </c>
      <c r="P8" s="59">
        <v>1.24</v>
      </c>
      <c r="Q8" s="59">
        <v>1.05</v>
      </c>
      <c r="R8" s="59">
        <v>1.28</v>
      </c>
      <c r="S8" s="59">
        <v>1.1499999999999999</v>
      </c>
      <c r="T8" s="59"/>
      <c r="U8">
        <f t="shared" si="0"/>
        <v>1.1800000000000002</v>
      </c>
      <c r="W8">
        <f t="shared" si="2"/>
        <v>1.2169166666666666</v>
      </c>
      <c r="X8">
        <f t="shared" si="3"/>
        <v>0.23960301267034428</v>
      </c>
    </row>
    <row r="9" spans="1:24" ht="15.6" x14ac:dyDescent="0.3">
      <c r="A9" s="11" t="s">
        <v>40</v>
      </c>
      <c r="B9" s="59">
        <v>1.4</v>
      </c>
      <c r="C9" s="59">
        <v>1.56</v>
      </c>
      <c r="D9" s="59">
        <v>1.46</v>
      </c>
      <c r="E9" s="59">
        <v>1.57</v>
      </c>
      <c r="F9" s="59"/>
      <c r="G9">
        <f t="shared" si="4"/>
        <v>1.4975000000000001</v>
      </c>
      <c r="I9" s="59">
        <v>1.45</v>
      </c>
      <c r="J9" s="59">
        <v>1.39</v>
      </c>
      <c r="K9" s="59">
        <v>1.52</v>
      </c>
      <c r="L9" s="59">
        <v>1.44</v>
      </c>
      <c r="M9" s="59"/>
      <c r="N9">
        <f t="shared" si="1"/>
        <v>1.4499999999999997</v>
      </c>
      <c r="P9" s="59">
        <v>1.36</v>
      </c>
      <c r="Q9" s="59">
        <v>1.37</v>
      </c>
      <c r="R9" s="59">
        <v>1.39</v>
      </c>
      <c r="S9" s="59">
        <v>1.4</v>
      </c>
      <c r="T9" s="59"/>
      <c r="U9">
        <f t="shared" si="0"/>
        <v>1.38</v>
      </c>
      <c r="W9">
        <f t="shared" si="2"/>
        <v>1.4424999999999999</v>
      </c>
      <c r="X9">
        <f t="shared" si="3"/>
        <v>0.51235547494899103</v>
      </c>
    </row>
    <row r="10" spans="1:24" ht="15.6" x14ac:dyDescent="0.3">
      <c r="A10" s="11" t="s">
        <v>41</v>
      </c>
      <c r="B10" s="59">
        <v>1.1100000000000001</v>
      </c>
      <c r="C10" s="59">
        <v>0.90400000000000003</v>
      </c>
      <c r="D10" s="59">
        <v>1.1299999999999999</v>
      </c>
      <c r="E10" s="59">
        <v>0.91</v>
      </c>
      <c r="F10" s="59"/>
      <c r="G10">
        <f t="shared" si="4"/>
        <v>1.0135000000000001</v>
      </c>
      <c r="I10" s="59">
        <v>1.18</v>
      </c>
      <c r="J10" s="59">
        <v>0.90300000000000002</v>
      </c>
      <c r="K10" s="59">
        <v>1.19</v>
      </c>
      <c r="L10" s="59">
        <v>0.90200000000000002</v>
      </c>
      <c r="M10" s="59"/>
      <c r="N10">
        <f t="shared" si="1"/>
        <v>1.04375</v>
      </c>
      <c r="P10" s="59">
        <v>1.1200000000000001</v>
      </c>
      <c r="Q10" s="59">
        <v>0.90700000000000003</v>
      </c>
      <c r="R10" s="59">
        <v>1.1200000000000001</v>
      </c>
      <c r="S10" s="59">
        <v>0.84899999999999998</v>
      </c>
      <c r="T10" s="59"/>
      <c r="U10">
        <f t="shared" si="0"/>
        <v>0.99900000000000011</v>
      </c>
      <c r="W10">
        <f t="shared" si="2"/>
        <v>1.01875</v>
      </c>
      <c r="X10">
        <f t="shared" si="3"/>
        <v>0</v>
      </c>
    </row>
    <row r="11" spans="1:24" ht="15.6" x14ac:dyDescent="0.3">
      <c r="A11" s="11" t="s">
        <v>66</v>
      </c>
      <c r="B11" s="59">
        <v>3.4</v>
      </c>
      <c r="C11" s="59">
        <v>3.59</v>
      </c>
      <c r="D11" s="59">
        <v>3.7</v>
      </c>
      <c r="E11" s="59">
        <v>3.33</v>
      </c>
      <c r="F11" s="59"/>
      <c r="G11">
        <f t="shared" si="4"/>
        <v>3.5050000000000003</v>
      </c>
      <c r="I11" s="59">
        <v>2.7</v>
      </c>
      <c r="J11" s="59">
        <v>3.03</v>
      </c>
      <c r="K11" s="59">
        <v>2.72</v>
      </c>
      <c r="L11" s="59">
        <v>2.77</v>
      </c>
      <c r="M11" s="59"/>
      <c r="N11">
        <f t="shared" si="1"/>
        <v>2.8050000000000002</v>
      </c>
      <c r="P11" s="59">
        <v>2.36</v>
      </c>
      <c r="Q11" s="59">
        <v>2.57</v>
      </c>
      <c r="R11" s="59">
        <v>2.65</v>
      </c>
      <c r="S11" s="59">
        <v>2.4500000000000002</v>
      </c>
      <c r="T11" s="59"/>
      <c r="U11">
        <f t="shared" si="0"/>
        <v>2.5075000000000003</v>
      </c>
      <c r="W11">
        <f t="shared" si="2"/>
        <v>2.9391666666666669</v>
      </c>
      <c r="X11">
        <f t="shared" si="3"/>
        <v>2.3219728456636188</v>
      </c>
    </row>
    <row r="12" spans="1:24" ht="15.6" x14ac:dyDescent="0.3">
      <c r="A12" s="11" t="s">
        <v>81</v>
      </c>
      <c r="B12" s="66">
        <v>2.73</v>
      </c>
      <c r="C12" s="66"/>
      <c r="D12" s="66">
        <v>5.12</v>
      </c>
      <c r="E12" s="66"/>
      <c r="F12" s="58"/>
      <c r="G12">
        <f>SUM(B12,D12)/2</f>
        <v>3.9249999999999998</v>
      </c>
      <c r="P12" s="68">
        <v>2.2799999999999998</v>
      </c>
      <c r="Q12" s="68"/>
      <c r="R12" s="68">
        <v>2.52</v>
      </c>
      <c r="S12" s="68"/>
      <c r="T12" s="67"/>
      <c r="U12">
        <f>SUM(P12,R12)/2</f>
        <v>2.4</v>
      </c>
      <c r="W12">
        <f>SUM(G12,U12)/2</f>
        <v>3.1624999999999996</v>
      </c>
      <c r="X12">
        <f t="shared" si="3"/>
        <v>2.5920048363938637</v>
      </c>
    </row>
    <row r="13" spans="1:24" ht="15.6" x14ac:dyDescent="0.3">
      <c r="A13" s="11" t="s">
        <v>82</v>
      </c>
      <c r="B13" s="66">
        <v>3.61</v>
      </c>
      <c r="C13" s="66"/>
      <c r="D13" s="66">
        <v>3.98</v>
      </c>
      <c r="E13" s="66"/>
      <c r="F13" s="58"/>
      <c r="G13">
        <f>SUM(B13,D13)/2</f>
        <v>3.7949999999999999</v>
      </c>
      <c r="P13" s="68">
        <v>2.25</v>
      </c>
      <c r="Q13" s="68"/>
      <c r="R13" s="68">
        <v>2.11</v>
      </c>
      <c r="S13" s="68"/>
      <c r="T13" s="67"/>
      <c r="U13">
        <f>SUM(P13,R13)/2</f>
        <v>2.1799999999999997</v>
      </c>
      <c r="W13">
        <f>SUM(G13,U13)/2</f>
        <v>2.9874999999999998</v>
      </c>
      <c r="X13">
        <f t="shared" si="3"/>
        <v>2.3804126048515077</v>
      </c>
    </row>
    <row r="14" spans="1:24" ht="15.6" x14ac:dyDescent="0.3">
      <c r="A14" s="11" t="s">
        <v>83</v>
      </c>
      <c r="B14" s="59">
        <v>2.04</v>
      </c>
      <c r="C14" s="59">
        <v>1.81</v>
      </c>
      <c r="D14" s="59">
        <v>2.1</v>
      </c>
      <c r="E14" s="59">
        <v>1.82</v>
      </c>
      <c r="F14" s="59"/>
      <c r="G14">
        <f t="shared" ref="G14" si="5">SUM(B14,C14,D14,E14)/4</f>
        <v>1.9425000000000001</v>
      </c>
      <c r="I14" s="59">
        <v>2.08</v>
      </c>
      <c r="J14" s="59">
        <v>1.78</v>
      </c>
      <c r="K14" s="59">
        <v>2.12</v>
      </c>
      <c r="L14" s="59">
        <v>1.86</v>
      </c>
      <c r="M14" s="59"/>
      <c r="N14">
        <f t="shared" ref="N14" si="6">SUM(I14,J14,K14,L14)/4</f>
        <v>1.9600000000000002</v>
      </c>
      <c r="P14" s="59">
        <v>2.08</v>
      </c>
      <c r="Q14" s="59">
        <v>1.72</v>
      </c>
      <c r="R14" s="59">
        <v>2.19</v>
      </c>
      <c r="S14" s="59">
        <v>1.82</v>
      </c>
      <c r="T14" s="59"/>
      <c r="U14">
        <f t="shared" ref="U14" si="7">SUM(P14,Q14,R14,S14)/4</f>
        <v>1.9525000000000001</v>
      </c>
      <c r="W14">
        <f t="shared" ref="W14" si="8">SUM(G14,N14,U14)/3</f>
        <v>1.9516666666666669</v>
      </c>
      <c r="X14">
        <f t="shared" si="3"/>
        <v>1.1279881105317517</v>
      </c>
    </row>
    <row r="19" spans="22:23" x14ac:dyDescent="0.3">
      <c r="V19" t="s">
        <v>103</v>
      </c>
      <c r="W19">
        <f>MIN(W4:W14)</f>
        <v>1.01875</v>
      </c>
    </row>
    <row r="20" spans="22:23" x14ac:dyDescent="0.3">
      <c r="V20" t="s">
        <v>104</v>
      </c>
      <c r="W20">
        <f>MAX(W4,W14,W5:W13)</f>
        <v>83.725000000000009</v>
      </c>
    </row>
  </sheetData>
  <mergeCells count="17">
    <mergeCell ref="R13:S13"/>
    <mergeCell ref="P1:S1"/>
    <mergeCell ref="P2:Q2"/>
    <mergeCell ref="R2:S2"/>
    <mergeCell ref="B12:C12"/>
    <mergeCell ref="D12:E12"/>
    <mergeCell ref="B13:C13"/>
    <mergeCell ref="D13:E13"/>
    <mergeCell ref="P12:Q12"/>
    <mergeCell ref="P13:Q13"/>
    <mergeCell ref="R12:S12"/>
    <mergeCell ref="B1:E1"/>
    <mergeCell ref="B2:C2"/>
    <mergeCell ref="D2:E2"/>
    <mergeCell ref="I1:L1"/>
    <mergeCell ref="I2:J2"/>
    <mergeCell ref="K2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D102-6946-4ADD-9FB4-74A381A8B2B0}">
  <dimension ref="A1:I18"/>
  <sheetViews>
    <sheetView workbookViewId="0">
      <selection activeCell="I3" sqref="I3:I13"/>
    </sheetView>
  </sheetViews>
  <sheetFormatPr defaultRowHeight="14.4" x14ac:dyDescent="0.3"/>
  <cols>
    <col min="1" max="1" width="12.88671875" bestFit="1" customWidth="1"/>
    <col min="9" max="9" width="12.21875" bestFit="1" customWidth="1"/>
  </cols>
  <sheetData>
    <row r="1" spans="1:9" ht="15.6" x14ac:dyDescent="0.3">
      <c r="A1" s="58"/>
      <c r="B1" s="66" t="s">
        <v>68</v>
      </c>
      <c r="C1" s="66"/>
      <c r="D1" s="66" t="s">
        <v>71</v>
      </c>
      <c r="E1" s="66"/>
      <c r="G1" t="s">
        <v>86</v>
      </c>
      <c r="I1" t="s">
        <v>102</v>
      </c>
    </row>
    <row r="2" spans="1:9" ht="15.6" x14ac:dyDescent="0.3">
      <c r="A2" s="58"/>
      <c r="B2" s="58" t="s">
        <v>87</v>
      </c>
      <c r="C2" s="58" t="s">
        <v>88</v>
      </c>
      <c r="D2" s="58" t="s">
        <v>87</v>
      </c>
      <c r="E2" s="58" t="s">
        <v>88</v>
      </c>
    </row>
    <row r="3" spans="1:9" ht="15.6" x14ac:dyDescent="0.3">
      <c r="A3" s="11" t="s">
        <v>12</v>
      </c>
      <c r="B3" s="59">
        <v>15.2</v>
      </c>
      <c r="C3" s="59">
        <v>10.7</v>
      </c>
      <c r="D3" s="59">
        <v>6.47</v>
      </c>
      <c r="E3" s="59">
        <v>24</v>
      </c>
      <c r="G3">
        <f>SUM(B3:E3)/4</f>
        <v>14.092499999999999</v>
      </c>
      <c r="I3">
        <f>(G3-0)/(94.925-0)*100</f>
        <v>14.84593099815644</v>
      </c>
    </row>
    <row r="4" spans="1:9" ht="15.6" x14ac:dyDescent="0.3">
      <c r="A4" s="11" t="s">
        <v>17</v>
      </c>
      <c r="B4" s="59">
        <v>8.51</v>
      </c>
      <c r="C4" s="59">
        <v>12</v>
      </c>
      <c r="D4" s="59">
        <v>10.7</v>
      </c>
      <c r="E4" s="59">
        <v>14.2</v>
      </c>
      <c r="G4">
        <f t="shared" ref="G4:G10" si="0">SUM(B4:E4)/4</f>
        <v>11.352499999999999</v>
      </c>
      <c r="I4">
        <f t="shared" ref="I4:I13" si="1">(G4-0)/(94.925-0)*100</f>
        <v>11.959441664471951</v>
      </c>
    </row>
    <row r="5" spans="1:9" ht="15.6" x14ac:dyDescent="0.3">
      <c r="A5" s="11" t="s">
        <v>21</v>
      </c>
      <c r="B5" s="59">
        <v>92.3</v>
      </c>
      <c r="C5" s="59">
        <v>92.6</v>
      </c>
      <c r="D5" s="59">
        <v>95.3</v>
      </c>
      <c r="E5" s="59">
        <v>99.5</v>
      </c>
      <c r="G5">
        <f t="shared" si="0"/>
        <v>94.924999999999997</v>
      </c>
      <c r="I5">
        <f t="shared" si="1"/>
        <v>100</v>
      </c>
    </row>
    <row r="6" spans="1:9" ht="15.6" x14ac:dyDescent="0.3">
      <c r="A6" s="11" t="s">
        <v>23</v>
      </c>
      <c r="B6" s="59">
        <v>0</v>
      </c>
      <c r="C6" s="59">
        <v>0</v>
      </c>
      <c r="D6" s="59">
        <v>0</v>
      </c>
      <c r="E6" s="59">
        <v>0</v>
      </c>
      <c r="G6">
        <f t="shared" si="0"/>
        <v>0</v>
      </c>
      <c r="I6">
        <f t="shared" si="1"/>
        <v>0</v>
      </c>
    </row>
    <row r="7" spans="1:9" ht="15.6" x14ac:dyDescent="0.3">
      <c r="A7" s="11" t="s">
        <v>36</v>
      </c>
      <c r="B7" s="59">
        <v>26.8</v>
      </c>
      <c r="C7" s="59">
        <v>28.5</v>
      </c>
      <c r="D7" s="59">
        <v>4.6100000000000003</v>
      </c>
      <c r="E7" s="59">
        <v>50.6</v>
      </c>
      <c r="G7">
        <f t="shared" si="0"/>
        <v>27.627499999999998</v>
      </c>
      <c r="I7">
        <f t="shared" si="1"/>
        <v>29.104556228601524</v>
      </c>
    </row>
    <row r="8" spans="1:9" ht="15.6" x14ac:dyDescent="0.3">
      <c r="A8" s="11" t="s">
        <v>40</v>
      </c>
      <c r="B8" s="59">
        <v>34.799999999999997</v>
      </c>
      <c r="C8" s="59">
        <v>22.9</v>
      </c>
      <c r="D8" s="59">
        <v>19.100000000000001</v>
      </c>
      <c r="E8" s="59">
        <v>24.4</v>
      </c>
      <c r="G8">
        <f t="shared" si="0"/>
        <v>25.299999999999997</v>
      </c>
      <c r="I8">
        <f t="shared" si="1"/>
        <v>26.652620489860411</v>
      </c>
    </row>
    <row r="9" spans="1:9" ht="15.6" x14ac:dyDescent="0.3">
      <c r="A9" s="11" t="s">
        <v>41</v>
      </c>
      <c r="B9" s="59">
        <v>52.9</v>
      </c>
      <c r="C9" s="59">
        <v>33.1</v>
      </c>
      <c r="D9" s="59">
        <v>25.4</v>
      </c>
      <c r="E9" s="59">
        <v>64.5</v>
      </c>
      <c r="G9">
        <f t="shared" si="0"/>
        <v>43.975000000000001</v>
      </c>
      <c r="I9">
        <f t="shared" si="1"/>
        <v>46.326046879115097</v>
      </c>
    </row>
    <row r="10" spans="1:9" ht="15.6" x14ac:dyDescent="0.3">
      <c r="A10" s="11" t="s">
        <v>66</v>
      </c>
      <c r="B10" s="59">
        <v>28.9</v>
      </c>
      <c r="C10" s="59">
        <v>28.6</v>
      </c>
      <c r="D10" s="59">
        <v>30.6</v>
      </c>
      <c r="E10" s="59">
        <v>39.299999999999997</v>
      </c>
      <c r="G10">
        <f t="shared" si="0"/>
        <v>31.849999999999998</v>
      </c>
      <c r="I10">
        <f t="shared" si="1"/>
        <v>33.552804845930993</v>
      </c>
    </row>
    <row r="11" spans="1:9" ht="15.6" x14ac:dyDescent="0.3">
      <c r="A11" s="11" t="s">
        <v>81</v>
      </c>
      <c r="B11" s="66">
        <v>0.88300000000000001</v>
      </c>
      <c r="C11" s="66"/>
      <c r="D11" s="66">
        <v>1.87</v>
      </c>
      <c r="E11" s="66"/>
      <c r="G11">
        <f>SUM(B11,D11)/2</f>
        <v>1.3765000000000001</v>
      </c>
      <c r="I11">
        <f t="shared" si="1"/>
        <v>1.4500921780352911</v>
      </c>
    </row>
    <row r="12" spans="1:9" ht="15.6" x14ac:dyDescent="0.3">
      <c r="A12" s="11" t="s">
        <v>82</v>
      </c>
      <c r="B12" s="66">
        <v>0.42799999999999999</v>
      </c>
      <c r="C12" s="66"/>
      <c r="D12" s="66">
        <v>0.68300000000000005</v>
      </c>
      <c r="E12" s="66"/>
      <c r="G12">
        <f>SUM(B12,D12)/2</f>
        <v>0.55549999999999999</v>
      </c>
      <c r="I12">
        <f t="shared" si="1"/>
        <v>0.58519884119041343</v>
      </c>
    </row>
    <row r="13" spans="1:9" ht="15.6" x14ac:dyDescent="0.3">
      <c r="A13" s="11" t="s">
        <v>83</v>
      </c>
      <c r="B13" s="59">
        <v>69.099999999999994</v>
      </c>
      <c r="C13" s="59">
        <v>60</v>
      </c>
      <c r="D13" s="59">
        <v>45.9</v>
      </c>
      <c r="E13" s="59">
        <v>74.3</v>
      </c>
      <c r="G13">
        <f t="shared" ref="G13" si="2">SUM(B13:E13)/4</f>
        <v>62.325000000000003</v>
      </c>
      <c r="I13">
        <f t="shared" si="1"/>
        <v>65.657097708717416</v>
      </c>
    </row>
    <row r="17" spans="6:7" x14ac:dyDescent="0.3">
      <c r="F17" t="s">
        <v>105</v>
      </c>
      <c r="G17">
        <f>MIN(G3:G13)</f>
        <v>0</v>
      </c>
    </row>
    <row r="18" spans="6:7" x14ac:dyDescent="0.3">
      <c r="F18" t="s">
        <v>106</v>
      </c>
      <c r="G18">
        <f>MAX(G4:G14)</f>
        <v>94.924999999999997</v>
      </c>
    </row>
  </sheetData>
  <mergeCells count="6">
    <mergeCell ref="B1:C1"/>
    <mergeCell ref="D1:E1"/>
    <mergeCell ref="B11:C11"/>
    <mergeCell ref="D11:E11"/>
    <mergeCell ref="B12:C12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Status</vt:lpstr>
      <vt:lpstr>Running Time</vt:lpstr>
      <vt:lpstr>Overall</vt:lpstr>
      <vt:lpstr>H3K27ac</vt:lpstr>
      <vt:lpstr>RNAPII</vt:lpstr>
      <vt:lpstr>CTCF</vt:lpstr>
      <vt:lpstr>Number of Loops</vt:lpstr>
      <vt:lpstr>Sheet1</vt:lpstr>
      <vt:lpstr>Sheet2</vt:lpstr>
      <vt:lpstr>ApaScore</vt:lpstr>
      <vt:lpstr>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2023-11-18T20:38:27Z</dcterms:modified>
</cp:coreProperties>
</file>