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timelines/timeline2.xml" ContentType="application/vnd.ms-excel.timelin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1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timelines/timeline3.xml" ContentType="application/vnd.ms-excel.timelin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ikeol\OneDrive\Documents\"/>
    </mc:Choice>
  </mc:AlternateContent>
  <xr:revisionPtr revIDLastSave="0" documentId="13_ncr:1_{2B40EBE3-9135-454F-8057-4B4C68B203AC}" xr6:coauthVersionLast="47" xr6:coauthVersionMax="47" xr10:uidLastSave="{00000000-0000-0000-0000-000000000000}"/>
  <bookViews>
    <workbookView xWindow="-120" yWindow="-120" windowWidth="20730" windowHeight="11760" tabRatio="648" activeTab="1" xr2:uid="{A913CAA7-0C2C-4772-A4F1-3E5CE18C5C85}"/>
  </bookViews>
  <sheets>
    <sheet name="Sheet1" sheetId="2" r:id="rId1"/>
    <sheet name="Pivot Tables" sheetId="1" r:id="rId2"/>
    <sheet name="Dashboard 1" sheetId="3" r:id="rId3"/>
    <sheet name="Dashboard 2" sheetId="4" r:id="rId4"/>
    <sheet name="Dashboard 3" sheetId="5" r:id="rId5"/>
  </sheets>
  <definedNames>
    <definedName name="_xlchart.v1.0" hidden="1">'Pivot Tables'!$Q$84:$Q$95</definedName>
    <definedName name="_xlchart.v1.1" hidden="1">'Pivot Tables'!$R$83</definedName>
    <definedName name="_xlchart.v1.10" hidden="1">'Pivot Tables'!$V$84:$V$95</definedName>
    <definedName name="_xlchart.v1.11" hidden="1">'Pivot Tables'!$W$83</definedName>
    <definedName name="_xlchart.v1.12" hidden="1">'Pivot Tables'!$W$84:$W$95</definedName>
    <definedName name="_xlchart.v1.2" hidden="1">'Pivot Tables'!$R$84:$R$95</definedName>
    <definedName name="_xlchart.v1.3" hidden="1">'Pivot Tables'!$S$83</definedName>
    <definedName name="_xlchart.v1.4" hidden="1">'Pivot Tables'!$S$84:$S$95</definedName>
    <definedName name="_xlchart.v1.5" hidden="1">'Pivot Tables'!$T$83</definedName>
    <definedName name="_xlchart.v1.6" hidden="1">'Pivot Tables'!$T$84:$T$95</definedName>
    <definedName name="_xlchart.v1.7" hidden="1">'Pivot Tables'!$U$83</definedName>
    <definedName name="_xlchart.v1.8" hidden="1">'Pivot Tables'!$U$84:$U$95</definedName>
    <definedName name="_xlchart.v1.9" hidden="1">'Pivot Tables'!$V$83</definedName>
    <definedName name="Avgprofitmargin">'Pivot Tables'!$I$9</definedName>
    <definedName name="Avgsalesperitem">'Pivot Tables'!$R$6</definedName>
    <definedName name="Distinct_Items">'Pivot Tables'!$Q$13</definedName>
    <definedName name="Numberofproducts">'Pivot Tables'!$Q$13</definedName>
    <definedName name="Profits">'Pivot Tables'!$I$6</definedName>
    <definedName name="PYprofits">'Pivot Tables'!$K$6</definedName>
    <definedName name="PYsales">'Pivot Tables'!$K$5</definedName>
    <definedName name="PYunitsold">'Pivot Tables'!$K$7</definedName>
    <definedName name="Sales">'Pivot Tables'!$I$5</definedName>
    <definedName name="Timeline_DATE">#N/A</definedName>
    <definedName name="Unitsold">'Pivot Tables'!$I$7</definedName>
    <definedName name="Yoyprofits">'Pivot Tables'!$M$6</definedName>
    <definedName name="Yoysales">'Pivot Tables'!$M$5</definedName>
    <definedName name="Yoyunit">'Pivot Tables'!$M$7</definedName>
  </definedNames>
  <calcPr calcId="191029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  <pivotCache cacheId="10" r:id="rId16"/>
    <pivotCache cacheId="11" r:id="rId17"/>
    <pivotCache cacheId="12" r:id="rId18"/>
    <pivotCache cacheId="13" r:id="rId19"/>
    <pivotCache cacheId="14" r:id="rId20"/>
    <pivotCache cacheId="15" r:id="rId21"/>
    <pivotCache cacheId="16" r:id="rId22"/>
    <pivotCache cacheId="17" r:id="rId23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8" r:id="rId24"/>
      </x15:timelineCachePivotCaches>
    </ext>
    <ext xmlns:x15="http://schemas.microsoft.com/office/spreadsheetml/2010/11/main" uri="{D0CA8CA8-9F24-4464-BF8E-62219DCF47F9}">
      <x15:timelineCacheRefs>
        <x15:timelineCacheRef r:id="rId25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Warehouse_and_Retail_Sales_827d1d01-096b-477b-a5ab-a2eed9c70b01" name="Warehouse_and_Retail_Sales" connection="Query - Warehouse_and_Retail_Sales"/>
          <x15:modelTable id="Calendar" name="Dim_Date" connection="Connection"/>
        </x15:modelTables>
        <x15:modelRelationships>
          <x15:modelRelationship fromTable="Warehouse_and_Retail_Sales" fromColumn="DATE" toTable="Dim_Date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Warehouse_and_Retail_Sale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" i="1" l="1"/>
  <c r="K6" i="1"/>
  <c r="J7" i="1"/>
  <c r="J6" i="1"/>
  <c r="K5" i="1"/>
  <c r="J5" i="1"/>
  <c r="I5" i="1"/>
  <c r="L5" i="1" l="1"/>
  <c r="M5" i="1" s="1"/>
  <c r="L6" i="1"/>
  <c r="M6" i="1" s="1"/>
  <c r="L7" i="1"/>
  <c r="M7" i="1" s="1"/>
  <c r="F13" i="1" l="1" a="1"/>
  <c r="F13" i="1" s="1"/>
  <c r="Q83" i="1" a="1"/>
  <c r="Q83" i="1" s="1"/>
  <c r="S51" i="1"/>
  <c r="R7" i="1"/>
  <c r="C85" i="1"/>
  <c r="I7" i="1"/>
  <c r="S52" i="1"/>
  <c r="I9" i="1"/>
  <c r="C86" i="1"/>
  <c r="C84" i="1"/>
  <c r="I6" i="1"/>
  <c r="R6" i="1"/>
  <c r="R5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545523-B1BA-4E5D-86F4-6AACCCE979D2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6128FEAA-9D55-4FB8-A712-4E02BC65CEC0}" name="Query - Warehouse_and_Retail_Sales" description="Connection to the 'Warehouse_and_Retail_Sales' query in the workbook." type="100" refreshedVersion="8" minRefreshableVersion="5">
    <extLst>
      <ext xmlns:x15="http://schemas.microsoft.com/office/spreadsheetml/2010/11/main" uri="{DE250136-89BD-433C-8126-D09CA5730AF9}">
        <x15:connection id="322c9a57-d6c5-4a1e-8ce1-8306ab6e9e63"/>
      </ext>
    </extLst>
  </connection>
  <connection id="3" xr16:uid="{D9AD082A-76E1-4A55-B3CE-DF3709F2927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<sst xmlns="http://schemas.openxmlformats.org/spreadsheetml/2006/main" count="217" uniqueCount="81">
  <si>
    <t>Row Labels</t>
  </si>
  <si>
    <t>Grand Total</t>
  </si>
  <si>
    <t>Sum of Total Sales</t>
  </si>
  <si>
    <t>Sum of PROFIT</t>
  </si>
  <si>
    <t>Sum of UNIT SOLD</t>
  </si>
  <si>
    <t>TOTAL VALUES</t>
  </si>
  <si>
    <t>SALES</t>
  </si>
  <si>
    <t>PROFITS</t>
  </si>
  <si>
    <t>UNIT SOLD</t>
  </si>
  <si>
    <t>CY</t>
  </si>
  <si>
    <t>Totals</t>
  </si>
  <si>
    <t>PY</t>
  </si>
  <si>
    <t>YoY</t>
  </si>
  <si>
    <t>Average of PROFIT MARGIN</t>
  </si>
  <si>
    <t>Average Profit Margin</t>
  </si>
  <si>
    <t>YoY sales and Profit</t>
  </si>
  <si>
    <t>Sales performance and YoY trends</t>
  </si>
  <si>
    <t>ANHEUSER BUSCH INC</t>
  </si>
  <si>
    <t>CROWN IMPORTS</t>
  </si>
  <si>
    <t>DIAGEO NORTH AMERICA INC</t>
  </si>
  <si>
    <t>E &amp; J GALLO WINERY</t>
  </si>
  <si>
    <t>HEINEKEN USA</t>
  </si>
  <si>
    <t>MILLER BREWING COMPANY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</si>
  <si>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</si>
  <si>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</si>
  <si>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</si>
  <si>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</si>
  <si>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</si>
  <si>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</si>
  <si>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</si>
  <si>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</si>
  <si>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</si>
  <si>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</si>
  <si>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</si>
  <si>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</si>
  <si>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VALUE</t>
  </si>
  <si>
    <t>CARD</t>
  </si>
  <si>
    <t>UNITS SOLD</t>
  </si>
  <si>
    <t>Avg Sales Per Item</t>
  </si>
  <si>
    <t>BEER</t>
  </si>
  <si>
    <t>KEGS</t>
  </si>
  <si>
    <t>LIQUOR</t>
  </si>
  <si>
    <t>NON-ALCOHOL</t>
  </si>
  <si>
    <t>REF</t>
  </si>
  <si>
    <t>STR_SUPPLIES</t>
  </si>
  <si>
    <t>WINE</t>
  </si>
  <si>
    <t>Max of Total Sales</t>
  </si>
  <si>
    <t>Inventory and  Category Performance</t>
  </si>
  <si>
    <t>BUD LIGHT 30PK CAN</t>
  </si>
  <si>
    <t>CORONA EXTRA 18PK NR - 12OZ</t>
  </si>
  <si>
    <t>CORONA EXTRA 2/12 NR - 12OZ</t>
  </si>
  <si>
    <t>CORONA EXTRA 4/6 NR - 12OZ</t>
  </si>
  <si>
    <t>CORONA EXTRA LOOSE NR - 12OZ</t>
  </si>
  <si>
    <t>HEINEKEN 2/12 NR - 12OZ</t>
  </si>
  <si>
    <t>HEINEKEN 4/6 NR - 12OZ</t>
  </si>
  <si>
    <t>HEINEKEN LOOSE NR - 12OZ</t>
  </si>
  <si>
    <t>MILLER LITE 30PK CAN - 12OZ</t>
  </si>
  <si>
    <t>MODELO ESPECIAL 24 LOOSE NR - 12OZ</t>
  </si>
  <si>
    <t>TOP SUPPLIERS PERFORMANCE</t>
  </si>
  <si>
    <t>Largest Order Category</t>
  </si>
  <si>
    <t>KPI's Sales and YoY</t>
  </si>
  <si>
    <t>KPI's Category performance and Inventory</t>
  </si>
  <si>
    <t>KPI's Seasons and Segments</t>
  </si>
  <si>
    <t>Peak Sales Month</t>
  </si>
  <si>
    <t>Online</t>
  </si>
  <si>
    <t>Retail</t>
  </si>
  <si>
    <t>Wholesale</t>
  </si>
  <si>
    <t>Segment with highest Sales</t>
  </si>
  <si>
    <t>Seasonal Growth Percentage</t>
  </si>
  <si>
    <t>Column Labels</t>
  </si>
  <si>
    <t>Segment Sales Comparison</t>
  </si>
  <si>
    <t>Month vs Segment Matrix</t>
  </si>
  <si>
    <t>Top Profitable Items</t>
  </si>
  <si>
    <t>Sales Category Share</t>
  </si>
  <si>
    <t>Distinct Count of ITEM CODE</t>
  </si>
  <si>
    <t>MoM sales and Profit</t>
  </si>
  <si>
    <t>Highest Sold Products</t>
  </si>
  <si>
    <t>Top Sold  Category Quantity</t>
  </si>
  <si>
    <t>Highest Sales by category</t>
  </si>
  <si>
    <t>Sales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</si>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</sst>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&gt;=1000000]\$0.0,,&quot;M&quot;;[&gt;=1000]\$0.0,&quot;K&quot;;0"/>
    <numFmt numFmtId="165" formatCode="[&gt;=1000000]0.0,,&quot;M&quot;;[&gt;=1000]0.0,&quot;K&quot;;0"/>
    <numFmt numFmtId="166" formatCode="[Green]\▲0.00000%;[Red]\▼0.00000%;0.00000%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D0824D"/>
      <name val="Aptos Narrow"/>
      <family val="2"/>
      <scheme val="minor"/>
    </font>
    <font>
      <sz val="11"/>
      <color theme="8" tint="0.59999389629810485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5C292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164" fontId="0" fillId="0" borderId="0" xfId="0" applyNumberFormat="1" applyAlignment="1"/>
    <xf numFmtId="0" fontId="0" fillId="0" borderId="0" xfId="0" applyFont="1"/>
    <xf numFmtId="9" fontId="0" fillId="0" borderId="0" xfId="0" pivotButton="1" applyNumberFormat="1"/>
    <xf numFmtId="9" fontId="0" fillId="0" borderId="0" xfId="0" applyNumberFormat="1" applyAlignment="1">
      <alignment horizontal="left"/>
    </xf>
    <xf numFmtId="10" fontId="0" fillId="0" borderId="0" xfId="0" applyNumberFormat="1"/>
    <xf numFmtId="9" fontId="2" fillId="5" borderId="1" xfId="0" applyNumberFormat="1" applyFont="1" applyFill="1" applyBorder="1" applyAlignment="1">
      <alignment horizontal="left"/>
    </xf>
    <xf numFmtId="10" fontId="2" fillId="5" borderId="1" xfId="0" applyNumberFormat="1" applyFont="1" applyFill="1" applyBorder="1"/>
    <xf numFmtId="0" fontId="2" fillId="5" borderId="2" xfId="0" applyFont="1" applyFill="1" applyBorder="1"/>
    <xf numFmtId="166" fontId="0" fillId="0" borderId="0" xfId="0" applyNumberFormat="1"/>
    <xf numFmtId="0" fontId="2" fillId="6" borderId="2" xfId="0" applyFont="1" applyFill="1" applyBorder="1"/>
    <xf numFmtId="10" fontId="0" fillId="0" borderId="0" xfId="1" applyNumberFormat="1" applyFont="1"/>
    <xf numFmtId="0" fontId="4" fillId="7" borderId="0" xfId="0" applyFont="1" applyFill="1"/>
    <xf numFmtId="0" fontId="0" fillId="7" borderId="0" xfId="0" applyFill="1"/>
    <xf numFmtId="0" fontId="3" fillId="7" borderId="0" xfId="0" applyFont="1" applyFill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74">
    <dxf>
      <numFmt numFmtId="165" formatCode="[&gt;=1000000]0.0,,&quot;M&quot;;[&gt;=1000]0.0,&quot;K&quot;;0"/>
    </dxf>
    <dxf>
      <numFmt numFmtId="13" formatCode="0%"/>
    </dxf>
    <dxf>
      <numFmt numFmtId="13" formatCode="0%"/>
    </dxf>
    <dxf>
      <numFmt numFmtId="165" formatCode="[&gt;=1000000]0.0,,&quot;M&quot;;[&gt;=1000]0.0,&quot;K&quot;;0"/>
    </dxf>
    <dxf>
      <numFmt numFmtId="13" formatCode="0%"/>
    </dxf>
    <dxf>
      <numFmt numFmtId="13" formatCode="0%"/>
    </dxf>
    <dxf>
      <numFmt numFmtId="164" formatCode="[&gt;=1000000]\$0.0,,&quot;M&quot;;[&gt;=1000]\$0.0,&quot;K&quot;;0"/>
    </dxf>
    <dxf>
      <numFmt numFmtId="0" formatCode="General"/>
    </dxf>
    <dxf>
      <numFmt numFmtId="0" formatCode="General"/>
    </dxf>
    <dxf>
      <numFmt numFmtId="164" formatCode="[&gt;=1000000]\$0.0,,&quot;M&quot;;[&gt;=1000]\$0.0,&quot;K&quot;;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0" formatCode="General"/>
    </dxf>
    <dxf>
      <numFmt numFmtId="164" formatCode="[&gt;=1000000]\$0.0,,&quot;M&quot;;[&gt;=1000]\$0.0,&quot;K&quot;;0"/>
    </dxf>
    <dxf>
      <numFmt numFmtId="14" formatCode="0.00%"/>
    </dxf>
    <dxf>
      <numFmt numFmtId="0" formatCode="General"/>
    </dxf>
    <dxf>
      <numFmt numFmtId="13" formatCode="0%"/>
    </dxf>
    <dxf>
      <numFmt numFmtId="13" formatCode="0%"/>
    </dxf>
    <dxf>
      <numFmt numFmtId="164" formatCode="[&gt;=1000000]\$0.0,,&quot;M&quot;;[&gt;=1000]\$0.0,&quot;K&quot;;0"/>
    </dxf>
    <dxf>
      <numFmt numFmtId="13" formatCode="0%"/>
    </dxf>
    <dxf>
      <numFmt numFmtId="164" formatCode="[&gt;=1000000]\$0.0,,&quot;M&quot;;[&gt;=1000]\$0.0,&quot;K&quot;;0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&gt;=1000000]0.0,,&quot;M&quot;;[&gt;=1000]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0" formatCode="General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164" formatCode="[&gt;=1000000]\$0.0,,&quot;M&quot;;[&gt;=1000]\$0.0,&quot;K&quot;;0"/>
    </dxf>
    <dxf>
      <numFmt numFmtId="0" formatCode="General"/>
    </dxf>
    <dxf>
      <numFmt numFmtId="0" formatCode="General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numFmt numFmtId="0" formatCode="General"/>
    </dxf>
    <dxf>
      <numFmt numFmtId="164" formatCode="[&gt;=1000000]\$0.0,,&quot;M&quot;;[&gt;=1000]\$0.0,&quot;K&quot;;0"/>
    </dxf>
    <dxf>
      <numFmt numFmtId="164" formatCode="[&gt;=1000000]\$0.0,,&quot;M&quot;;[&gt;=1000]\$0.0,&quot;K&quot;;0"/>
    </dxf>
    <dxf>
      <font>
        <sz val="11"/>
        <color theme="0" tint="-0.14996795556505021"/>
        <name val="Aptos Display"/>
        <family val="2"/>
        <scheme val="major"/>
      </font>
    </dxf>
    <dxf>
      <font>
        <b/>
        <i val="0"/>
        <sz val="10"/>
        <color theme="0" tint="-0.14996795556505021"/>
        <name val="Aptos Narrow"/>
        <family val="2"/>
        <scheme val="minor"/>
      </font>
      <fill>
        <patternFill patternType="solid">
          <fgColor theme="0"/>
          <bgColor rgb="FF1B1B1B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sz val="14"/>
        <name val="Aptos Display"/>
        <family val="2"/>
        <scheme val="major"/>
      </font>
    </dxf>
    <dxf>
      <font>
        <b/>
        <i val="0"/>
        <strike val="0"/>
        <sz val="11"/>
        <color theme="0" tint="-0.14993743705557422"/>
        <name val="Aptos Narrow"/>
        <family val="2"/>
        <scheme val="minor"/>
      </font>
      <fill>
        <patternFill patternType="solid">
          <bgColor rgb="FF0A0A0A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Slicer Style 1" pivot="0" table="0" count="7" xr9:uid="{F04EC870-E953-48D9-80CC-2C27B0AFBBC1}">
      <tableStyleElement type="wholeTable" dxfId="73"/>
      <tableStyleElement type="headerRow" dxfId="72"/>
    </tableStyle>
    <tableStyle name="Timeline Style 1" pivot="0" table="0" count="9" xr9:uid="{E7897FA2-8E22-48D0-BDAD-9806CBB6E4B5}">
      <tableStyleElement type="wholeTable" dxfId="71"/>
      <tableStyleElement type="headerRow" dxfId="70"/>
    </tableStyle>
  </tableStyles>
  <colors>
    <mruColors>
      <color rgb="FFA84B3E"/>
      <color rgb="FF8C3E34"/>
      <color rgb="FF5C2922"/>
      <color rgb="FFDEA782"/>
      <color rgb="FFD28856"/>
      <color rgb="FFD0824D"/>
      <color rgb="FFA2B0E2"/>
      <color rgb="FF4678B6"/>
      <color rgb="FF8799D9"/>
      <color rgb="FF2E4392"/>
    </mruColors>
  </colors>
  <extLst>
    <ext xmlns:x14="http://schemas.microsoft.com/office/spreadsheetml/2009/9/main" uri="{46F421CA-312F-682f-3DD2-61675219B42D}">
      <x14:dxfs count="5">
        <dxf>
          <fill>
            <patternFill>
              <bgColor rgb="FF8AABD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rgb="FF8AABD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rgb="FF2C4C7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rgb="FF4778B6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unselectedItemWithData" dxfId="4"/>
            <x14:slicerStyleElement type="selectedItemWithData" dxfId="3"/>
            <x14:slicerStyleElement type="selectedItemWithNo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patternFill patternType="none">
              <bgColor auto="1"/>
            </patternFill>
          </fill>
        </dxf>
        <dxf>
          <fill>
            <patternFill patternType="solid">
              <fgColor theme="0" tint="-0.14993743705557422"/>
              <bgColor rgb="FF2E4392"/>
            </patternFill>
          </fill>
        </dxf>
        <dxf>
          <fill>
            <gradientFill degree="90">
              <stop position="0">
                <color rgb="FFA2B0E2"/>
              </stop>
              <stop position="1">
                <color rgb="FF7085D2"/>
              </stop>
            </gradientFill>
          </fill>
        </dxf>
        <dxf>
          <font>
            <sz val="9"/>
            <color theme="0" tint="-0.14996795556505021"/>
            <name val="Aptos Narrow"/>
            <family val="2"/>
            <scheme val="minor"/>
          </font>
        </dxf>
        <dxf>
          <font>
            <sz val="9"/>
            <color theme="1" tint="0.499984740745262"/>
          </font>
        </dxf>
        <dxf>
          <font>
            <sz val="9"/>
            <color theme="0" tint="-0.14996795556505021"/>
            <name val="Aptos Narrow"/>
            <family val="2"/>
            <scheme val="minor"/>
          </font>
        </dxf>
        <dxf>
          <font>
            <sz val="10"/>
            <color theme="0" tint="-0.14996795556505021"/>
            <name val="Aptos Narrow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8.xml"/><Relationship Id="rId18" Type="http://schemas.openxmlformats.org/officeDocument/2006/relationships/pivotCacheDefinition" Target="pivotCache/pivotCacheDefinition13.xml"/><Relationship Id="rId26" Type="http://schemas.openxmlformats.org/officeDocument/2006/relationships/theme" Target="theme/theme1.xml"/><Relationship Id="rId39" Type="http://schemas.openxmlformats.org/officeDocument/2006/relationships/customXml" Target="../customXml/item7.xml"/><Relationship Id="rId21" Type="http://schemas.openxmlformats.org/officeDocument/2006/relationships/pivotCacheDefinition" Target="pivotCache/pivotCacheDefinition16.xml"/><Relationship Id="rId34" Type="http://schemas.openxmlformats.org/officeDocument/2006/relationships/customXml" Target="../customXml/item2.xml"/><Relationship Id="rId42" Type="http://schemas.openxmlformats.org/officeDocument/2006/relationships/customXml" Target="../customXml/item10.xml"/><Relationship Id="rId47" Type="http://schemas.openxmlformats.org/officeDocument/2006/relationships/customXml" Target="../customXml/item15.xml"/><Relationship Id="rId50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1.xml"/><Relationship Id="rId29" Type="http://schemas.openxmlformats.org/officeDocument/2006/relationships/sharedStrings" Target="sharedStrings.xml"/><Relationship Id="rId11" Type="http://schemas.openxmlformats.org/officeDocument/2006/relationships/pivotCacheDefinition" Target="pivotCache/pivotCacheDefinition6.xml"/><Relationship Id="rId24" Type="http://schemas.openxmlformats.org/officeDocument/2006/relationships/pivotCacheDefinition" Target="pivotCache/pivotCacheDefinition19.xml"/><Relationship Id="rId32" Type="http://schemas.openxmlformats.org/officeDocument/2006/relationships/calcChain" Target="calcChain.xml"/><Relationship Id="rId37" Type="http://schemas.openxmlformats.org/officeDocument/2006/relationships/customXml" Target="../customXml/item5.xml"/><Relationship Id="rId40" Type="http://schemas.openxmlformats.org/officeDocument/2006/relationships/customXml" Target="../customXml/item8.xml"/><Relationship Id="rId45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23" Type="http://schemas.openxmlformats.org/officeDocument/2006/relationships/pivotCacheDefinition" Target="pivotCache/pivotCacheDefinition18.xml"/><Relationship Id="rId28" Type="http://schemas.openxmlformats.org/officeDocument/2006/relationships/styles" Target="styles.xml"/><Relationship Id="rId36" Type="http://schemas.openxmlformats.org/officeDocument/2006/relationships/customXml" Target="../customXml/item4.xml"/><Relationship Id="rId49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5.xml"/><Relationship Id="rId19" Type="http://schemas.openxmlformats.org/officeDocument/2006/relationships/pivotCacheDefinition" Target="pivotCache/pivotCacheDefinition14.xml"/><Relationship Id="rId31" Type="http://schemas.openxmlformats.org/officeDocument/2006/relationships/powerPivotData" Target="model/item.data"/><Relationship Id="rId44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Relationship Id="rId22" Type="http://schemas.openxmlformats.org/officeDocument/2006/relationships/pivotCacheDefinition" Target="pivotCache/pivotCacheDefinition17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Relationship Id="rId35" Type="http://schemas.openxmlformats.org/officeDocument/2006/relationships/customXml" Target="../customXml/item3.xml"/><Relationship Id="rId43" Type="http://schemas.openxmlformats.org/officeDocument/2006/relationships/customXml" Target="../customXml/item11.xml"/><Relationship Id="rId48" Type="http://schemas.openxmlformats.org/officeDocument/2006/relationships/customXml" Target="../customXml/item16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12.xml"/><Relationship Id="rId25" Type="http://schemas.microsoft.com/office/2011/relationships/timelineCache" Target="timelineCaches/timelineCache1.xml"/><Relationship Id="rId33" Type="http://schemas.openxmlformats.org/officeDocument/2006/relationships/customXml" Target="../customXml/item1.xml"/><Relationship Id="rId38" Type="http://schemas.openxmlformats.org/officeDocument/2006/relationships/customXml" Target="../customXml/item6.xml"/><Relationship Id="rId46" Type="http://schemas.openxmlformats.org/officeDocument/2006/relationships/customXml" Target="../customXml/item14.xml"/><Relationship Id="rId20" Type="http://schemas.openxmlformats.org/officeDocument/2006/relationships/pivotCacheDefinition" Target="pivotCache/pivotCacheDefinition15.xml"/><Relationship Id="rId41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1/relationships/chartColorStyle" Target="colors9.xml"/><Relationship Id="rId1" Type="http://schemas.microsoft.com/office/2011/relationships/chartStyle" Target="style9.xml"/><Relationship Id="rId4" Type="http://schemas.openxmlformats.org/officeDocument/2006/relationships/image" Target="../media/image11.png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microsoft.com/office/2011/relationships/chartColorStyle" Target="colors11.xml"/><Relationship Id="rId1" Type="http://schemas.microsoft.com/office/2011/relationships/chartStyle" Target="style11.xml"/><Relationship Id="rId4" Type="http://schemas.openxmlformats.org/officeDocument/2006/relationships/image" Target="../media/image13.png"/></Relationships>
</file>

<file path=xl/charts/_rels/chart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microsoft.com/office/2011/relationships/chartColorStyle" Target="colors14.xml"/><Relationship Id="rId1" Type="http://schemas.microsoft.com/office/2011/relationships/chartStyle" Target="style14.xml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5.3333333333333337E-2"/>
          <c:w val="1"/>
          <c:h val="0.9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7574A0"/>
                  </a:gs>
                  <a:gs pos="55000">
                    <a:srgbClr val="8988AE"/>
                  </a:gs>
                  <a:gs pos="100000">
                    <a:srgbClr val="7574A0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'Pivot Tables'!$H$14:$H$17</c:f>
              <c:numCache>
                <c:formatCode>[&gt;=1000000]\$0.0,,"M";[&gt;=1000]\$0.0,"K";0</c:formatCode>
                <c:ptCount val="4"/>
                <c:pt idx="0">
                  <c:v>147989</c:v>
                </c:pt>
                <c:pt idx="1">
                  <c:v>32229</c:v>
                </c:pt>
                <c:pt idx="2">
                  <c:v>219440</c:v>
                </c:pt>
                <c:pt idx="3">
                  <c:v>86061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399-4C32-A33C-6B307222A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58111"/>
        <c:axId val="257455711"/>
      </c:lineChart>
      <c:catAx>
        <c:axId val="2574581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57455711"/>
        <c:crosses val="autoZero"/>
        <c:auto val="1"/>
        <c:lblAlgn val="ctr"/>
        <c:lblOffset val="100"/>
        <c:noMultiLvlLbl val="0"/>
      </c:catAx>
      <c:valAx>
        <c:axId val="257455711"/>
        <c:scaling>
          <c:orientation val="minMax"/>
        </c:scaling>
        <c:delete val="1"/>
        <c:axPos val="l"/>
        <c:numFmt formatCode="[&gt;=1000000]\$0.0,,&quot;M&quot;;[&gt;=1000]\$0.0,&quot;K&quot;;0" sourceLinked="1"/>
        <c:majorTickMark val="none"/>
        <c:minorTickMark val="none"/>
        <c:tickLblPos val="nextTo"/>
        <c:crossAx val="25745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[Warehouse Project.xlsx]Pivot Tables!PivotTable2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gradFill>
              <a:gsLst>
                <a:gs pos="57000">
                  <a:srgbClr val="A09FBD"/>
                </a:gs>
                <a:gs pos="16000">
                  <a:srgbClr val="4A4874"/>
                </a:gs>
                <a:gs pos="100000">
                  <a:srgbClr val="4F4D7B"/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gradFill>
              <a:gsLst>
                <a:gs pos="53000">
                  <a:srgbClr val="D2A79E"/>
                </a:gs>
                <a:gs pos="11000">
                  <a:srgbClr val="9A4E3E"/>
                </a:gs>
                <a:gs pos="91000">
                  <a:srgbClr val="B35947"/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gradFill>
              <a:gsLst>
                <a:gs pos="57000">
                  <a:srgbClr val="A09FBD"/>
                </a:gs>
                <a:gs pos="16000">
                  <a:srgbClr val="4A4874"/>
                </a:gs>
                <a:gs pos="100000">
                  <a:srgbClr val="4F4D7B"/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gradFill>
              <a:gsLst>
                <a:gs pos="53000">
                  <a:srgbClr val="D2A79E"/>
                </a:gs>
                <a:gs pos="11000">
                  <a:srgbClr val="9A4E3E"/>
                </a:gs>
                <a:gs pos="91000">
                  <a:srgbClr val="B35947"/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gradFill flip="none" rotWithShape="1">
              <a:gsLst>
                <a:gs pos="57000">
                  <a:srgbClr val="7574A0"/>
                </a:gs>
                <a:gs pos="16000">
                  <a:srgbClr val="4A4874"/>
                </a:gs>
                <a:gs pos="100000">
                  <a:srgbClr val="4F4D7B"/>
                </a:gs>
              </a:gsLst>
              <a:lin ang="13500000" scaled="1"/>
              <a:tileRect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gradFill flip="none" rotWithShape="1">
              <a:gsLst>
                <a:gs pos="53000">
                  <a:srgbClr val="C2887C"/>
                </a:gs>
                <a:gs pos="11000">
                  <a:srgbClr val="9A4E3E"/>
                </a:gs>
                <a:gs pos="91000">
                  <a:srgbClr val="B35947"/>
                </a:gs>
              </a:gsLst>
              <a:lin ang="8100000" scaled="1"/>
              <a:tileRect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gradFill flip="none" rotWithShape="1">
              <a:gsLst>
                <a:gs pos="57000">
                  <a:srgbClr val="7574A0"/>
                </a:gs>
                <a:gs pos="16000">
                  <a:srgbClr val="4A4874"/>
                </a:gs>
                <a:gs pos="100000">
                  <a:srgbClr val="4F4D7B"/>
                </a:gs>
              </a:gsLst>
              <a:lin ang="13500000" scaled="1"/>
              <a:tileRect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gradFill flip="none" rotWithShape="1">
              <a:gsLst>
                <a:gs pos="53000">
                  <a:srgbClr val="C2887C"/>
                </a:gs>
                <a:gs pos="11000">
                  <a:srgbClr val="9A4E3E"/>
                </a:gs>
                <a:gs pos="91000">
                  <a:srgbClr val="B35947"/>
                </a:gs>
              </a:gsLst>
              <a:lin ang="8100000" scaled="1"/>
              <a:tileRect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57000">
                <a:srgbClr val="73729E"/>
              </a:gs>
              <a:gs pos="16000">
                <a:srgbClr val="4A4874"/>
              </a:gs>
              <a:gs pos="100000">
                <a:srgbClr val="4F4D7B"/>
              </a:gs>
            </a:gsLst>
            <a:lin ang="13500000" scaled="1"/>
          </a:gradFill>
          <a:ln>
            <a:solidFill>
              <a:srgbClr val="4F4D7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gradFill flip="none" rotWithShape="1">
              <a:gsLst>
                <a:gs pos="53000">
                  <a:srgbClr val="C2887C"/>
                </a:gs>
                <a:gs pos="11000">
                  <a:srgbClr val="9A4E3E"/>
                </a:gs>
                <a:gs pos="91000">
                  <a:srgbClr val="B35947"/>
                </a:gs>
              </a:gsLst>
              <a:lin ang="8100000" scaled="1"/>
              <a:tileRect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57000">
                <a:srgbClr val="73729E"/>
              </a:gs>
              <a:gs pos="16000">
                <a:srgbClr val="4A4874"/>
              </a:gs>
              <a:gs pos="100000">
                <a:srgbClr val="4F4D7B"/>
              </a:gs>
            </a:gsLst>
            <a:lin ang="13500000" scaled="1"/>
          </a:gradFill>
          <a:ln>
            <a:solidFill>
              <a:srgbClr val="4F4D7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gradFill flip="none" rotWithShape="1">
              <a:gsLst>
                <a:gs pos="53000">
                  <a:srgbClr val="C2887C"/>
                </a:gs>
                <a:gs pos="11000">
                  <a:srgbClr val="9A4E3E"/>
                </a:gs>
                <a:gs pos="91000">
                  <a:srgbClr val="B35947"/>
                </a:gs>
              </a:gsLst>
              <a:lin ang="8100000" scaled="1"/>
              <a:tileRect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gradFill flip="none" rotWithShape="1">
              <a:gsLst>
                <a:gs pos="53000">
                  <a:srgbClr val="C2887C"/>
                </a:gs>
                <a:gs pos="11000">
                  <a:srgbClr val="9A4E3E"/>
                </a:gs>
                <a:gs pos="91000">
                  <a:srgbClr val="B35947"/>
                </a:gs>
              </a:gsLst>
              <a:lin ang="8100000" scaled="1"/>
              <a:tileRect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39805873977534"/>
          <c:y val="0.23524892801429836"/>
          <c:w val="0.72265388241218154"/>
          <c:h val="0.602859673740073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Tables'!$F$31</c:f>
              <c:strCache>
                <c:ptCount val="1"/>
                <c:pt idx="0">
                  <c:v>Sales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'Pivot Tables'!$E$32:$E$44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Tables'!$F$32:$F$44</c:f>
              <c:numCache>
                <c:formatCode>[&gt;=1000000]\$0.0,,"M";[&gt;=1000]\$0.0,"K";0</c:formatCode>
                <c:ptCount val="12"/>
                <c:pt idx="0">
                  <c:v>1045224.6999999984</c:v>
                </c:pt>
                <c:pt idx="1">
                  <c:v>671513.87000000512</c:v>
                </c:pt>
                <c:pt idx="2">
                  <c:v>804566.02999999712</c:v>
                </c:pt>
                <c:pt idx="3">
                  <c:v>379183.45000000094</c:v>
                </c:pt>
                <c:pt idx="4">
                  <c:v>478744.68000000011</c:v>
                </c:pt>
                <c:pt idx="5">
                  <c:v>914195.55999999749</c:v>
                </c:pt>
                <c:pt idx="6">
                  <c:v>1387846.9200000002</c:v>
                </c:pt>
                <c:pt idx="7">
                  <c:v>909530.17000000144</c:v>
                </c:pt>
                <c:pt idx="8">
                  <c:v>1243521.6500000022</c:v>
                </c:pt>
                <c:pt idx="9">
                  <c:v>831385.30999999691</c:v>
                </c:pt>
                <c:pt idx="10">
                  <c:v>838351.60000000137</c:v>
                </c:pt>
                <c:pt idx="11">
                  <c:v>438591.71000000054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5-443D-99B4-14B563A6D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4585039"/>
        <c:axId val="1674581679"/>
      </c:barChart>
      <c:lineChart>
        <c:grouping val="standard"/>
        <c:varyColors val="0"/>
        <c:ser>
          <c:idx val="1"/>
          <c:order val="1"/>
          <c:tx>
            <c:strRef>
              <c:f>'Pivot Tables'!$G$31</c:f>
              <c:strCache>
                <c:ptCount val="1"/>
                <c:pt idx="0">
                  <c:v>Profit</c:v>
                </c:pt>
              </c:strCache>
            </c:strRef>
          </c:tx>
          <c:spPr>
            <a:ln w="28575" cap="rnd">
              <a:gradFill flip="none" rotWithShape="1">
                <a:gsLst>
                  <a:gs pos="53000">
                    <a:srgbClr val="C2887C"/>
                  </a:gs>
                  <a:gs pos="11000">
                    <a:srgbClr val="9A4E3E"/>
                  </a:gs>
                  <a:gs pos="91000">
                    <a:srgbClr val="B35947"/>
                  </a:gs>
                </a:gsLst>
                <a:lin ang="8100000" scaled="1"/>
                <a:tileRect/>
              </a:gradFill>
              <a:round/>
            </a:ln>
            <a:effectLst/>
          </c:spPr>
          <c:marker>
            <c:symbol val="none"/>
          </c:marker>
          <c:cat>
            <c:strRef>
              <c:f>'Pivot Tables'!$E$32:$E$44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Tables'!$G$32:$G$44</c:f>
              <c:numCache>
                <c:formatCode>[&gt;=1000000]\$0.0,,"M";[&gt;=1000]\$0.0,"K";0</c:formatCode>
                <c:ptCount val="12"/>
                <c:pt idx="0">
                  <c:v>317842.11782695109</c:v>
                </c:pt>
                <c:pt idx="1">
                  <c:v>204999.97254505663</c:v>
                </c:pt>
                <c:pt idx="2">
                  <c:v>246808.43283082062</c:v>
                </c:pt>
                <c:pt idx="3">
                  <c:v>116170.63404100749</c:v>
                </c:pt>
                <c:pt idx="4">
                  <c:v>147470.76533899183</c:v>
                </c:pt>
                <c:pt idx="5">
                  <c:v>279687.88078267709</c:v>
                </c:pt>
                <c:pt idx="6">
                  <c:v>422789.66470763407</c:v>
                </c:pt>
                <c:pt idx="7">
                  <c:v>275299.97349574958</c:v>
                </c:pt>
                <c:pt idx="8">
                  <c:v>377522.60991080909</c:v>
                </c:pt>
                <c:pt idx="9">
                  <c:v>253017.81483264285</c:v>
                </c:pt>
                <c:pt idx="10">
                  <c:v>257532.52247586873</c:v>
                </c:pt>
                <c:pt idx="11">
                  <c:v>133327.51162235768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B65-443D-99B4-14B563A6D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393391"/>
        <c:axId val="207389551"/>
      </c:lineChart>
      <c:catAx>
        <c:axId val="16745850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50" b="0" i="0" u="none" strike="noStrike" kern="1200" baseline="0">
                <a:solidFill>
                  <a:srgbClr val="969696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NG"/>
          </a:p>
        </c:txPr>
        <c:crossAx val="1674581679"/>
        <c:crosses val="autoZero"/>
        <c:auto val="1"/>
        <c:lblAlgn val="ctr"/>
        <c:lblOffset val="100"/>
        <c:noMultiLvlLbl val="0"/>
      </c:catAx>
      <c:valAx>
        <c:axId val="1674581679"/>
        <c:scaling>
          <c:orientation val="minMax"/>
        </c:scaling>
        <c:delete val="0"/>
        <c:axPos val="l"/>
        <c:numFmt formatCode="[&gt;=1000000]\$0.0,,&quot;M&quot;;[&gt;=1000]\$0.0,&quot;K&quot;;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50" b="0" i="0" u="none" strike="noStrike" kern="1200" baseline="0">
                <a:solidFill>
                  <a:srgbClr val="969696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NG"/>
          </a:p>
        </c:txPr>
        <c:crossAx val="1674585039"/>
        <c:crosses val="autoZero"/>
        <c:crossBetween val="between"/>
      </c:valAx>
      <c:valAx>
        <c:axId val="207389551"/>
        <c:scaling>
          <c:orientation val="minMax"/>
        </c:scaling>
        <c:delete val="0"/>
        <c:axPos val="r"/>
        <c:numFmt formatCode="[&gt;=1000000]\$0.0,,&quot;M&quot;;[&gt;=1000]\$0.0,&quot;K&quot;;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rgbClr val="969696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NG"/>
          </a:p>
        </c:txPr>
        <c:crossAx val="207393391"/>
        <c:crosses val="max"/>
        <c:crossBetween val="between"/>
      </c:valAx>
      <c:catAx>
        <c:axId val="2073933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73895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5496472639298187"/>
          <c:y val="3.2407407407407406E-2"/>
          <c:w val="0.28558488810020638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050" b="0" i="0" u="none" strike="noStrike" kern="1200" baseline="0">
              <a:solidFill>
                <a:schemeClr val="bg1">
                  <a:lumMod val="85000"/>
                </a:schemeClr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[Warehouse Project.xlsx]Pivot Tables!PivotTable6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noFill/>
          </a:ln>
          <a:effectLst/>
        </c:spPr>
        <c:dLbl>
          <c:idx val="0"/>
          <c:layout>
            <c:manualLayout>
              <c:x val="1.7835301837270341E-2"/>
              <c:y val="-0.114130941965587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C2922"/>
          </a:solidFill>
          <a:ln w="19050">
            <a:noFill/>
          </a:ln>
          <a:effectLst/>
        </c:spPr>
        <c:dLbl>
          <c:idx val="0"/>
          <c:layout>
            <c:manualLayout>
              <c:x val="2.0274934383201999E-2"/>
              <c:y val="2.48910032079323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3.9984908136482838E-2"/>
              <c:y val="0.128353382910469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678B6"/>
          </a:solidFill>
          <a:ln w="19050">
            <a:noFill/>
          </a:ln>
          <a:effectLst/>
        </c:spPr>
        <c:dLbl>
          <c:idx val="0"/>
          <c:layout>
            <c:manualLayout>
              <c:x val="1.8571084864392053E-2"/>
              <c:y val="9.1446850393700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C5A3E"/>
          </a:solidFill>
          <a:ln w="19050">
            <a:noFill/>
          </a:ln>
          <a:effectLst/>
        </c:spPr>
        <c:dLbl>
          <c:idx val="0"/>
          <c:layout>
            <c:manualLayout>
              <c:x val="1.137871828521435E-2"/>
              <c:y val="0.490286891221930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40266841644794"/>
                  <c:h val="0.11206036745406824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C5A3E"/>
          </a:solidFill>
          <a:ln w="19050">
            <a:noFill/>
          </a:ln>
          <a:effectLst/>
        </c:spPr>
        <c:dLbl>
          <c:idx val="0"/>
          <c:layout>
            <c:manualLayout>
              <c:x val="1.137871828521435E-2"/>
              <c:y val="0.490286891221930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40266841644794"/>
                  <c:h val="0.11206036745406824"/>
                </c:manualLayout>
              </c15:layout>
            </c:ext>
          </c:extLst>
        </c:dLbl>
      </c:pivotFmt>
      <c:pivotFmt>
        <c:idx val="8"/>
        <c:spPr>
          <a:solidFill>
            <a:schemeClr val="accent5"/>
          </a:solidFill>
          <a:ln w="19050">
            <a:noFill/>
          </a:ln>
          <a:effectLst/>
        </c:spPr>
        <c:dLbl>
          <c:idx val="0"/>
          <c:layout>
            <c:manualLayout>
              <c:x val="1.7835301837270341E-2"/>
              <c:y val="-0.114130941965587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5C2922"/>
          </a:solidFill>
          <a:ln w="19050">
            <a:noFill/>
          </a:ln>
          <a:effectLst/>
        </c:spPr>
        <c:dLbl>
          <c:idx val="0"/>
          <c:layout>
            <c:manualLayout>
              <c:x val="2.0274934383201999E-2"/>
              <c:y val="2.48910032079323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3.9984908136482838E-2"/>
              <c:y val="0.128353382910469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4678B6"/>
          </a:solidFill>
          <a:ln w="19050">
            <a:noFill/>
          </a:ln>
          <a:effectLst/>
        </c:spPr>
        <c:dLbl>
          <c:idx val="0"/>
          <c:layout>
            <c:manualLayout>
              <c:x val="1.8571084864392053E-2"/>
              <c:y val="9.1446850393700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0" i="0" u="none" strike="noStrike" kern="1200" baseline="0">
                  <a:solidFill>
                    <a:schemeClr val="bg1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NG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>
            <a:gsLst>
              <a:gs pos="53000">
                <a:srgbClr val="9796B8"/>
              </a:gs>
              <a:gs pos="11000">
                <a:srgbClr val="7574A0"/>
              </a:gs>
              <a:gs pos="91000">
                <a:srgbClr val="7574A0"/>
              </a:gs>
            </a:gsLst>
            <a:path path="rect">
              <a:fillToRect l="100000" t="100000"/>
            </a:path>
          </a:gradFill>
          <a:ln w="25400">
            <a:noFill/>
          </a:ln>
          <a:effectLst/>
          <a:sp3d/>
        </c:spPr>
        <c:dLbl>
          <c:idx val="0"/>
          <c:layout>
            <c:manualLayout>
              <c:x val="9.7816844717047904E-3"/>
              <c:y val="0.380875149444159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0" i="0" u="none" strike="noStrike" kern="1200" baseline="0">
                  <a:solidFill>
                    <a:schemeClr val="bg1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375997690320346"/>
                  <c:h val="0.17558959229465637"/>
                </c:manualLayout>
              </c15:layout>
            </c:ext>
          </c:extLst>
        </c:dLbl>
      </c:pivotFmt>
      <c:pivotFmt>
        <c:idx val="14"/>
        <c:spPr>
          <a:solidFill>
            <a:schemeClr val="accent5"/>
          </a:solidFill>
          <a:ln w="25400">
            <a:noFill/>
          </a:ln>
          <a:effectLst/>
          <a:sp3d/>
        </c:spPr>
        <c:dLbl>
          <c:idx val="0"/>
          <c:layout>
            <c:manualLayout>
              <c:x val="1.7835301837270341E-2"/>
              <c:y val="-0.114130941965587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0" i="0" u="none" strike="noStrike" kern="1200" baseline="0">
                  <a:solidFill>
                    <a:schemeClr val="bg1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5C2922"/>
          </a:solidFill>
          <a:ln w="25400">
            <a:noFill/>
          </a:ln>
          <a:effectLst/>
          <a:sp3d/>
        </c:spPr>
        <c:dLbl>
          <c:idx val="0"/>
          <c:layout>
            <c:manualLayout>
              <c:x val="2.0274934383201999E-2"/>
              <c:y val="2.48910032079323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0" i="0" u="none" strike="noStrike" kern="1200" baseline="0">
                  <a:solidFill>
                    <a:schemeClr val="bg1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/>
          </a:solidFill>
          <a:ln w="25400">
            <a:noFill/>
          </a:ln>
          <a:effectLst/>
          <a:sp3d/>
        </c:spPr>
        <c:dLbl>
          <c:idx val="0"/>
          <c:layout>
            <c:manualLayout>
              <c:x val="3.9984908136482838E-2"/>
              <c:y val="0.128353382910469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0" i="0" u="none" strike="noStrike" kern="1200" baseline="0">
                  <a:solidFill>
                    <a:schemeClr val="bg1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C5A3E"/>
          </a:solidFill>
          <a:ln w="25400">
            <a:noFill/>
          </a:ln>
          <a:effectLst/>
          <a:sp3d/>
        </c:spPr>
        <c:dLbl>
          <c:idx val="0"/>
          <c:layout>
            <c:manualLayout>
              <c:x val="1.8571084864392053E-2"/>
              <c:y val="9.1446850393700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0" i="0" u="none" strike="noStrike" kern="1200" baseline="0">
                  <a:solidFill>
                    <a:schemeClr val="bg1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75"/>
      <c:rotY val="159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208498886781686"/>
          <c:y val="3.5294111108085016E-2"/>
          <c:w val="0.4089988982244589"/>
          <c:h val="0.90392164818496556"/>
        </c:manualLayout>
      </c:layout>
      <c:pie3DChart>
        <c:varyColors val="1"/>
        <c:ser>
          <c:idx val="0"/>
          <c:order val="0"/>
          <c:tx>
            <c:strRef>
              <c:f>'Pivot Tables'!$C$55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explosion val="5"/>
            <c:spPr>
              <a:gradFill>
                <a:gsLst>
                  <a:gs pos="53000">
                    <a:srgbClr val="9796B8"/>
                  </a:gs>
                  <a:gs pos="11000">
                    <a:srgbClr val="7574A0"/>
                  </a:gs>
                  <a:gs pos="91000">
                    <a:srgbClr val="7574A0"/>
                  </a:gs>
                </a:gsLst>
                <a:path path="rect">
                  <a:fillToRect l="100000" t="100000"/>
                </a:path>
              </a:gra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BE91-46FF-AE27-015B54FD9C8D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BE91-46FF-AE27-015B54FD9C8D}"/>
              </c:ext>
            </c:extLst>
          </c:dPt>
          <c:dPt>
            <c:idx val="2"/>
            <c:bubble3D val="0"/>
            <c:explosion val="13"/>
            <c:spPr>
              <a:solidFill>
                <a:srgbClr val="5C2922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BE91-46FF-AE27-015B54FD9C8D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BE91-46FF-AE27-015B54FD9C8D}"/>
              </c:ext>
            </c:extLst>
          </c:dPt>
          <c:dPt>
            <c:idx val="4"/>
            <c:bubble3D val="0"/>
            <c:explosion val="5"/>
            <c:spPr>
              <a:solidFill>
                <a:srgbClr val="FC5A3E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BE91-46FF-AE27-015B54FD9C8D}"/>
              </c:ext>
            </c:extLst>
          </c:dPt>
          <c:dLbls>
            <c:dLbl>
              <c:idx val="0"/>
              <c:layout>
                <c:manualLayout>
                  <c:x val="9.7816844717047904E-3"/>
                  <c:y val="0.38087514944415946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375997690320346"/>
                      <c:h val="0.175589592294656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91-46FF-AE27-015B54FD9C8D}"/>
                </c:ext>
              </c:extLst>
            </c:dLbl>
            <c:dLbl>
              <c:idx val="1"/>
              <c:layout>
                <c:manualLayout>
                  <c:x val="1.7835301837270341E-2"/>
                  <c:y val="-0.1141309419655876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91-46FF-AE27-015B54FD9C8D}"/>
                </c:ext>
              </c:extLst>
            </c:dLbl>
            <c:dLbl>
              <c:idx val="2"/>
              <c:layout>
                <c:manualLayout>
                  <c:x val="2.0274934383201999E-2"/>
                  <c:y val="2.489100320793234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91-46FF-AE27-015B54FD9C8D}"/>
                </c:ext>
              </c:extLst>
            </c:dLbl>
            <c:dLbl>
              <c:idx val="3"/>
              <c:layout>
                <c:manualLayout>
                  <c:x val="3.9984908136482838E-2"/>
                  <c:y val="0.1283533829104695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E91-46FF-AE27-015B54FD9C8D}"/>
                </c:ext>
              </c:extLst>
            </c:dLbl>
            <c:dLbl>
              <c:idx val="4"/>
              <c:layout>
                <c:manualLayout>
                  <c:x val="1.8571084864392053E-2"/>
                  <c:y val="9.14468503937007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91-46FF-AE27-015B54FD9C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50" b="0" i="0" u="none" strike="noStrike" kern="1200" baseline="0">
                    <a:solidFill>
                      <a:schemeClr val="bg1"/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NG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Tables'!$B$56:$B$61</c:f>
              <c:strCache>
                <c:ptCount val="5"/>
                <c:pt idx="0">
                  <c:v>BEER</c:v>
                </c:pt>
                <c:pt idx="1">
                  <c:v>KEGS</c:v>
                </c:pt>
                <c:pt idx="2">
                  <c:v>LIQUOR</c:v>
                </c:pt>
                <c:pt idx="3">
                  <c:v>NON-ALCOHOL</c:v>
                </c:pt>
                <c:pt idx="4">
                  <c:v>WINE</c:v>
                </c:pt>
              </c:strCache>
            </c:strRef>
          </c:cat>
          <c:val>
            <c:numRef>
              <c:f>'Pivot Tables'!$C$56:$C$61</c:f>
              <c:numCache>
                <c:formatCode>[&gt;=1000000]0.0,,"M";[&gt;=1000]0.0,"K";0</c:formatCode>
                <c:ptCount val="5"/>
                <c:pt idx="0">
                  <c:v>359830</c:v>
                </c:pt>
                <c:pt idx="1">
                  <c:v>5100</c:v>
                </c:pt>
                <c:pt idx="2">
                  <c:v>41831</c:v>
                </c:pt>
                <c:pt idx="3">
                  <c:v>2991</c:v>
                </c:pt>
                <c:pt idx="4">
                  <c:v>82772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E91-46FF-AE27-015B54FD9C8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503222883964946"/>
          <c:y val="9.1438013613588448E-4"/>
          <c:w val="0.25707154401093862"/>
          <c:h val="0.709318718173511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05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[Warehouse Project.xlsx]Pivot Tables!PivotTable5</c:name>
    <c:fmtId val="23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5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6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7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8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1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1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1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1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1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"/>
          <c:y val="0.23335374010566351"/>
          <c:w val="0.93880795531622863"/>
          <c:h val="0.62279730698804581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'Pivot Tables'!$C$40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6F-4078-92D9-A9C88BDC55B1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26F-4078-92D9-A9C88BDC55B1}"/>
              </c:ext>
            </c:extLst>
          </c:dPt>
          <c:dPt>
            <c:idx val="2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26F-4078-92D9-A9C88BDC55B1}"/>
              </c:ext>
            </c:extLst>
          </c:dPt>
          <c:dPt>
            <c:idx val="3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26F-4078-92D9-A9C88BDC55B1}"/>
              </c:ext>
            </c:extLst>
          </c:dPt>
          <c:dPt>
            <c:idx val="4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26F-4078-92D9-A9C88BDC55B1}"/>
              </c:ext>
            </c:extLst>
          </c:dPt>
          <c:dPt>
            <c:idx val="5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26F-4078-92D9-A9C88BDC55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Tables'!$B$41:$B$47</c:f>
              <c:strCache>
                <c:ptCount val="6"/>
                <c:pt idx="0">
                  <c:v>CROWN IMPORTS</c:v>
                </c:pt>
                <c:pt idx="1">
                  <c:v>MILLER BREWING COMPANY</c:v>
                </c:pt>
                <c:pt idx="2">
                  <c:v>ANHEUSER BUSCH INC</c:v>
                </c:pt>
                <c:pt idx="3">
                  <c:v>HEINEKEN USA</c:v>
                </c:pt>
                <c:pt idx="4">
                  <c:v>E &amp; J GALLO WINERY</c:v>
                </c:pt>
                <c:pt idx="5">
                  <c:v>DIAGEO NORTH AMERICA INC</c:v>
                </c:pt>
              </c:strCache>
            </c:strRef>
          </c:cat>
          <c:val>
            <c:numRef>
              <c:f>'Pivot Tables'!$C$41:$C$47</c:f>
              <c:numCache>
                <c:formatCode>[&gt;=1000000]\$0.0,,"M";[&gt;=1000]\$0.0,"K";0</c:formatCode>
                <c:ptCount val="6"/>
                <c:pt idx="0">
                  <c:v>1736309.1700000011</c:v>
                </c:pt>
                <c:pt idx="1">
                  <c:v>1512585.1500000004</c:v>
                </c:pt>
                <c:pt idx="2">
                  <c:v>1441131.6600000001</c:v>
                </c:pt>
                <c:pt idx="3">
                  <c:v>885936.36999999871</c:v>
                </c:pt>
                <c:pt idx="4">
                  <c:v>363634.31000000052</c:v>
                </c:pt>
                <c:pt idx="5">
                  <c:v>315907.83000000066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26F-4078-92D9-A9C88BDC55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77787215"/>
        <c:axId val="1677787695"/>
      </c:barChart>
      <c:catAx>
        <c:axId val="16777872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8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NG"/>
          </a:p>
        </c:txPr>
        <c:crossAx val="1677787695"/>
        <c:crosses val="autoZero"/>
        <c:auto val="1"/>
        <c:lblAlgn val="ctr"/>
        <c:lblOffset val="100"/>
        <c:noMultiLvlLbl val="0"/>
      </c:catAx>
      <c:valAx>
        <c:axId val="1677787695"/>
        <c:scaling>
          <c:orientation val="minMax"/>
        </c:scaling>
        <c:delete val="1"/>
        <c:axPos val="l"/>
        <c:numFmt formatCode="[&gt;=1000000]\$0.0,,&quot;M&quot;;[&gt;=1000]\$0.0,&quot;K&quot;;0" sourceLinked="1"/>
        <c:majorTickMark val="none"/>
        <c:minorTickMark val="none"/>
        <c:tickLblPos val="nextTo"/>
        <c:crossAx val="167778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[Warehouse Project.xlsx]Pivot Tables!PivotTable18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8"/>
          <c:spPr>
            <a:gradFill>
              <a:gsLst>
                <a:gs pos="0">
                  <a:srgbClr val="9A4E3E"/>
                </a:gs>
                <a:gs pos="53000">
                  <a:srgbClr val="C27566"/>
                </a:gs>
                <a:gs pos="100000">
                  <a:srgbClr val="9A4E3E"/>
                </a:gs>
              </a:gsLst>
              <a:lin ang="5400000" scaled="1"/>
            </a:gra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8"/>
          <c:spPr>
            <a:gradFill>
              <a:gsLst>
                <a:gs pos="0">
                  <a:srgbClr val="9A4E3E"/>
                </a:gs>
                <a:gs pos="53000">
                  <a:srgbClr val="C27566"/>
                </a:gs>
                <a:gs pos="100000">
                  <a:srgbClr val="9A4E3E"/>
                </a:gs>
              </a:gsLst>
              <a:lin ang="5400000" scaled="1"/>
            </a:gra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circle"/>
          <c:size val="9"/>
          <c:spPr>
            <a:gradFill>
              <a:gsLst>
                <a:gs pos="0">
                  <a:srgbClr val="9A4E3E"/>
                </a:gs>
                <a:gs pos="53000">
                  <a:srgbClr val="C27566"/>
                </a:gs>
                <a:gs pos="100000">
                  <a:srgbClr val="9A4E3E"/>
                </a:gs>
              </a:gsLst>
              <a:lin ang="5400000" scaled="1"/>
            </a:gra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NG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450871812438785E-2"/>
          <c:y val="5.2899997900465526E-2"/>
          <c:w val="0.9396078617854372"/>
          <c:h val="0.7084082020604362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Tables'!$F$50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gradFill>
                <a:gsLst>
                  <a:gs pos="0">
                    <a:srgbClr val="9A4E3E"/>
                  </a:gs>
                  <a:gs pos="53000">
                    <a:srgbClr val="C27566"/>
                  </a:gs>
                  <a:gs pos="100000">
                    <a:srgbClr val="9A4E3E"/>
                  </a:gs>
                </a:gsLst>
                <a:lin ang="5400000" scaled="1"/>
              </a:gra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N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Tables'!$E$51:$E$56</c:f>
              <c:strCache>
                <c:ptCount val="5"/>
                <c:pt idx="0">
                  <c:v>CORONA EXTRA 2/12 NR - 12OZ</c:v>
                </c:pt>
                <c:pt idx="1">
                  <c:v>CORONA EXTRA LOOSE NR - 12OZ</c:v>
                </c:pt>
                <c:pt idx="2">
                  <c:v>HEINEKEN LOOSE NR - 12OZ</c:v>
                </c:pt>
                <c:pt idx="3">
                  <c:v>MILLER LITE 30PK CAN - 12OZ</c:v>
                </c:pt>
                <c:pt idx="4">
                  <c:v>HEINEKEN 2/12 NR - 12OZ</c:v>
                </c:pt>
              </c:strCache>
            </c:strRef>
          </c:cat>
          <c:val>
            <c:numRef>
              <c:f>'Pivot Tables'!$F$51:$F$56</c:f>
              <c:numCache>
                <c:formatCode>[&gt;=1000000]\$0.0,,"M";[&gt;=1000]\$0.0,"K";0</c:formatCode>
                <c:ptCount val="5"/>
                <c:pt idx="0">
                  <c:v>13603</c:v>
                </c:pt>
                <c:pt idx="1">
                  <c:v>16883</c:v>
                </c:pt>
                <c:pt idx="2">
                  <c:v>9109</c:v>
                </c:pt>
                <c:pt idx="3">
                  <c:v>7707</c:v>
                </c:pt>
                <c:pt idx="4">
                  <c:v>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52-40CA-B305-29251023C84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34925" cap="flat" cmpd="sng" algn="ctr">
              <a:solidFill>
                <a:srgbClr val="9796B8"/>
              </a:solidFill>
              <a:prstDash val="sysDash"/>
              <a:round/>
            </a:ln>
            <a:effectLst/>
          </c:spPr>
        </c:dropLines>
        <c:marker val="1"/>
        <c:smooth val="0"/>
        <c:axId val="1591654783"/>
        <c:axId val="1591655263"/>
      </c:lineChart>
      <c:catAx>
        <c:axId val="15916547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591655263"/>
        <c:crosses val="autoZero"/>
        <c:auto val="1"/>
        <c:lblAlgn val="ctr"/>
        <c:lblOffset val="100"/>
        <c:noMultiLvlLbl val="0"/>
      </c:catAx>
      <c:valAx>
        <c:axId val="1591655263"/>
        <c:scaling>
          <c:orientation val="minMax"/>
        </c:scaling>
        <c:delete val="1"/>
        <c:axPos val="l"/>
        <c:numFmt formatCode="[&gt;=1000000]\$0.0,,&quot;M&quot;;[&gt;=1000]\$0.0,&quot;K&quot;;0" sourceLinked="1"/>
        <c:majorTickMark val="none"/>
        <c:minorTickMark val="none"/>
        <c:tickLblPos val="nextTo"/>
        <c:crossAx val="1591654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.28514945189012686"/>
          <c:w val="1"/>
          <c:h val="0.48666693613284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gradFill flip="none" rotWithShape="1">
                <a:gsLst>
                  <a:gs pos="0">
                    <a:srgbClr val="7574A0"/>
                  </a:gs>
                  <a:gs pos="55000">
                    <a:srgbClr val="9594B6"/>
                  </a:gs>
                  <a:gs pos="100000">
                    <a:srgbClr val="7574A0"/>
                  </a:gs>
                </a:gsLst>
                <a:path path="circle">
                  <a:fillToRect l="100000" t="100000"/>
                </a:path>
                <a:tileRect r="-100000" b="-100000"/>
              </a:gradFill>
              <a:round/>
            </a:ln>
            <a:effectLst/>
          </c:spPr>
          <c:marker>
            <c:symbol val="none"/>
          </c:marker>
          <c:val>
            <c:numRef>
              <c:f>'Pivot Tables'!$G$14:$G$17</c:f>
              <c:numCache>
                <c:formatCode>[&gt;=1000000]\$0.0,,"M";[&gt;=1000]\$0.0,"K";0</c:formatCode>
                <c:ptCount val="4"/>
                <c:pt idx="0">
                  <c:v>3020583.7000000104</c:v>
                </c:pt>
                <c:pt idx="1">
                  <c:v>673122.09000000171</c:v>
                </c:pt>
                <c:pt idx="2">
                  <c:v>4503562.4300000248</c:v>
                </c:pt>
                <c:pt idx="3">
                  <c:v>1745387.4299999839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195-4F2B-A876-B7933833C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643903"/>
        <c:axId val="459644383"/>
      </c:lineChart>
      <c:catAx>
        <c:axId val="459643903"/>
        <c:scaling>
          <c:orientation val="minMax"/>
        </c:scaling>
        <c:delete val="1"/>
        <c:axPos val="b"/>
        <c:majorTickMark val="none"/>
        <c:minorTickMark val="none"/>
        <c:tickLblPos val="nextTo"/>
        <c:crossAx val="459644383"/>
        <c:crosses val="autoZero"/>
        <c:auto val="1"/>
        <c:lblAlgn val="ctr"/>
        <c:lblOffset val="100"/>
        <c:noMultiLvlLbl val="0"/>
      </c:catAx>
      <c:valAx>
        <c:axId val="459644383"/>
        <c:scaling>
          <c:orientation val="minMax"/>
        </c:scaling>
        <c:delete val="1"/>
        <c:axPos val="l"/>
        <c:numFmt formatCode="[&gt;=1000000]\$0.0,,&quot;M&quot;;[&gt;=1000]\$0.0,&quot;K&quot;;0" sourceLinked="1"/>
        <c:majorTickMark val="none"/>
        <c:minorTickMark val="none"/>
        <c:tickLblPos val="nextTo"/>
        <c:crossAx val="459643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.14366678356090001"/>
          <c:w val="1"/>
          <c:h val="0.7126664328781999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7574A0"/>
                  </a:gs>
                  <a:gs pos="55000">
                    <a:srgbClr val="9594B6"/>
                  </a:gs>
                  <a:gs pos="100000">
                    <a:srgbClr val="7574A0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'Pivot Tables'!$I$14:$I$17</c:f>
              <c:numCache>
                <c:formatCode>[&gt;=1000000]\$0.0,,"M";[&gt;=1000]\$0.0,"K";0</c:formatCode>
                <c:ptCount val="4"/>
                <c:pt idx="0">
                  <c:v>920833.03480775608</c:v>
                </c:pt>
                <c:pt idx="1">
                  <c:v>204964.29912235157</c:v>
                </c:pt>
                <c:pt idx="2">
                  <c:v>1375622.3434893058</c:v>
                </c:pt>
                <c:pt idx="3">
                  <c:v>531050.22299115662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3E5-49B2-BF3F-F7F5D3DA6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1961727"/>
        <c:axId val="1591957407"/>
      </c:lineChart>
      <c:catAx>
        <c:axId val="15919617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91957407"/>
        <c:crosses val="autoZero"/>
        <c:auto val="1"/>
        <c:lblAlgn val="ctr"/>
        <c:lblOffset val="100"/>
        <c:noMultiLvlLbl val="0"/>
      </c:catAx>
      <c:valAx>
        <c:axId val="1591957407"/>
        <c:scaling>
          <c:orientation val="minMax"/>
        </c:scaling>
        <c:delete val="1"/>
        <c:axPos val="l"/>
        <c:numFmt formatCode="[&gt;=1000000]\$0.0,,&quot;M&quot;;[&gt;=1000]\$0.0,&quot;K&quot;;0" sourceLinked="1"/>
        <c:majorTickMark val="none"/>
        <c:minorTickMark val="none"/>
        <c:tickLblPos val="nextTo"/>
        <c:crossAx val="159196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5.3332598427461186E-2"/>
          <c:w val="1"/>
          <c:h val="0.9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7574A0"/>
                  </a:gs>
                  <a:gs pos="55000">
                    <a:srgbClr val="8988AE"/>
                  </a:gs>
                  <a:gs pos="100000">
                    <a:srgbClr val="7574A0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'Pivot Tables'!$H$14:$H$17</c:f>
              <c:numCache>
                <c:formatCode>[&gt;=1000000]\$0.0,,"M";[&gt;=1000]\$0.0,"K";0</c:formatCode>
                <c:ptCount val="4"/>
                <c:pt idx="0">
                  <c:v>147989</c:v>
                </c:pt>
                <c:pt idx="1">
                  <c:v>32229</c:v>
                </c:pt>
                <c:pt idx="2">
                  <c:v>219440</c:v>
                </c:pt>
                <c:pt idx="3">
                  <c:v>86061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7A2-43BC-924F-D97DE0EEF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58111"/>
        <c:axId val="257455711"/>
      </c:lineChart>
      <c:catAx>
        <c:axId val="2574581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57455711"/>
        <c:crosses val="autoZero"/>
        <c:auto val="1"/>
        <c:lblAlgn val="ctr"/>
        <c:lblOffset val="100"/>
        <c:noMultiLvlLbl val="0"/>
      </c:catAx>
      <c:valAx>
        <c:axId val="257455711"/>
        <c:scaling>
          <c:orientation val="minMax"/>
        </c:scaling>
        <c:delete val="1"/>
        <c:axPos val="l"/>
        <c:numFmt formatCode="[&gt;=1000000]\$0.0,,&quot;M&quot;;[&gt;=1000]\$0.0,&quot;K&quot;;0" sourceLinked="1"/>
        <c:majorTickMark val="none"/>
        <c:minorTickMark val="none"/>
        <c:tickLblPos val="nextTo"/>
        <c:crossAx val="25745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[Warehouse Project.xlsx]Pivot Tables!PivotTable8</c:name>
    <c:fmtId val="13"/>
  </c:pivotSource>
  <c:chart>
    <c:autoTitleDeleted val="0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864769348883485E-2"/>
          <c:y val="0.2266674431027281"/>
          <c:w val="0.89448610929174799"/>
          <c:h val="0.63151408391556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Tables'!$R$21</c:f>
              <c:strCache>
                <c:ptCount val="1"/>
                <c:pt idx="0">
                  <c:v>Sales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'Pivot Tables'!$Q$22:$Q$28</c:f>
              <c:strCache>
                <c:ptCount val="6"/>
                <c:pt idx="0">
                  <c:v>BEER</c:v>
                </c:pt>
                <c:pt idx="1">
                  <c:v>WINE</c:v>
                </c:pt>
                <c:pt idx="2">
                  <c:v>LIQUOR</c:v>
                </c:pt>
                <c:pt idx="3">
                  <c:v>KEGS</c:v>
                </c:pt>
                <c:pt idx="4">
                  <c:v>NON-ALCOHOL</c:v>
                </c:pt>
                <c:pt idx="5">
                  <c:v>STR_SUPPLIES</c:v>
                </c:pt>
              </c:strCache>
            </c:strRef>
          </c:cat>
          <c:val>
            <c:numRef>
              <c:f>'Pivot Tables'!$R$22:$R$28</c:f>
              <c:numCache>
                <c:formatCode>[&gt;=1000000]\$0.0,,"M";[&gt;=1000]\$0.0,"K";0</c:formatCode>
                <c:ptCount val="6"/>
                <c:pt idx="0">
                  <c:v>7101457.0400000308</c:v>
                </c:pt>
                <c:pt idx="1">
                  <c:v>1903483.5</c:v>
                </c:pt>
                <c:pt idx="2">
                  <c:v>897597.7000000003</c:v>
                </c:pt>
                <c:pt idx="3">
                  <c:v>118431</c:v>
                </c:pt>
                <c:pt idx="4">
                  <c:v>60233.900000000009</c:v>
                </c:pt>
                <c:pt idx="5">
                  <c:v>2740.88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81E-4B11-9D22-C8897D2E1B99}"/>
            </c:ext>
          </c:extLst>
        </c:ser>
        <c:ser>
          <c:idx val="1"/>
          <c:order val="1"/>
          <c:tx>
            <c:strRef>
              <c:f>'Pivot Tables'!$S$21</c:f>
              <c:strCache>
                <c:ptCount val="1"/>
                <c:pt idx="0">
                  <c:v>Profit</c:v>
                </c:pt>
              </c:strCache>
            </c:strRef>
          </c:tx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'Pivot Tables'!$Q$22:$Q$28</c:f>
              <c:strCache>
                <c:ptCount val="6"/>
                <c:pt idx="0">
                  <c:v>BEER</c:v>
                </c:pt>
                <c:pt idx="1">
                  <c:v>WINE</c:v>
                </c:pt>
                <c:pt idx="2">
                  <c:v>LIQUOR</c:v>
                </c:pt>
                <c:pt idx="3">
                  <c:v>KEGS</c:v>
                </c:pt>
                <c:pt idx="4">
                  <c:v>NON-ALCOHOL</c:v>
                </c:pt>
                <c:pt idx="5">
                  <c:v>STR_SUPPLIES</c:v>
                </c:pt>
              </c:strCache>
            </c:strRef>
          </c:cat>
          <c:val>
            <c:numRef>
              <c:f>'Pivot Tables'!$S$22:$S$28</c:f>
              <c:numCache>
                <c:formatCode>[&gt;=1000000]\$0.0,,"M";[&gt;=1000]\$0.0,"K";0</c:formatCode>
                <c:ptCount val="6"/>
                <c:pt idx="0">
                  <c:v>2165271.1079427861</c:v>
                </c:pt>
                <c:pt idx="1">
                  <c:v>581107.14093393588</c:v>
                </c:pt>
                <c:pt idx="2">
                  <c:v>274081.45354660193</c:v>
                </c:pt>
                <c:pt idx="3">
                  <c:v>36066.22332732581</c:v>
                </c:pt>
                <c:pt idx="4">
                  <c:v>18651.394580745553</c:v>
                </c:pt>
                <c:pt idx="5">
                  <c:v>827.48233624817522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81E-4B11-9D22-C8897D2E1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28053056"/>
        <c:axId val="1128037696"/>
      </c:barChart>
      <c:catAx>
        <c:axId val="11280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NG"/>
          </a:p>
        </c:txPr>
        <c:crossAx val="1128037696"/>
        <c:crosses val="autoZero"/>
        <c:auto val="1"/>
        <c:lblAlgn val="ctr"/>
        <c:lblOffset val="100"/>
        <c:noMultiLvlLbl val="0"/>
      </c:catAx>
      <c:valAx>
        <c:axId val="1128037696"/>
        <c:scaling>
          <c:orientation val="minMax"/>
        </c:scaling>
        <c:delete val="0"/>
        <c:axPos val="l"/>
        <c:numFmt formatCode="[&gt;=1000000]\$0.0,,&quot;M&quot;;[&gt;=1000]\$0.0,&quot;K&quot;;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5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NG"/>
          </a:p>
        </c:txPr>
        <c:crossAx val="112805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1257499565821036"/>
          <c:y val="5.0530648911253334E-2"/>
          <c:w val="0.19589183831593346"/>
          <c:h val="0.149454878079907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050" b="0" i="0" u="none" strike="noStrike" kern="1200" baseline="0">
              <a:solidFill>
                <a:schemeClr val="bg1">
                  <a:lumMod val="85000"/>
                </a:schemeClr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[Warehouse Project.xlsx]Pivot Tables!PivotTable11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3"/>
        <c:spPr>
          <a:gradFill>
            <a:gsLst>
              <a:gs pos="53000">
                <a:srgbClr val="9796B8"/>
              </a:gs>
              <a:gs pos="11000">
                <a:srgbClr val="7574A0"/>
              </a:gs>
              <a:gs pos="91000">
                <a:srgbClr val="7574A0"/>
              </a:gs>
            </a:gsLst>
            <a:path path="rect">
              <a:fillToRect l="100000" t="100000"/>
            </a:path>
          </a:gra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rgbClr val="E25439"/>
          </a:solidFill>
          <a:ln w="19050" cap="flat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prstMaterial="matte"/>
        </c:spPr>
      </c:pivotFmt>
      <c:pivotFmt>
        <c:idx val="25"/>
        <c:spPr>
          <a:solidFill>
            <a:srgbClr val="522314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rgbClr val="E505CA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>
            <a:gsLst>
              <a:gs pos="53000">
                <a:srgbClr val="9796B8"/>
              </a:gs>
              <a:gs pos="11000">
                <a:srgbClr val="7574A0"/>
              </a:gs>
              <a:gs pos="91000">
                <a:srgbClr val="7574A0"/>
              </a:gs>
            </a:gsLst>
            <a:path path="rect">
              <a:fillToRect l="100000" t="100000"/>
            </a:path>
          </a:gra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rgbClr val="E505CA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rgbClr val="522314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rgbClr val="E25439"/>
          </a:solidFill>
          <a:ln w="19050" cap="flat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prstMaterial="matte"/>
        </c:spPr>
      </c:pivotFmt>
      <c:pivotFmt>
        <c:idx val="3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>
            <a:gsLst>
              <a:gs pos="53000">
                <a:srgbClr val="9796B8"/>
              </a:gs>
              <a:gs pos="11000">
                <a:srgbClr val="7574A0"/>
              </a:gs>
              <a:gs pos="91000">
                <a:srgbClr val="7574A0"/>
              </a:gs>
            </a:gsLst>
            <a:path path="rect">
              <a:fillToRect l="100000" t="100000"/>
            </a:path>
          </a:gradFill>
          <a:ln w="19050">
            <a:noFill/>
          </a:ln>
          <a:effectLst/>
        </c:spPr>
      </c:pivotFmt>
      <c:pivotFmt>
        <c:idx val="38"/>
        <c:spPr>
          <a:solidFill>
            <a:srgbClr val="E505CA"/>
          </a:solidFill>
          <a:ln w="19050">
            <a:noFill/>
          </a:ln>
          <a:effectLst/>
        </c:spPr>
      </c:pivotFmt>
      <c:pivotFmt>
        <c:idx val="39"/>
        <c:spPr>
          <a:solidFill>
            <a:srgbClr val="522314"/>
          </a:solidFill>
          <a:ln w="19050">
            <a:noFill/>
          </a:ln>
          <a:effectLst/>
        </c:spPr>
      </c:pivotFmt>
      <c:pivotFmt>
        <c:idx val="4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1"/>
        <c:spPr>
          <a:solidFill>
            <a:schemeClr val="bg1"/>
          </a:solidFill>
          <a:ln w="19050">
            <a:noFill/>
          </a:ln>
          <a:effectLst/>
        </c:spPr>
      </c:pivotFmt>
      <c:pivotFmt>
        <c:idx val="42"/>
        <c:spPr>
          <a:solidFill>
            <a:srgbClr val="E25439"/>
          </a:solidFill>
          <a:ln w="19050" cap="flat">
            <a:noFill/>
          </a:ln>
          <a:effectLst/>
          <a:scene3d>
            <a:camera prst="orthographicFront"/>
            <a:lightRig rig="threePt" dir="t"/>
          </a:scene3d>
          <a:sp3d prstMaterial="matte"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Tables'!$R$51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explosion val="9"/>
          <c:dPt>
            <c:idx val="0"/>
            <c:bubble3D val="0"/>
            <c:spPr>
              <a:gradFill>
                <a:gsLst>
                  <a:gs pos="53000">
                    <a:srgbClr val="9796B8"/>
                  </a:gs>
                  <a:gs pos="11000">
                    <a:srgbClr val="7574A0"/>
                  </a:gs>
                  <a:gs pos="91000">
                    <a:srgbClr val="7574A0"/>
                  </a:gs>
                </a:gsLst>
                <a:path path="rect">
                  <a:fillToRect l="100000" t="100000"/>
                </a:path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8F9-4A48-BAB0-0E8C518A6CD4}"/>
              </c:ext>
            </c:extLst>
          </c:dPt>
          <c:dPt>
            <c:idx val="1"/>
            <c:bubble3D val="0"/>
            <c:spPr>
              <a:solidFill>
                <a:srgbClr val="E505C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8F9-4A48-BAB0-0E8C518A6CD4}"/>
              </c:ext>
            </c:extLst>
          </c:dPt>
          <c:dPt>
            <c:idx val="2"/>
            <c:bubble3D val="0"/>
            <c:spPr>
              <a:solidFill>
                <a:srgbClr val="52231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8F9-4A48-BAB0-0E8C518A6CD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8F9-4A48-BAB0-0E8C518A6CD4}"/>
              </c:ext>
            </c:extLst>
          </c:dPt>
          <c:dPt>
            <c:idx val="4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8F9-4A48-BAB0-0E8C518A6CD4}"/>
              </c:ext>
            </c:extLst>
          </c:dPt>
          <c:dPt>
            <c:idx val="5"/>
            <c:bubble3D val="0"/>
            <c:spPr>
              <a:solidFill>
                <a:srgbClr val="E25439"/>
              </a:solidFill>
              <a:ln w="19050" cap="flat">
                <a:noFill/>
              </a:ln>
              <a:effectLst/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B-38F9-4A48-BAB0-0E8C518A6CD4}"/>
              </c:ext>
            </c:extLst>
          </c:dPt>
          <c:cat>
            <c:strRef>
              <c:f>'Pivot Tables'!$Q$52:$Q$58</c:f>
              <c:strCache>
                <c:ptCount val="6"/>
                <c:pt idx="0">
                  <c:v>BEER</c:v>
                </c:pt>
                <c:pt idx="1">
                  <c:v>KEGS</c:v>
                </c:pt>
                <c:pt idx="2">
                  <c:v>LIQUOR</c:v>
                </c:pt>
                <c:pt idx="3">
                  <c:v>NON-ALCOHOL</c:v>
                </c:pt>
                <c:pt idx="4">
                  <c:v>STR_SUPPLIES</c:v>
                </c:pt>
                <c:pt idx="5">
                  <c:v>WINE</c:v>
                </c:pt>
              </c:strCache>
            </c:strRef>
          </c:cat>
          <c:val>
            <c:numRef>
              <c:f>'Pivot Tables'!$R$52:$R$58</c:f>
              <c:numCache>
                <c:formatCode>0.00%</c:formatCode>
                <c:ptCount val="6"/>
                <c:pt idx="0">
                  <c:v>0.70423408003012811</c:v>
                </c:pt>
                <c:pt idx="1">
                  <c:v>1.1744511846268627E-2</c:v>
                </c:pt>
                <c:pt idx="2">
                  <c:v>8.9012562765099307E-2</c:v>
                </c:pt>
                <c:pt idx="3">
                  <c:v>5.9732481537516351E-3</c:v>
                </c:pt>
                <c:pt idx="4">
                  <c:v>2.7180634824666477E-4</c:v>
                </c:pt>
                <c:pt idx="5">
                  <c:v>0.18876379085650605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8F9-4A48-BAB0-0E8C518A6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65"/>
        <c:holeSize val="49"/>
      </c:doughnutChart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</c:legendEntry>
      <c:layout>
        <c:manualLayout>
          <c:xMode val="edge"/>
          <c:yMode val="edge"/>
          <c:x val="0.66594435695538057"/>
          <c:y val="4.0975235795557126E-2"/>
          <c:w val="0.29850008748906387"/>
          <c:h val="0.84749834963942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100" b="0" i="0" u="none" strike="noStrike" kern="120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[Warehouse Project.xlsx]Pivot Tables!PivotTable9</c:name>
    <c:fmtId val="4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0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51141169460892988"/>
          <c:y val="7.7770555840050146E-2"/>
          <c:w val="0.48508713524779995"/>
          <c:h val="0.8986175115207373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Tables'!$R$34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5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Tables'!$Q$35:$Q$45</c:f>
              <c:strCache>
                <c:ptCount val="10"/>
                <c:pt idx="0">
                  <c:v>CORONA EXTRA 18PK NR - 12OZ</c:v>
                </c:pt>
                <c:pt idx="1">
                  <c:v>HEINEKEN 4/6 NR - 12OZ</c:v>
                </c:pt>
                <c:pt idx="2">
                  <c:v>BUD LIGHT 30PK CAN</c:v>
                </c:pt>
                <c:pt idx="3">
                  <c:v>MODELO ESPECIAL 24 LOOSE NR - 12OZ</c:v>
                </c:pt>
                <c:pt idx="4">
                  <c:v>CORONA EXTRA 4/6 NR - 12OZ</c:v>
                </c:pt>
                <c:pt idx="5">
                  <c:v>MILLER LITE 30PK CAN - 12OZ</c:v>
                </c:pt>
                <c:pt idx="6">
                  <c:v>HEINEKEN 2/12 NR - 12OZ</c:v>
                </c:pt>
                <c:pt idx="7">
                  <c:v>HEINEKEN LOOSE NR - 12OZ</c:v>
                </c:pt>
                <c:pt idx="8">
                  <c:v>CORONA EXTRA 2/12 NR - 12OZ</c:v>
                </c:pt>
                <c:pt idx="9">
                  <c:v>CORONA EXTRA LOOSE NR - 12OZ</c:v>
                </c:pt>
              </c:strCache>
            </c:strRef>
          </c:cat>
          <c:val>
            <c:numRef>
              <c:f>'Pivot Tables'!$R$35:$R$45</c:f>
              <c:numCache>
                <c:formatCode>[&gt;=1000000]\$0.0,,"M";[&gt;=1000]\$0.0,"K";0</c:formatCode>
                <c:ptCount val="10"/>
                <c:pt idx="0">
                  <c:v>30737.805337864658</c:v>
                </c:pt>
                <c:pt idx="1">
                  <c:v>32375.48973770806</c:v>
                </c:pt>
                <c:pt idx="2">
                  <c:v>33409.863430245379</c:v>
                </c:pt>
                <c:pt idx="3">
                  <c:v>37277.749541381934</c:v>
                </c:pt>
                <c:pt idx="4">
                  <c:v>41238.605364440322</c:v>
                </c:pt>
                <c:pt idx="5">
                  <c:v>44552.09705596701</c:v>
                </c:pt>
                <c:pt idx="6">
                  <c:v>49592.037342125048</c:v>
                </c:pt>
                <c:pt idx="7">
                  <c:v>56488.489933555153</c:v>
                </c:pt>
                <c:pt idx="8">
                  <c:v>79144.200530723479</c:v>
                </c:pt>
                <c:pt idx="9">
                  <c:v>98341.094516044483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F-4EFF-A09D-CD7906C822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40651712"/>
        <c:axId val="1140638272"/>
      </c:barChart>
      <c:catAx>
        <c:axId val="1140651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8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NG"/>
          </a:p>
        </c:txPr>
        <c:crossAx val="1140638272"/>
        <c:crosses val="autoZero"/>
        <c:auto val="1"/>
        <c:lblAlgn val="ctr"/>
        <c:lblOffset val="100"/>
        <c:noMultiLvlLbl val="0"/>
      </c:catAx>
      <c:valAx>
        <c:axId val="1140638272"/>
        <c:scaling>
          <c:orientation val="minMax"/>
        </c:scaling>
        <c:delete val="1"/>
        <c:axPos val="b"/>
        <c:numFmt formatCode="[&gt;=1000000]\$0.0,,&quot;M&quot;;[&gt;=1000]\$0.0,&quot;K&quot;;0" sourceLinked="1"/>
        <c:majorTickMark val="none"/>
        <c:minorTickMark val="none"/>
        <c:tickLblPos val="nextTo"/>
        <c:crossAx val="114065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[Warehouse Project.xlsx]Pivot Tables!PivotTable13</c:name>
    <c:fmtId val="12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1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2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1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2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1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blipFill>
            <a:blip xmlns:r="http://schemas.openxmlformats.org/officeDocument/2006/relationships" r:embed="rId2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blipFill>
            <a:blip xmlns:r="http://schemas.openxmlformats.org/officeDocument/2006/relationships" r:embed="rId1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blipFill>
            <a:blip xmlns:r="http://schemas.openxmlformats.org/officeDocument/2006/relationships" r:embed="rId2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blipFill>
            <a:blip xmlns:r="http://schemas.openxmlformats.org/officeDocument/2006/relationships" r:embed="rId1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blipFill>
            <a:blip xmlns:r="http://schemas.openxmlformats.org/officeDocument/2006/relationships" r:embed="rId2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circle"/>
          <c:size val="9"/>
          <c:spPr>
            <a:gradFill>
              <a:gsLst>
                <a:gs pos="53000">
                  <a:srgbClr val="A5B2E3"/>
                </a:gs>
                <a:gs pos="11000">
                  <a:srgbClr val="8799D9"/>
                </a:gs>
                <a:gs pos="92000">
                  <a:srgbClr val="8799D9"/>
                </a:gs>
              </a:gsLst>
              <a:path path="rect">
                <a:fillToRect l="100000" t="100000"/>
              </a:path>
            </a:gradFill>
            <a:ln>
              <a:noFill/>
            </a:ln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NG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>
            <a:noFill/>
          </a:ln>
          <a:effectLst/>
        </c:spPr>
        <c:marker>
          <c:symbol val="circle"/>
          <c:size val="9"/>
          <c:spPr>
            <a:gradFill>
              <a:gsLst>
                <a:gs pos="53000">
                  <a:srgbClr val="A5B2E3"/>
                </a:gs>
                <a:gs pos="11000">
                  <a:srgbClr val="8799D9"/>
                </a:gs>
                <a:gs pos="92000">
                  <a:srgbClr val="8799D9"/>
                </a:gs>
              </a:gsLst>
              <a:path path="rect">
                <a:fillToRect l="100000" t="100000"/>
              </a:path>
            </a:gradFill>
            <a:ln>
              <a:noFill/>
            </a:ln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NG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>
            <a:noFill/>
          </a:ln>
          <a:effectLst/>
        </c:spPr>
        <c:marker>
          <c:symbol val="circle"/>
          <c:size val="9"/>
          <c:spPr>
            <a:gradFill>
              <a:gsLst>
                <a:gs pos="53000">
                  <a:srgbClr val="A5B2E3"/>
                </a:gs>
                <a:gs pos="11000">
                  <a:srgbClr val="8799D9"/>
                </a:gs>
                <a:gs pos="92000">
                  <a:srgbClr val="8799D9"/>
                </a:gs>
              </a:gsLst>
              <a:path path="rect">
                <a:fillToRect l="100000" t="100000"/>
              </a:path>
            </a:gradFill>
            <a:ln>
              <a:noFill/>
            </a:ln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050">
                  <a:solidFill>
                    <a:schemeClr val="bg1">
                      <a:lumMod val="75000"/>
                    </a:schemeClr>
                  </a:solidFill>
                </a:defRPr>
              </a:pPr>
              <a:endParaRPr lang="en-NG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0060312067837201E-2"/>
          <c:y val="4.9595626398468318E-2"/>
          <c:w val="0.98790255440463404"/>
          <c:h val="0.7873202463610991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Tables'!$C$93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9"/>
            <c:spPr>
              <a:gradFill>
                <a:gsLst>
                  <a:gs pos="53000">
                    <a:srgbClr val="A5B2E3"/>
                  </a:gs>
                  <a:gs pos="11000">
                    <a:srgbClr val="8799D9"/>
                  </a:gs>
                  <a:gs pos="92000">
                    <a:srgbClr val="8799D9"/>
                  </a:gs>
                </a:gsLst>
                <a:path path="rect">
                  <a:fillToRect l="100000" t="100000"/>
                </a:path>
              </a:gradFill>
              <a:ln>
                <a:noFill/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en-N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Tables'!$B$94:$B$106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Tables'!$C$94:$C$106</c:f>
              <c:numCache>
                <c:formatCode>[&gt;=1000000]\$0.0,,"M";[&gt;=1000]\$0.0,"K";0</c:formatCode>
                <c:ptCount val="12"/>
                <c:pt idx="0">
                  <c:v>15087.5</c:v>
                </c:pt>
                <c:pt idx="1">
                  <c:v>12053.5</c:v>
                </c:pt>
                <c:pt idx="2">
                  <c:v>12841.79</c:v>
                </c:pt>
                <c:pt idx="3">
                  <c:v>12626.96</c:v>
                </c:pt>
                <c:pt idx="4">
                  <c:v>19076.62</c:v>
                </c:pt>
                <c:pt idx="5">
                  <c:v>16233.92</c:v>
                </c:pt>
                <c:pt idx="6">
                  <c:v>19491</c:v>
                </c:pt>
                <c:pt idx="7">
                  <c:v>16336.71</c:v>
                </c:pt>
                <c:pt idx="8">
                  <c:v>15483</c:v>
                </c:pt>
                <c:pt idx="9">
                  <c:v>14491</c:v>
                </c:pt>
                <c:pt idx="10">
                  <c:v>17071.120000000003</c:v>
                </c:pt>
                <c:pt idx="11">
                  <c:v>13102.79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6-428D-AFCB-B56FAE3B38A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22225">
              <a:solidFill>
                <a:srgbClr val="F4C0B6"/>
              </a:solidFill>
              <a:prstDash val="sysDash"/>
            </a:ln>
          </c:spPr>
        </c:dropLines>
        <c:marker val="1"/>
        <c:smooth val="0"/>
        <c:axId val="1128053056"/>
        <c:axId val="1128037696"/>
      </c:lineChart>
      <c:catAx>
        <c:axId val="11280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128037696"/>
        <c:crosses val="autoZero"/>
        <c:auto val="1"/>
        <c:lblAlgn val="ctr"/>
        <c:lblOffset val="100"/>
        <c:noMultiLvlLbl val="0"/>
      </c:catAx>
      <c:valAx>
        <c:axId val="1128037696"/>
        <c:scaling>
          <c:orientation val="minMax"/>
        </c:scaling>
        <c:delete val="1"/>
        <c:axPos val="l"/>
        <c:numFmt formatCode="[&gt;=1000000]\$0.0,,&quot;M&quot;;[&gt;=1000]\$0.0,&quot;K&quot;;0" sourceLinked="1"/>
        <c:majorTickMark val="out"/>
        <c:minorTickMark val="none"/>
        <c:tickLblPos val="nextTo"/>
        <c:crossAx val="1128053056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[Warehouse Project.xlsx]Pivot Tables!PivotTable14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53000">
                <a:srgbClr val="A74729"/>
              </a:gs>
              <a:gs pos="11000">
                <a:srgbClr val="522314"/>
              </a:gs>
              <a:gs pos="92000">
                <a:srgbClr val="522314"/>
              </a:gs>
            </a:gsLst>
            <a:path path="rect">
              <a:fillToRect l="100000" t="100000"/>
            </a:path>
          </a:gra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8707502187226593"/>
              <c:y val="0.175196485855934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53000">
                <a:srgbClr val="A5B2E3"/>
              </a:gs>
              <a:gs pos="11000">
                <a:srgbClr val="8799D9"/>
              </a:gs>
              <a:gs pos="92000">
                <a:srgbClr val="8799D9"/>
              </a:gs>
            </a:gsLst>
            <a:path path="rect">
              <a:fillToRect l="100000" t="100000"/>
            </a:path>
          </a:gra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gradFill>
            <a:gsLst>
              <a:gs pos="53000">
                <a:srgbClr val="ED9583"/>
              </a:gs>
              <a:gs pos="11000">
                <a:srgbClr val="E87962"/>
              </a:gs>
              <a:gs pos="92000">
                <a:srgbClr val="E87962"/>
              </a:gs>
            </a:gsLst>
            <a:path path="rect">
              <a:fillToRect l="100000" t="100000"/>
            </a:path>
          </a:gra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53000">
                <a:srgbClr val="A5B2E3"/>
              </a:gs>
              <a:gs pos="11000">
                <a:srgbClr val="8799D9"/>
              </a:gs>
              <a:gs pos="92000">
                <a:srgbClr val="8799D9"/>
              </a:gs>
            </a:gsLst>
            <a:path path="rect">
              <a:fillToRect l="100000" t="100000"/>
            </a:path>
          </a:gra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gradFill>
            <a:gsLst>
              <a:gs pos="53000">
                <a:srgbClr val="ED9583"/>
              </a:gs>
              <a:gs pos="11000">
                <a:srgbClr val="E87962"/>
              </a:gs>
              <a:gs pos="92000">
                <a:srgbClr val="E87962"/>
              </a:gs>
            </a:gsLst>
            <a:path path="rect">
              <a:fillToRect l="100000" t="100000"/>
            </a:path>
          </a:gra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gradFill>
            <a:gsLst>
              <a:gs pos="53000">
                <a:srgbClr val="A74729"/>
              </a:gs>
              <a:gs pos="11000">
                <a:srgbClr val="522314"/>
              </a:gs>
              <a:gs pos="92000">
                <a:srgbClr val="522314"/>
              </a:gs>
            </a:gsLst>
            <a:path path="rect">
              <a:fillToRect l="100000" t="100000"/>
            </a:path>
          </a:gra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8707502187226593"/>
              <c:y val="0.175196485855934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53000">
                <a:srgbClr val="A5B2E3"/>
              </a:gs>
              <a:gs pos="11000">
                <a:srgbClr val="8799D9"/>
              </a:gs>
              <a:gs pos="92000">
                <a:srgbClr val="8799D9"/>
              </a:gs>
            </a:gsLst>
            <a:path path="rect">
              <a:fillToRect l="100000" t="100000"/>
            </a:path>
          </a:gradFill>
          <a:ln w="25400">
            <a:noFill/>
          </a:ln>
          <a:effectLst/>
          <a:sp3d/>
        </c:spPr>
      </c:pivotFmt>
      <c:pivotFmt>
        <c:idx val="10"/>
        <c:spPr>
          <a:gradFill>
            <a:gsLst>
              <a:gs pos="53000">
                <a:srgbClr val="ED9583"/>
              </a:gs>
              <a:gs pos="11000">
                <a:srgbClr val="E87962"/>
              </a:gs>
              <a:gs pos="92000">
                <a:srgbClr val="E87962"/>
              </a:gs>
            </a:gsLst>
            <a:path path="rect">
              <a:fillToRect l="100000" t="100000"/>
            </a:path>
          </a:gradFill>
          <a:ln w="25400">
            <a:noFill/>
          </a:ln>
          <a:effectLst/>
          <a:sp3d/>
        </c:spPr>
      </c:pivotFmt>
      <c:pivotFmt>
        <c:idx val="11"/>
        <c:spPr>
          <a:gradFill>
            <a:gsLst>
              <a:gs pos="53000">
                <a:srgbClr val="A74729"/>
              </a:gs>
              <a:gs pos="11000">
                <a:srgbClr val="522314"/>
              </a:gs>
              <a:gs pos="92000">
                <a:srgbClr val="522314"/>
              </a:gs>
            </a:gsLst>
            <a:path path="rect">
              <a:fillToRect l="100000" t="100000"/>
            </a:path>
          </a:gradFill>
          <a:ln w="25400">
            <a:noFill/>
          </a:ln>
          <a:effectLst/>
          <a:sp3d/>
        </c:spPr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714928017881564"/>
          <c:y val="8.7248325221452733E-2"/>
          <c:w val="0.76437137883622785"/>
          <c:h val="0.90111856474902019"/>
        </c:manualLayout>
      </c:layout>
      <c:pie3DChart>
        <c:varyColors val="1"/>
        <c:ser>
          <c:idx val="0"/>
          <c:order val="0"/>
          <c:tx>
            <c:strRef>
              <c:f>'Pivot Tables'!$C$112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explosion val="4"/>
            <c:spPr>
              <a:gradFill>
                <a:gsLst>
                  <a:gs pos="53000">
                    <a:srgbClr val="A5B2E3"/>
                  </a:gs>
                  <a:gs pos="11000">
                    <a:srgbClr val="8799D9"/>
                  </a:gs>
                  <a:gs pos="92000">
                    <a:srgbClr val="8799D9"/>
                  </a:gs>
                </a:gsLst>
                <a:path path="rect">
                  <a:fillToRect l="100000" t="100000"/>
                </a:path>
              </a:gra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1509-486E-87A8-3B6D833690D0}"/>
              </c:ext>
            </c:extLst>
          </c:dPt>
          <c:dPt>
            <c:idx val="1"/>
            <c:bubble3D val="0"/>
            <c:explosion val="6"/>
            <c:spPr>
              <a:gradFill>
                <a:gsLst>
                  <a:gs pos="53000">
                    <a:srgbClr val="ED9583"/>
                  </a:gs>
                  <a:gs pos="11000">
                    <a:srgbClr val="E87962"/>
                  </a:gs>
                  <a:gs pos="92000">
                    <a:srgbClr val="E87962"/>
                  </a:gs>
                </a:gsLst>
                <a:path path="rect">
                  <a:fillToRect l="100000" t="100000"/>
                </a:path>
              </a:gra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1509-486E-87A8-3B6D833690D0}"/>
              </c:ext>
            </c:extLst>
          </c:dPt>
          <c:dPt>
            <c:idx val="2"/>
            <c:bubble3D val="0"/>
            <c:explosion val="7"/>
            <c:spPr>
              <a:gradFill>
                <a:gsLst>
                  <a:gs pos="53000">
                    <a:srgbClr val="A74729"/>
                  </a:gs>
                  <a:gs pos="11000">
                    <a:srgbClr val="522314"/>
                  </a:gs>
                  <a:gs pos="92000">
                    <a:srgbClr val="522314"/>
                  </a:gs>
                </a:gsLst>
                <a:path path="rect">
                  <a:fillToRect l="100000" t="100000"/>
                </a:path>
              </a:gra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1509-486E-87A8-3B6D833690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Tables'!$B$113:$B$116</c:f>
              <c:strCache>
                <c:ptCount val="3"/>
                <c:pt idx="0">
                  <c:v>Wholesale</c:v>
                </c:pt>
                <c:pt idx="1">
                  <c:v>Online</c:v>
                </c:pt>
                <c:pt idx="2">
                  <c:v>Retail</c:v>
                </c:pt>
              </c:strCache>
            </c:strRef>
          </c:cat>
          <c:val>
            <c:numRef>
              <c:f>'Pivot Tables'!$C$113:$C$116</c:f>
              <c:numCache>
                <c:formatCode>0%</c:formatCode>
                <c:ptCount val="3"/>
                <c:pt idx="0">
                  <c:v>0.39937259820518695</c:v>
                </c:pt>
                <c:pt idx="1">
                  <c:v>0.32142852699519969</c:v>
                </c:pt>
                <c:pt idx="2">
                  <c:v>0.27919887479961097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9-486E-87A8-3B6D833690D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[Warehouse Project.xlsx]Pivot Tables!PivotTable16</c:name>
    <c:fmtId val="4"/>
  </c:pivotSource>
  <c:chart>
    <c:autoTitleDeleted val="0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5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blipFill>
            <a:blip xmlns:r="http://schemas.openxmlformats.org/officeDocument/2006/relationships" r:embed="rId5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blipFill>
            <a:blip xmlns:r="http://schemas.openxmlformats.org/officeDocument/2006/relationships" r:embed="rId6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blipFill>
            <a:blip xmlns:r="http://schemas.openxmlformats.org/officeDocument/2006/relationships" r:embed="rId8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808387686251004E-2"/>
          <c:y val="0.10910407603754593"/>
          <c:w val="0.92670326262700642"/>
          <c:h val="0.775591529897448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Tables'!$C$121:$C$122</c:f>
              <c:strCache>
                <c:ptCount val="1"/>
                <c:pt idx="0">
                  <c:v>Wholesale</c:v>
                </c:pt>
              </c:strCache>
            </c:strRef>
          </c:tx>
          <c:spPr>
            <a:blipFill>
              <a:blip xmlns:r="http://schemas.openxmlformats.org/officeDocument/2006/relationships" r:embed="rId6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'Pivot Tables'!$B$123:$B$135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Tables'!$C$123:$C$135</c:f>
              <c:numCache>
                <c:formatCode>[&gt;=1000000]\$0.0,,"M";[&gt;=1000]\$0.0,"K";0</c:formatCode>
                <c:ptCount val="12"/>
                <c:pt idx="0">
                  <c:v>413590.99999999919</c:v>
                </c:pt>
                <c:pt idx="1">
                  <c:v>273699.48999999964</c:v>
                </c:pt>
                <c:pt idx="2">
                  <c:v>327146.98000000219</c:v>
                </c:pt>
                <c:pt idx="3">
                  <c:v>151852.03000000006</c:v>
                </c:pt>
                <c:pt idx="4">
                  <c:v>192372.95000000019</c:v>
                </c:pt>
                <c:pt idx="5">
                  <c:v>362470.7100000013</c:v>
                </c:pt>
                <c:pt idx="6">
                  <c:v>558344.78999999992</c:v>
                </c:pt>
                <c:pt idx="7">
                  <c:v>354315.29000000178</c:v>
                </c:pt>
                <c:pt idx="8">
                  <c:v>489322.53000000172</c:v>
                </c:pt>
                <c:pt idx="9">
                  <c:v>324582.90999999904</c:v>
                </c:pt>
                <c:pt idx="10">
                  <c:v>343821.4599999999</c:v>
                </c:pt>
                <c:pt idx="11">
                  <c:v>179304.07999999996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5-4BD0-9249-1A0F032D90D3}"/>
            </c:ext>
          </c:extLst>
        </c:ser>
        <c:ser>
          <c:idx val="1"/>
          <c:order val="1"/>
          <c:tx>
            <c:strRef>
              <c:f>'Pivot Tables'!$D$121:$D$122</c:f>
              <c:strCache>
                <c:ptCount val="1"/>
                <c:pt idx="0">
                  <c:v>Online</c:v>
                </c:pt>
              </c:strCache>
            </c:strRef>
          </c:tx>
          <c:spPr>
            <a:blipFill>
              <a:blip xmlns:r="http://schemas.openxmlformats.org/officeDocument/2006/relationships" r:embed="rId7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'Pivot Tables'!$B$123:$B$135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Tables'!$D$123:$D$135</c:f>
              <c:numCache>
                <c:formatCode>[&gt;=1000000]\$0.0,,"M";[&gt;=1000]\$0.0,"K";0</c:formatCode>
                <c:ptCount val="12"/>
                <c:pt idx="0">
                  <c:v>320448.56000000064</c:v>
                </c:pt>
                <c:pt idx="1">
                  <c:v>200381.83000000054</c:v>
                </c:pt>
                <c:pt idx="2">
                  <c:v>252659.2700000006</c:v>
                </c:pt>
                <c:pt idx="3">
                  <c:v>122332.87000000013</c:v>
                </c:pt>
                <c:pt idx="4">
                  <c:v>159131.34999999998</c:v>
                </c:pt>
                <c:pt idx="5">
                  <c:v>297676.78000000032</c:v>
                </c:pt>
                <c:pt idx="6">
                  <c:v>473978.74000000028</c:v>
                </c:pt>
                <c:pt idx="7">
                  <c:v>294574.9700000002</c:v>
                </c:pt>
                <c:pt idx="8">
                  <c:v>419241.87000000029</c:v>
                </c:pt>
                <c:pt idx="9">
                  <c:v>267906.85000000068</c:v>
                </c:pt>
                <c:pt idx="10">
                  <c:v>257150.40000000072</c:v>
                </c:pt>
                <c:pt idx="11">
                  <c:v>130369.67000000032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5-4BD0-9249-1A0F032D90D3}"/>
            </c:ext>
          </c:extLst>
        </c:ser>
        <c:ser>
          <c:idx val="2"/>
          <c:order val="2"/>
          <c:tx>
            <c:strRef>
              <c:f>'Pivot Tables'!$E$121:$E$122</c:f>
              <c:strCache>
                <c:ptCount val="1"/>
                <c:pt idx="0">
                  <c:v>Retail</c:v>
                </c:pt>
              </c:strCache>
            </c:strRef>
          </c:tx>
          <c:spPr>
            <a:blipFill>
              <a:blip xmlns:r="http://schemas.openxmlformats.org/officeDocument/2006/relationships" r:embed="rId8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'Pivot Tables'!$B$123:$B$135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Tables'!$E$123:$E$135</c:f>
              <c:numCache>
                <c:formatCode>[&gt;=1000000]\$0.0,,"M";[&gt;=1000]\$0.0,"K";0</c:formatCode>
                <c:ptCount val="12"/>
                <c:pt idx="0">
                  <c:v>311185.14000000054</c:v>
                </c:pt>
                <c:pt idx="1">
                  <c:v>197432.54999999993</c:v>
                </c:pt>
                <c:pt idx="2">
                  <c:v>224759.7799999998</c:v>
                </c:pt>
                <c:pt idx="3">
                  <c:v>104998.55000000015</c:v>
                </c:pt>
                <c:pt idx="4">
                  <c:v>127240.37999999987</c:v>
                </c:pt>
                <c:pt idx="5">
                  <c:v>254048.07000000088</c:v>
                </c:pt>
                <c:pt idx="6">
                  <c:v>355523.39000000112</c:v>
                </c:pt>
                <c:pt idx="7">
                  <c:v>260639.91000000003</c:v>
                </c:pt>
                <c:pt idx="8">
                  <c:v>334957.25000000035</c:v>
                </c:pt>
                <c:pt idx="9">
                  <c:v>238895.55000000005</c:v>
                </c:pt>
                <c:pt idx="10">
                  <c:v>237379.7400000004</c:v>
                </c:pt>
                <c:pt idx="11">
                  <c:v>128917.95999999995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75-4BD0-9249-1A0F032D9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4"/>
        <c:overlap val="52"/>
        <c:axId val="1847435872"/>
        <c:axId val="1847438272"/>
      </c:barChart>
      <c:catAx>
        <c:axId val="184743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847438272"/>
        <c:crosses val="autoZero"/>
        <c:auto val="1"/>
        <c:lblAlgn val="ctr"/>
        <c:lblOffset val="100"/>
        <c:noMultiLvlLbl val="0"/>
      </c:catAx>
      <c:valAx>
        <c:axId val="1847438272"/>
        <c:scaling>
          <c:orientation val="minMax"/>
        </c:scaling>
        <c:delete val="0"/>
        <c:axPos val="l"/>
        <c:numFmt formatCode="[&gt;=1000000]\$0.0,,&quot;M&quot;;[&gt;=1000]\$0.0,&quot;K&quot;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84743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4228389075971002"/>
          <c:y val="1.6728841336186608E-2"/>
          <c:w val="0.23731481202999721"/>
          <c:h val="0.11512806123030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100" b="0" i="0" u="none" strike="noStrike" kern="120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  <cx:data id="4">
      <cx:strDim type="cat">
        <cx:f>_xlchart.v1.0</cx:f>
      </cx:strDim>
      <cx:numDim type="val">
        <cx:f>_xlchart.v1.10</cx:f>
      </cx:numDim>
    </cx:data>
    <cx:data id="5">
      <cx:strDim type="cat">
        <cx:f>_xlchart.v1.0</cx:f>
      </cx:strDim>
      <cx:numDim type="val">
        <cx:f>_xlchart.v1.12</cx:f>
      </cx:numDim>
    </cx:data>
  </cx:chartData>
  <cx:chart>
    <cx:plotArea>
      <cx:plotAreaRegion>
        <cx:plotSurface>
          <cx:spPr>
            <a:noFill/>
          </cx:spPr>
        </cx:plotSurface>
        <cx:series layoutId="boxWhisker" uniqueId="{FBF04D45-5DA3-446A-A32C-8FD0D8F49427}">
          <cx:tx>
            <cx:txData>
              <cx:f>_xlchart.v1.1</cx:f>
              <cx:v>BEER</cx:v>
            </cx:txData>
          </cx:tx>
          <cx:spPr>
            <a:solidFill>
              <a:srgbClr val="4003EB"/>
            </a:solidFill>
            <a:ln w="15875">
              <a:solidFill>
                <a:srgbClr val="4003EB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B90AA88-F985-456D-9218-D9677BE6A348}">
          <cx:tx>
            <cx:txData>
              <cx:f>_xlchart.v1.3</cx:f>
              <cx:v>KEGS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0564971-E064-4E6E-B7D3-4050899F12AC}">
          <cx:tx>
            <cx:txData>
              <cx:f>_xlchart.v1.5</cx:f>
              <cx:v>LIQUOR</cx:v>
            </cx:txData>
          </cx:tx>
          <cx:spPr>
            <a:solidFill>
              <a:schemeClr val="accent1">
                <a:lumMod val="75000"/>
              </a:schemeClr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B188B75-92A2-4C59-AE31-DA0E60DD2A58}">
          <cx:tx>
            <cx:txData>
              <cx:f>_xlchart.v1.7</cx:f>
              <cx:v>NON-ALCOHOL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02789F76-C89C-4016-84FE-8B0960082EAE}">
          <cx:tx>
            <cx:txData>
              <cx:f>_xlchart.v1.9</cx:f>
              <cx:v>STR_SUPPLIES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78D1F98F-10C9-4972-A348-DDE51878186E}">
          <cx:tx>
            <cx:txData>
              <cx:f>_xlchart.v1.11</cx:f>
              <cx:v>WINE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75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bg1">
                  <a:lumMod val="75000"/>
                </a:schemeClr>
              </a:solidFill>
              <a:latin typeface="Aptos Narrow" panose="02110004020202020204"/>
            </a:endParaRPr>
          </a:p>
        </cx:txPr>
      </cx:axis>
      <cx:axis id="1">
        <cx:valScaling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>
                <a:solidFill>
                  <a:schemeClr val="bg1">
                    <a:lumMod val="75000"/>
                  </a:schemeClr>
                </a:solidFill>
              </a:defRPr>
            </a:pPr>
            <a:endParaRPr lang="en-US" sz="1000" b="0" i="0" u="none" strike="noStrike" baseline="0">
              <a:solidFill>
                <a:schemeClr val="bg1">
                  <a:lumMod val="75000"/>
                </a:schemeClr>
              </a:solidFill>
              <a:latin typeface="Aptos Narrow" panose="0211000402020202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900">
              <a:solidFill>
                <a:schemeClr val="bg1">
                  <a:lumMod val="75000"/>
                </a:schemeClr>
              </a:solidFill>
              <a:latin typeface="Aptos Narrow" panose="020B0004020202020204" pitchFamily="34" charset="0"/>
              <a:ea typeface="Aptos Narrow" panose="020B0004020202020204" pitchFamily="34" charset="0"/>
              <a:cs typeface="Aptos Narrow" panose="020B0004020202020204" pitchFamily="34" charset="0"/>
            </a:defRPr>
          </a:pPr>
          <a:endParaRPr lang="en-US" sz="900" b="0" i="0" u="none" strike="noStrike" baseline="0">
            <a:solidFill>
              <a:schemeClr val="bg1">
                <a:lumMod val="75000"/>
              </a:schemeClr>
            </a:solidFill>
            <a:latin typeface="Aptos Narrow" panose="020B0004020202020204" pitchFamily="34" charset="0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13" Type="http://schemas.openxmlformats.org/officeDocument/2006/relationships/chart" Target="../charts/chart7.xml"/><Relationship Id="rId3" Type="http://schemas.openxmlformats.org/officeDocument/2006/relationships/image" Target="../media/image2.png"/><Relationship Id="rId7" Type="http://schemas.openxmlformats.org/officeDocument/2006/relationships/chart" Target="../charts/chart1.xml"/><Relationship Id="rId12" Type="http://schemas.openxmlformats.org/officeDocument/2006/relationships/chart" Target="../charts/chart6.xml"/><Relationship Id="rId2" Type="http://schemas.openxmlformats.org/officeDocument/2006/relationships/hyperlink" Target="#'Dashboard 3'!A1"/><Relationship Id="rId16" Type="http://schemas.openxmlformats.org/officeDocument/2006/relationships/image" Target="../media/image9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chart" Target="../charts/chart5.xml"/><Relationship Id="rId5" Type="http://schemas.openxmlformats.org/officeDocument/2006/relationships/image" Target="../media/image3.png"/><Relationship Id="rId15" Type="http://schemas.openxmlformats.org/officeDocument/2006/relationships/image" Target="../media/image8.png"/><Relationship Id="rId10" Type="http://schemas.openxmlformats.org/officeDocument/2006/relationships/chart" Target="../charts/chart4.xml"/><Relationship Id="rId4" Type="http://schemas.openxmlformats.org/officeDocument/2006/relationships/hyperlink" Target="#'Dashboard 2'!A1"/><Relationship Id="rId9" Type="http://schemas.openxmlformats.org/officeDocument/2006/relationships/chart" Target="../charts/chart3.xml"/><Relationship Id="rId14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microsoft.com/office/2014/relationships/chartEx" Target="../charts/chartEx1.xml"/><Relationship Id="rId3" Type="http://schemas.openxmlformats.org/officeDocument/2006/relationships/hyperlink" Target="#'Dashboard 3'!A1"/><Relationship Id="rId7" Type="http://schemas.openxmlformats.org/officeDocument/2006/relationships/image" Target="../media/image7.png"/><Relationship Id="rId12" Type="http://schemas.openxmlformats.org/officeDocument/2006/relationships/chart" Target="../charts/chart11.xml"/><Relationship Id="rId2" Type="http://schemas.openxmlformats.org/officeDocument/2006/relationships/image" Target="../media/image1.png"/><Relationship Id="rId1" Type="http://schemas.openxmlformats.org/officeDocument/2006/relationships/hyperlink" Target="#'Dashboard 1'!A1"/><Relationship Id="rId6" Type="http://schemas.openxmlformats.org/officeDocument/2006/relationships/image" Target="../media/image4.png"/><Relationship Id="rId11" Type="http://schemas.openxmlformats.org/officeDocument/2006/relationships/chart" Target="../charts/chart10.xml"/><Relationship Id="rId5" Type="http://schemas.openxmlformats.org/officeDocument/2006/relationships/image" Target="../media/image3.png"/><Relationship Id="rId10" Type="http://schemas.openxmlformats.org/officeDocument/2006/relationships/chart" Target="../charts/chart9.xml"/><Relationship Id="rId4" Type="http://schemas.openxmlformats.org/officeDocument/2006/relationships/image" Target="../media/image2.png"/><Relationship Id="rId9" Type="http://schemas.openxmlformats.org/officeDocument/2006/relationships/chart" Target="../charts/chart8.xml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image" Target="../media/image2.png"/><Relationship Id="rId7" Type="http://schemas.openxmlformats.org/officeDocument/2006/relationships/chart" Target="../charts/chart12.xml"/><Relationship Id="rId12" Type="http://schemas.openxmlformats.org/officeDocument/2006/relationships/image" Target="../media/image21.png"/><Relationship Id="rId2" Type="http://schemas.openxmlformats.org/officeDocument/2006/relationships/image" Target="../media/image1.png"/><Relationship Id="rId1" Type="http://schemas.openxmlformats.org/officeDocument/2006/relationships/hyperlink" Target="#'Dashboard 1'!A1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5" Type="http://schemas.openxmlformats.org/officeDocument/2006/relationships/image" Target="../media/image3.png"/><Relationship Id="rId10" Type="http://schemas.openxmlformats.org/officeDocument/2006/relationships/image" Target="../media/image7.png"/><Relationship Id="rId4" Type="http://schemas.openxmlformats.org/officeDocument/2006/relationships/hyperlink" Target="#'Dashboard 2'!A1"/><Relationship Id="rId9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353784</xdr:colOff>
      <xdr:row>3</xdr:row>
      <xdr:rowOff>139095</xdr:rowOff>
    </xdr:from>
    <xdr:to>
      <xdr:col>22</xdr:col>
      <xdr:colOff>340156</xdr:colOff>
      <xdr:row>49</xdr:row>
      <xdr:rowOff>4824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6A2AD8E4-3BC5-7B95-A642-4A7DDA25BA7A}"/>
            </a:ext>
          </a:extLst>
        </xdr:cNvPr>
        <xdr:cNvGrpSpPr/>
      </xdr:nvGrpSpPr>
      <xdr:grpSpPr>
        <a:xfrm>
          <a:off x="3075213" y="669774"/>
          <a:ext cx="12232800" cy="8002800"/>
          <a:chOff x="3075213" y="669774"/>
          <a:chExt cx="12232800" cy="8002800"/>
        </a:xfrm>
      </xdr:grpSpPr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319253B6-AD33-0A57-AD6B-970BAEFAE5D9}"/>
              </a:ext>
            </a:extLst>
          </xdr:cNvPr>
          <xdr:cNvSpPr/>
        </xdr:nvSpPr>
        <xdr:spPr>
          <a:xfrm>
            <a:off x="3075213" y="669774"/>
            <a:ext cx="12232800" cy="8002800"/>
          </a:xfrm>
          <a:prstGeom prst="roundRect">
            <a:avLst>
              <a:gd name="adj" fmla="val 0"/>
            </a:avLst>
          </a:prstGeom>
          <a:gradFill flip="none" rotWithShape="1">
            <a:gsLst>
              <a:gs pos="0">
                <a:srgbClr val="D0824D"/>
              </a:gs>
              <a:gs pos="100000">
                <a:srgbClr val="4678B6"/>
              </a:gs>
            </a:gsLst>
            <a:lin ang="0" scaled="0"/>
            <a:tileRect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/>
          </a:p>
        </xdr:txBody>
      </xdr:sp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GrpSpPr/>
        </xdr:nvGrpSpPr>
        <xdr:grpSpPr>
          <a:xfrm>
            <a:off x="3406671" y="885281"/>
            <a:ext cx="11611428" cy="7532033"/>
            <a:chOff x="98474" y="42204"/>
            <a:chExt cx="11941126" cy="7503321"/>
          </a:xfrm>
        </xdr:grpSpPr>
        <xdr:sp macro="" textlink="">
          <xdr:nvSpPr>
            <xdr:cNvPr id="4" name="Rectangle: Rounded Corners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/>
          </xdr:nvSpPr>
          <xdr:spPr>
            <a:xfrm>
              <a:off x="98474" y="576777"/>
              <a:ext cx="11941126" cy="6968748"/>
            </a:xfrm>
            <a:prstGeom prst="roundRect">
              <a:avLst>
                <a:gd name="adj" fmla="val 3447"/>
              </a:avLst>
            </a:prstGeom>
            <a:solidFill>
              <a:srgbClr val="0A0A0A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sp macro="" textlink="">
          <xdr:nvSpPr>
            <xdr:cNvPr id="5" name="Rectangle: Top Corners Rounded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SpPr/>
          </xdr:nvSpPr>
          <xdr:spPr>
            <a:xfrm>
              <a:off x="3137095" y="42204"/>
              <a:ext cx="5655212" cy="590841"/>
            </a:xfrm>
            <a:prstGeom prst="round2SameRect">
              <a:avLst>
                <a:gd name="adj1" fmla="val 50000"/>
                <a:gd name="adj2" fmla="val 0"/>
              </a:avLst>
            </a:prstGeom>
            <a:solidFill>
              <a:srgbClr val="0A0A0A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>
                <a:solidFill>
                  <a:schemeClr val="bg1">
                    <a:lumMod val="65000"/>
                  </a:schemeClr>
                </a:solidFill>
              </a:endParaRPr>
            </a:p>
          </xdr:txBody>
        </xdr:sp>
        <xdr:sp macro="" textlink="">
          <xdr:nvSpPr>
            <xdr:cNvPr id="6" name="Rectangle: Rounded Corners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SpPr/>
          </xdr:nvSpPr>
          <xdr:spPr>
            <a:xfrm>
              <a:off x="253218" y="794825"/>
              <a:ext cx="1808573" cy="6597910"/>
            </a:xfrm>
            <a:prstGeom prst="roundRect">
              <a:avLst>
                <a:gd name="adj" fmla="val 10238"/>
              </a:avLst>
            </a:prstGeom>
            <a:solidFill>
              <a:srgbClr val="1B1B1B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pic>
          <xdr:nvPicPr>
            <xdr:cNvPr id="7" name="Picture 6" descr="A black background with a black square&#10;&#10;Description automatically generated with medium confidence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duotone>
                <a:schemeClr val="accent1">
                  <a:shade val="45000"/>
                  <a:satMod val="135000"/>
                </a:schemeClr>
                <a:prstClr val="white"/>
              </a:duoton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620150" y="187873"/>
              <a:ext cx="313582" cy="313582"/>
            </a:xfrm>
            <a:prstGeom prst="rect">
              <a:avLst/>
            </a:prstGeom>
            <a:noFill/>
          </xdr:spPr>
        </xdr:pic>
        <xdr:pic>
          <xdr:nvPicPr>
            <xdr:cNvPr id="8" name="Picture 7" descr="A black background with a black square&#10;&#10;Description automatically generated with medium confidence">
              <a:hlinkClick xmlns:r="http://schemas.openxmlformats.org/officeDocument/2006/relationships" r:id="rId2"/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duotone>
                <a:schemeClr val="bg2">
                  <a:shade val="45000"/>
                  <a:satMod val="135000"/>
                </a:schemeClr>
                <a:prstClr val="white"/>
              </a:duoton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910787" y="105582"/>
              <a:ext cx="465745" cy="430160"/>
            </a:xfrm>
            <a:prstGeom prst="rect">
              <a:avLst/>
            </a:prstGeom>
            <a:noFill/>
          </xdr:spPr>
        </xdr:pic>
        <xdr:pic>
          <xdr:nvPicPr>
            <xdr:cNvPr id="9" name="Picture 8" descr="A black background with a black square&#10;&#10;Description automatically generated with medium confidence">
              <a:hlinkClick xmlns:r="http://schemas.openxmlformats.org/officeDocument/2006/relationships" r:id="rId4"/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duotone>
                <a:schemeClr val="bg2">
                  <a:shade val="45000"/>
                  <a:satMod val="135000"/>
                </a:schemeClr>
                <a:prstClr val="white"/>
              </a:duoton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732571" y="105582"/>
              <a:ext cx="394575" cy="394575"/>
            </a:xfrm>
            <a:prstGeom prst="rect">
              <a:avLst/>
            </a:prstGeom>
            <a:noFill/>
          </xdr:spPr>
        </xdr:pic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00000000-0008-0000-0200-00000A000000}"/>
                </a:ext>
              </a:extLst>
            </xdr:cNvPr>
            <xdr:cNvSpPr/>
          </xdr:nvSpPr>
          <xdr:spPr>
            <a:xfrm>
              <a:off x="2188850" y="1963985"/>
              <a:ext cx="2368877" cy="1273120"/>
            </a:xfrm>
            <a:prstGeom prst="roundRect">
              <a:avLst>
                <a:gd name="adj" fmla="val 18877"/>
              </a:avLst>
            </a:prstGeom>
            <a:solidFill>
              <a:srgbClr val="1B1B1B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sp macro="" textlink="">
          <xdr:nvSpPr>
            <xdr:cNvPr id="11" name="Rectangle: Rounded Corners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SpPr/>
          </xdr:nvSpPr>
          <xdr:spPr>
            <a:xfrm>
              <a:off x="9610538" y="1963986"/>
              <a:ext cx="2336400" cy="1273116"/>
            </a:xfrm>
            <a:prstGeom prst="roundRect">
              <a:avLst/>
            </a:prstGeom>
            <a:solidFill>
              <a:srgbClr val="1B1B1B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sp macro="" textlink="">
          <xdr:nvSpPr>
            <xdr:cNvPr id="12" name="Rectangle: Rounded Corners 11">
              <a:extLst>
                <a:ext uri="{FF2B5EF4-FFF2-40B4-BE49-F238E27FC236}">
                  <a16:creationId xmlns:a16="http://schemas.microsoft.com/office/drawing/2014/main" id="{00000000-0008-0000-0200-00000C000000}"/>
                </a:ext>
              </a:extLst>
            </xdr:cNvPr>
            <xdr:cNvSpPr/>
          </xdr:nvSpPr>
          <xdr:spPr>
            <a:xfrm>
              <a:off x="4684783" y="1963985"/>
              <a:ext cx="2335239" cy="1273120"/>
            </a:xfrm>
            <a:prstGeom prst="roundRect">
              <a:avLst/>
            </a:prstGeom>
            <a:solidFill>
              <a:srgbClr val="1B1B1B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sp macro="" textlink="">
          <xdr:nvSpPr>
            <xdr:cNvPr id="13" name="Rectangle: Rounded Corners 12">
              <a:extLst>
                <a:ext uri="{FF2B5EF4-FFF2-40B4-BE49-F238E27FC236}">
                  <a16:creationId xmlns:a16="http://schemas.microsoft.com/office/drawing/2014/main" id="{00000000-0008-0000-0200-00000D000000}"/>
                </a:ext>
              </a:extLst>
            </xdr:cNvPr>
            <xdr:cNvSpPr/>
          </xdr:nvSpPr>
          <xdr:spPr>
            <a:xfrm>
              <a:off x="7147080" y="1963985"/>
              <a:ext cx="2336400" cy="1273118"/>
            </a:xfrm>
            <a:prstGeom prst="roundRect">
              <a:avLst/>
            </a:prstGeom>
            <a:solidFill>
              <a:srgbClr val="1B1B1B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sp macro="" textlink="">
          <xdr:nvSpPr>
            <xdr:cNvPr id="16" name="Rectangle: Rounded Corners 15">
              <a:extLst>
                <a:ext uri="{FF2B5EF4-FFF2-40B4-BE49-F238E27FC236}">
                  <a16:creationId xmlns:a16="http://schemas.microsoft.com/office/drawing/2014/main" id="{00000000-0008-0000-0200-000010000000}"/>
                </a:ext>
              </a:extLst>
            </xdr:cNvPr>
            <xdr:cNvSpPr/>
          </xdr:nvSpPr>
          <xdr:spPr>
            <a:xfrm>
              <a:off x="3669896" y="2177328"/>
              <a:ext cx="711568" cy="252000"/>
            </a:xfrm>
            <a:prstGeom prst="roundRect">
              <a:avLst>
                <a:gd name="adj" fmla="val 18568"/>
              </a:avLst>
            </a:prstGeom>
            <a:solidFill>
              <a:srgbClr val="242424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sp macro="" textlink="">
          <xdr:nvSpPr>
            <xdr:cNvPr id="17" name="Rectangle: Rounded Corners 16">
              <a:extLst>
                <a:ext uri="{FF2B5EF4-FFF2-40B4-BE49-F238E27FC236}">
                  <a16:creationId xmlns:a16="http://schemas.microsoft.com/office/drawing/2014/main" id="{00000000-0008-0000-0200-000011000000}"/>
                </a:ext>
              </a:extLst>
            </xdr:cNvPr>
            <xdr:cNvSpPr/>
          </xdr:nvSpPr>
          <xdr:spPr>
            <a:xfrm>
              <a:off x="8608569" y="2177328"/>
              <a:ext cx="711568" cy="252000"/>
            </a:xfrm>
            <a:prstGeom prst="roundRect">
              <a:avLst/>
            </a:prstGeom>
            <a:solidFill>
              <a:srgbClr val="242424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sp macro="" textlink="">
          <xdr:nvSpPr>
            <xdr:cNvPr id="18" name="Rectangle: Rounded Corners 17">
              <a:extLst>
                <a:ext uri="{FF2B5EF4-FFF2-40B4-BE49-F238E27FC236}">
                  <a16:creationId xmlns:a16="http://schemas.microsoft.com/office/drawing/2014/main" id="{00000000-0008-0000-0200-000012000000}"/>
                </a:ext>
              </a:extLst>
            </xdr:cNvPr>
            <xdr:cNvSpPr/>
          </xdr:nvSpPr>
          <xdr:spPr>
            <a:xfrm>
              <a:off x="6129939" y="2183089"/>
              <a:ext cx="711568" cy="252000"/>
            </a:xfrm>
            <a:prstGeom prst="roundRect">
              <a:avLst/>
            </a:prstGeom>
            <a:solidFill>
              <a:srgbClr val="242424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cxnSp macro="">
          <xdr:nvCxnSpPr>
            <xdr:cNvPr id="19" name="Straight Connector 18">
              <a:extLst>
                <a:ext uri="{FF2B5EF4-FFF2-40B4-BE49-F238E27FC236}">
                  <a16:creationId xmlns:a16="http://schemas.microsoft.com/office/drawing/2014/main" id="{00000000-0008-0000-0200-000013000000}"/>
                </a:ext>
              </a:extLst>
            </xdr:cNvPr>
            <xdr:cNvCxnSpPr>
              <a:cxnSpLocks/>
            </xdr:cNvCxnSpPr>
          </xdr:nvCxnSpPr>
          <xdr:spPr>
            <a:xfrm>
              <a:off x="2174782" y="2947242"/>
              <a:ext cx="2368874" cy="0"/>
            </a:xfrm>
            <a:prstGeom prst="line">
              <a:avLst/>
            </a:prstGeom>
            <a:ln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" name="Straight Connector 19">
              <a:extLst>
                <a:ext uri="{FF2B5EF4-FFF2-40B4-BE49-F238E27FC236}">
                  <a16:creationId xmlns:a16="http://schemas.microsoft.com/office/drawing/2014/main" id="{00000000-0008-0000-0200-000014000000}"/>
                </a:ext>
              </a:extLst>
            </xdr:cNvPr>
            <xdr:cNvCxnSpPr>
              <a:cxnSpLocks/>
            </xdr:cNvCxnSpPr>
          </xdr:nvCxnSpPr>
          <xdr:spPr>
            <a:xfrm>
              <a:off x="9610538" y="2947242"/>
              <a:ext cx="2335239" cy="0"/>
            </a:xfrm>
            <a:prstGeom prst="line">
              <a:avLst/>
            </a:prstGeom>
            <a:ln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" name="Straight Connector 20">
              <a:extLst>
                <a:ext uri="{FF2B5EF4-FFF2-40B4-BE49-F238E27FC236}">
                  <a16:creationId xmlns:a16="http://schemas.microsoft.com/office/drawing/2014/main" id="{00000000-0008-0000-0200-000015000000}"/>
                </a:ext>
              </a:extLst>
            </xdr:cNvPr>
            <xdr:cNvCxnSpPr>
              <a:cxnSpLocks/>
            </xdr:cNvCxnSpPr>
          </xdr:nvCxnSpPr>
          <xdr:spPr>
            <a:xfrm>
              <a:off x="7148241" y="2947242"/>
              <a:ext cx="2335239" cy="0"/>
            </a:xfrm>
            <a:prstGeom prst="line">
              <a:avLst/>
            </a:prstGeom>
            <a:ln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" name="Straight Connector 21">
              <a:extLst>
                <a:ext uri="{FF2B5EF4-FFF2-40B4-BE49-F238E27FC236}">
                  <a16:creationId xmlns:a16="http://schemas.microsoft.com/office/drawing/2014/main" id="{00000000-0008-0000-0200-000016000000}"/>
                </a:ext>
              </a:extLst>
            </xdr:cNvPr>
            <xdr:cNvCxnSpPr>
              <a:cxnSpLocks/>
            </xdr:cNvCxnSpPr>
          </xdr:nvCxnSpPr>
          <xdr:spPr>
            <a:xfrm>
              <a:off x="4684783" y="2947242"/>
              <a:ext cx="2335239" cy="0"/>
            </a:xfrm>
            <a:prstGeom prst="line">
              <a:avLst/>
            </a:prstGeom>
            <a:ln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" name="Rectangle: Rounded Corners 22">
              <a:extLst>
                <a:ext uri="{FF2B5EF4-FFF2-40B4-BE49-F238E27FC236}">
                  <a16:creationId xmlns:a16="http://schemas.microsoft.com/office/drawing/2014/main" id="{00000000-0008-0000-0200-000017000000}"/>
                </a:ext>
              </a:extLst>
            </xdr:cNvPr>
            <xdr:cNvSpPr/>
          </xdr:nvSpPr>
          <xdr:spPr>
            <a:xfrm>
              <a:off x="2188850" y="3312424"/>
              <a:ext cx="9756927" cy="2048902"/>
            </a:xfrm>
            <a:prstGeom prst="roundRect">
              <a:avLst>
                <a:gd name="adj" fmla="val 6866"/>
              </a:avLst>
            </a:prstGeom>
            <a:solidFill>
              <a:srgbClr val="1B1B1B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SpPr/>
          </xdr:nvSpPr>
          <xdr:spPr>
            <a:xfrm>
              <a:off x="2189572" y="5436644"/>
              <a:ext cx="4830450" cy="1944684"/>
            </a:xfrm>
            <a:prstGeom prst="roundRect">
              <a:avLst>
                <a:gd name="adj" fmla="val 11730"/>
              </a:avLst>
            </a:prstGeom>
            <a:solidFill>
              <a:srgbClr val="1B1B1B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SpPr/>
          </xdr:nvSpPr>
          <xdr:spPr>
            <a:xfrm>
              <a:off x="7147080" y="5410569"/>
              <a:ext cx="4798696" cy="1944402"/>
            </a:xfrm>
            <a:prstGeom prst="roundRect">
              <a:avLst>
                <a:gd name="adj" fmla="val 10238"/>
              </a:avLst>
            </a:prstGeom>
            <a:solidFill>
              <a:srgbClr val="1B1B1B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sp macro="" textlink="">
          <xdr:nvSpPr>
            <xdr:cNvPr id="26" name="Rectangle: Rounded Corners 25">
              <a:extLst>
                <a:ext uri="{FF2B5EF4-FFF2-40B4-BE49-F238E27FC236}">
                  <a16:creationId xmlns:a16="http://schemas.microsoft.com/office/drawing/2014/main" id="{00000000-0008-0000-0200-00001A000000}"/>
                </a:ext>
              </a:extLst>
            </xdr:cNvPr>
            <xdr:cNvSpPr/>
          </xdr:nvSpPr>
          <xdr:spPr>
            <a:xfrm>
              <a:off x="7542590" y="3354626"/>
              <a:ext cx="4332848" cy="1962000"/>
            </a:xfrm>
            <a:prstGeom prst="roundRect">
              <a:avLst>
                <a:gd name="adj" fmla="val 9521"/>
              </a:avLst>
            </a:prstGeom>
            <a:solidFill>
              <a:schemeClr val="bg2">
                <a:lumMod val="2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sp macro="" textlink="">
          <xdr:nvSpPr>
            <xdr:cNvPr id="28" name="TextBox 23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SpPr txBox="1"/>
          </xdr:nvSpPr>
          <xdr:spPr>
            <a:xfrm>
              <a:off x="2174782" y="770148"/>
              <a:ext cx="4618718" cy="4001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2000">
                  <a:solidFill>
                    <a:schemeClr val="bg1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Retail &amp; Inventory Sales Dashboard</a:t>
              </a:r>
              <a:endParaRPr lang="en-NG" sz="2000">
                <a:solidFill>
                  <a:schemeClr val="bg1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endParaRPr>
            </a:p>
          </xdr:txBody>
        </xdr:sp>
        <xdr:sp macro="" textlink="">
          <xdr:nvSpPr>
            <xdr:cNvPr id="29" name="TextBox 24">
              <a:extLst>
                <a:ext uri="{FF2B5EF4-FFF2-40B4-BE49-F238E27FC236}">
                  <a16:creationId xmlns:a16="http://schemas.microsoft.com/office/drawing/2014/main" id="{00000000-0008-0000-0200-00001D000000}"/>
                </a:ext>
              </a:extLst>
            </xdr:cNvPr>
            <xdr:cNvSpPr txBox="1"/>
          </xdr:nvSpPr>
          <xdr:spPr>
            <a:xfrm>
              <a:off x="124613" y="1482511"/>
              <a:ext cx="2061145" cy="64633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>
                  <a:solidFill>
                    <a:schemeClr val="bg1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PrimeBeverage </a:t>
              </a:r>
            </a:p>
            <a:p>
              <a:pPr algn="ctr"/>
              <a:r>
                <a:rPr lang="en-US">
                  <a:solidFill>
                    <a:schemeClr val="bg1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Distribution Ltd.</a:t>
              </a:r>
              <a:endParaRPr lang="en-NG">
                <a:solidFill>
                  <a:schemeClr val="bg1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endParaRPr>
            </a:p>
          </xdr:txBody>
        </xdr:sp>
        <xdr:pic>
          <xdr:nvPicPr>
            <xdr:cNvPr id="30" name="Picture 29" descr="A pair of wine glasses&#10;&#10;Description automatically generated">
              <a:extLst>
                <a:ext uri="{FF2B5EF4-FFF2-40B4-BE49-F238E27FC236}">
                  <a16:creationId xmlns:a16="http://schemas.microsoft.com/office/drawing/2014/main" id="{00000000-0008-0000-0200-00001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47569" y="842988"/>
              <a:ext cx="532470" cy="608089"/>
            </a:xfrm>
            <a:prstGeom prst="rect">
              <a:avLst/>
            </a:prstGeom>
            <a:noFill/>
          </xdr:spPr>
        </xdr:pic>
        <xdr:sp macro="" textlink="">
          <xdr:nvSpPr>
            <xdr:cNvPr id="31" name="TextBox 26">
              <a:extLst>
                <a:ext uri="{FF2B5EF4-FFF2-40B4-BE49-F238E27FC236}">
                  <a16:creationId xmlns:a16="http://schemas.microsoft.com/office/drawing/2014/main" id="{00000000-0008-0000-0200-00001F000000}"/>
                </a:ext>
              </a:extLst>
            </xdr:cNvPr>
            <xdr:cNvSpPr txBox="1"/>
          </xdr:nvSpPr>
          <xdr:spPr>
            <a:xfrm>
              <a:off x="2241938" y="1990386"/>
              <a:ext cx="1517810" cy="29588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 defTabSz="914400" rtl="0" eaLnBrk="1" latinLnBrk="0" hangingPunct="1"/>
              <a:r>
                <a:rPr lang="en-US" sz="1200" kern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rPr>
                <a:t>Total Revenue</a:t>
              </a:r>
              <a:endParaRPr lang="en-NG" sz="1200" kern="1200">
                <a:solidFill>
                  <a:schemeClr val="bg1">
                    <a:lumMod val="8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endParaRPr>
            </a:p>
          </xdr:txBody>
        </xdr:sp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00000000-0008-0000-0200-000020000000}"/>
                </a:ext>
              </a:extLst>
            </xdr:cNvPr>
            <xdr:cNvSpPr txBox="1"/>
          </xdr:nvSpPr>
          <xdr:spPr>
            <a:xfrm>
              <a:off x="7191213" y="1990386"/>
              <a:ext cx="1166271" cy="288543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Unit Sold</a:t>
              </a:r>
              <a:endParaRPr lang="en-NG" sz="1200">
                <a:solidFill>
                  <a:schemeClr val="bg1">
                    <a:lumMod val="85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endParaRPr>
            </a:p>
          </xdr:txBody>
        </xdr:sp>
        <xdr:sp macro="" textlink="">
          <xdr:nvSpPr>
            <xdr:cNvPr id="33" name="TextBox 33">
              <a:extLst>
                <a:ext uri="{FF2B5EF4-FFF2-40B4-BE49-F238E27FC236}">
                  <a16:creationId xmlns:a16="http://schemas.microsoft.com/office/drawing/2014/main" id="{00000000-0008-0000-0200-000021000000}"/>
                </a:ext>
              </a:extLst>
            </xdr:cNvPr>
            <xdr:cNvSpPr txBox="1"/>
          </xdr:nvSpPr>
          <xdr:spPr>
            <a:xfrm>
              <a:off x="4712919" y="1990386"/>
              <a:ext cx="1166271" cy="288543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200" kern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rPr>
                <a:t>Total</a:t>
              </a:r>
              <a:r>
                <a:rPr lang="en-US" sz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 Profit</a:t>
              </a:r>
              <a:endParaRPr lang="en-NG" sz="1200">
                <a:solidFill>
                  <a:schemeClr val="bg1">
                    <a:lumMod val="85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endParaRPr>
            </a:p>
          </xdr:txBody>
        </xdr:sp>
        <xdr:sp macro="" textlink="">
          <xdr:nvSpPr>
            <xdr:cNvPr id="34" name="TextBox 34">
              <a:extLst>
                <a:ext uri="{FF2B5EF4-FFF2-40B4-BE49-F238E27FC236}">
                  <a16:creationId xmlns:a16="http://schemas.microsoft.com/office/drawing/2014/main" id="{00000000-0008-0000-0200-000022000000}"/>
                </a:ext>
              </a:extLst>
            </xdr:cNvPr>
            <xdr:cNvSpPr txBox="1"/>
          </xdr:nvSpPr>
          <xdr:spPr>
            <a:xfrm>
              <a:off x="9635517" y="1990386"/>
              <a:ext cx="1562366" cy="288543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Avg Profit Margin</a:t>
              </a:r>
              <a:endParaRPr lang="en-NG" sz="1200">
                <a:solidFill>
                  <a:schemeClr val="bg1">
                    <a:lumMod val="85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endParaRPr>
            </a:p>
          </xdr:txBody>
        </xdr:sp>
        <xdr:sp macro="" textlink="">
          <xdr:nvSpPr>
            <xdr:cNvPr id="35" name="TextBox 41">
              <a:extLst>
                <a:ext uri="{FF2B5EF4-FFF2-40B4-BE49-F238E27FC236}">
                  <a16:creationId xmlns:a16="http://schemas.microsoft.com/office/drawing/2014/main" id="{00000000-0008-0000-0200-000023000000}"/>
                </a:ext>
              </a:extLst>
            </xdr:cNvPr>
            <xdr:cNvSpPr txBox="1"/>
          </xdr:nvSpPr>
          <xdr:spPr>
            <a:xfrm>
              <a:off x="2241939" y="3307541"/>
              <a:ext cx="2315787" cy="288543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200" b="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Monthly Sale Performance</a:t>
              </a:r>
              <a:endParaRPr lang="en-NG" sz="1200" b="0">
                <a:solidFill>
                  <a:schemeClr val="bg1">
                    <a:lumMod val="85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endParaRPr>
            </a:p>
          </xdr:txBody>
        </xdr:sp>
        <xdr:sp macro="" textlink="">
          <xdr:nvSpPr>
            <xdr:cNvPr id="36" name="TextBox 42">
              <a:extLst>
                <a:ext uri="{FF2B5EF4-FFF2-40B4-BE49-F238E27FC236}">
                  <a16:creationId xmlns:a16="http://schemas.microsoft.com/office/drawing/2014/main" id="{00000000-0008-0000-0200-000024000000}"/>
                </a:ext>
              </a:extLst>
            </xdr:cNvPr>
            <xdr:cNvSpPr txBox="1"/>
          </xdr:nvSpPr>
          <xdr:spPr>
            <a:xfrm>
              <a:off x="7634414" y="3366814"/>
              <a:ext cx="2606867" cy="288543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 defTabSz="914400" rtl="0" eaLnBrk="1" latinLnBrk="0" hangingPunct="1"/>
              <a:r>
                <a:rPr lang="en-US" sz="1200" kern="1200">
                  <a:solidFill>
                    <a:schemeClr val="bg1">
                      <a:lumMod val="9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rPr>
                <a:t>Top Sold Product Category (QTY)</a:t>
              </a:r>
              <a:endParaRPr lang="en-NG" sz="1200" kern="1200">
                <a:solidFill>
                  <a:schemeClr val="bg1">
                    <a:lumMod val="9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endParaRPr>
            </a:p>
          </xdr:txBody>
        </xdr:sp>
        <xdr:sp macro="" textlink="">
          <xdr:nvSpPr>
            <xdr:cNvPr id="37" name="TextBox 43">
              <a:extLst>
                <a:ext uri="{FF2B5EF4-FFF2-40B4-BE49-F238E27FC236}">
                  <a16:creationId xmlns:a16="http://schemas.microsoft.com/office/drawing/2014/main" id="{00000000-0008-0000-0200-000025000000}"/>
                </a:ext>
              </a:extLst>
            </xdr:cNvPr>
            <xdr:cNvSpPr txBox="1"/>
          </xdr:nvSpPr>
          <xdr:spPr>
            <a:xfrm>
              <a:off x="2241938" y="5463576"/>
              <a:ext cx="2315787" cy="288543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Top Suppliers Performance</a:t>
              </a:r>
              <a:endParaRPr lang="en-NG" sz="1200">
                <a:solidFill>
                  <a:schemeClr val="bg1">
                    <a:lumMod val="85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endParaRPr>
            </a:p>
          </xdr:txBody>
        </xdr:sp>
        <xdr:sp macro="" textlink="">
          <xdr:nvSpPr>
            <xdr:cNvPr id="38" name="TextBox 46">
              <a:extLst>
                <a:ext uri="{FF2B5EF4-FFF2-40B4-BE49-F238E27FC236}">
                  <a16:creationId xmlns:a16="http://schemas.microsoft.com/office/drawing/2014/main" id="{00000000-0008-0000-0200-000026000000}"/>
                </a:ext>
              </a:extLst>
            </xdr:cNvPr>
            <xdr:cNvSpPr txBox="1"/>
          </xdr:nvSpPr>
          <xdr:spPr>
            <a:xfrm>
              <a:off x="7230641" y="5450988"/>
              <a:ext cx="1850387" cy="283999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Top Products Sold</a:t>
              </a:r>
            </a:p>
          </xdr:txBody>
        </xdr:sp>
      </xdr:grpSp>
      <xdr:sp macro="" textlink="Sales">
        <xdr:nvSpPr>
          <xdr:cNvPr id="39" name="TextBox 26">
            <a:extLst>
              <a:ext uri="{FF2B5EF4-FFF2-40B4-BE49-F238E27FC236}">
                <a16:creationId xmlns:a16="http://schemas.microsoft.com/office/drawing/2014/main" id="{A949BD29-73DF-4623-8D72-98A2A4CA7643}"/>
              </a:ext>
            </a:extLst>
          </xdr:cNvPr>
          <xdr:cNvSpPr txBox="1"/>
        </xdr:nvSpPr>
        <xdr:spPr>
          <a:xfrm>
            <a:off x="5476469" y="3235919"/>
            <a:ext cx="1101013" cy="38340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fld id="{2A8E41CE-1B73-4458-89CC-7BCDC213EBB0}" type="TxLink">
              <a:rPr lang="en-US" sz="2000" b="0" i="0" u="none" strike="noStrike" kern="1200">
                <a:solidFill>
                  <a:srgbClr val="E7E7E7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rPr>
              <a:pPr marL="0" indent="0" algn="l" defTabSz="914400" rtl="0" eaLnBrk="1" latinLnBrk="0" hangingPunct="1"/>
              <a:t>$9.9M</a:t>
            </a:fld>
            <a:endParaRPr lang="en-NG" sz="2000" b="0" i="0" u="none" strike="noStrike" kern="1200">
              <a:solidFill>
                <a:srgbClr val="E7E7E7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endParaRPr>
          </a:p>
        </xdr:txBody>
      </xdr:sp>
      <xdr:sp macro="" textlink="Profits">
        <xdr:nvSpPr>
          <xdr:cNvPr id="40" name="TextBox 26">
            <a:extLst>
              <a:ext uri="{FF2B5EF4-FFF2-40B4-BE49-F238E27FC236}">
                <a16:creationId xmlns:a16="http://schemas.microsoft.com/office/drawing/2014/main" id="{E72D3D47-83AF-440F-82EA-9C450BBD6684}"/>
              </a:ext>
            </a:extLst>
          </xdr:cNvPr>
          <xdr:cNvSpPr txBox="1"/>
        </xdr:nvSpPr>
        <xdr:spPr>
          <a:xfrm>
            <a:off x="7870443" y="3222172"/>
            <a:ext cx="1164700" cy="397154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fld id="{0BF28A3C-84FA-4D46-B4AA-5AA8775B72A5}" type="TxLink">
              <a:rPr lang="en-US" sz="2000" b="0" i="0" u="none" strike="noStrike" kern="1200">
                <a:solidFill>
                  <a:srgbClr val="E7E7E7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rPr>
              <a:pPr marL="0" indent="0" algn="l" defTabSz="914400" rtl="0" eaLnBrk="1" latinLnBrk="0" hangingPunct="1"/>
              <a:t>$3.0M</a:t>
            </a:fld>
            <a:endParaRPr lang="en-NG" sz="2000" b="0" i="0" u="none" strike="noStrike" kern="1200">
              <a:solidFill>
                <a:srgbClr val="E7E7E7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endParaRPr>
          </a:p>
        </xdr:txBody>
      </xdr:sp>
      <xdr:sp macro="" textlink="Unitsold">
        <xdr:nvSpPr>
          <xdr:cNvPr id="41" name="TextBox 26">
            <a:extLst>
              <a:ext uri="{FF2B5EF4-FFF2-40B4-BE49-F238E27FC236}">
                <a16:creationId xmlns:a16="http://schemas.microsoft.com/office/drawing/2014/main" id="{DAD522A0-E445-4FCE-9F57-ED7CA21FDA2C}"/>
              </a:ext>
            </a:extLst>
          </xdr:cNvPr>
          <xdr:cNvSpPr txBox="1"/>
        </xdr:nvSpPr>
        <xdr:spPr>
          <a:xfrm>
            <a:off x="10310936" y="3222172"/>
            <a:ext cx="974828" cy="397154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fld id="{6783B0D1-CB9B-4DBF-9386-78E129512993}" type="TxLink">
              <a:rPr lang="en-US" sz="2000" b="0" i="0" u="none" strike="noStrike" kern="1200">
                <a:solidFill>
                  <a:srgbClr val="E7E7E7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rPr>
              <a:pPr marL="0" indent="0" algn="l" defTabSz="914400" rtl="0" eaLnBrk="1" latinLnBrk="0" hangingPunct="1"/>
              <a:t>485.7K</a:t>
            </a:fld>
            <a:endParaRPr lang="en-NG" sz="2000" b="0" i="0" u="none" strike="noStrike" kern="1200">
              <a:solidFill>
                <a:srgbClr val="E7E7E7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endParaRPr>
          </a:p>
        </xdr:txBody>
      </xdr:sp>
      <xdr:sp macro="" textlink="Avgprofitmargin">
        <xdr:nvSpPr>
          <xdr:cNvPr id="42" name="TextBox 26">
            <a:extLst>
              <a:ext uri="{FF2B5EF4-FFF2-40B4-BE49-F238E27FC236}">
                <a16:creationId xmlns:a16="http://schemas.microsoft.com/office/drawing/2014/main" id="{C8357CDA-6A08-47EB-840D-87B461A392FA}"/>
              </a:ext>
            </a:extLst>
          </xdr:cNvPr>
          <xdr:cNvSpPr txBox="1"/>
        </xdr:nvSpPr>
        <xdr:spPr>
          <a:xfrm>
            <a:off x="12899571" y="3207658"/>
            <a:ext cx="1755321" cy="490763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fld id="{280ABA59-1618-444B-9335-A460640AFFD6}" type="TxLink">
              <a:rPr lang="en-US" sz="2400" b="0" i="0" u="none" strike="noStrike" kern="1200">
                <a:solidFill>
                  <a:srgbClr val="E7E7E7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rPr>
              <a:pPr marL="0" indent="0" algn="ctr" defTabSz="914400" rtl="0" eaLnBrk="1" latinLnBrk="0" hangingPunct="1"/>
              <a:t>31%</a:t>
            </a:fld>
            <a:endParaRPr lang="en-NG" sz="2400" b="0" i="0" u="none" strike="noStrike" kern="1200">
              <a:solidFill>
                <a:srgbClr val="E7E7E7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endParaRPr>
          </a:p>
        </xdr:txBody>
      </xdr:sp>
      <xdr:graphicFrame macro="">
        <xdr:nvGraphicFramePr>
          <xdr:cNvPr id="45" name="Chart 44">
            <a:extLst>
              <a:ext uri="{FF2B5EF4-FFF2-40B4-BE49-F238E27FC236}">
                <a16:creationId xmlns:a16="http://schemas.microsoft.com/office/drawing/2014/main" id="{6E258A09-8089-4D99-A80C-606CCCB093C3}"/>
              </a:ext>
            </a:extLst>
          </xdr:cNvPr>
          <xdr:cNvGraphicFramePr>
            <a:graphicFrameLocks/>
          </xdr:cNvGraphicFramePr>
        </xdr:nvGraphicFramePr>
        <xdr:xfrm>
          <a:off x="11239500" y="3249384"/>
          <a:ext cx="1306286" cy="40821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47" name="Chart 46">
            <a:extLst>
              <a:ext uri="{FF2B5EF4-FFF2-40B4-BE49-F238E27FC236}">
                <a16:creationId xmlns:a16="http://schemas.microsoft.com/office/drawing/2014/main" id="{A2E6FC1C-AD85-4D8A-BFC2-3EA99EB7616D}"/>
              </a:ext>
            </a:extLst>
          </xdr:cNvPr>
          <xdr:cNvGraphicFramePr>
            <a:graphicFrameLocks/>
          </xdr:cNvGraphicFramePr>
        </xdr:nvGraphicFramePr>
        <xdr:xfrm>
          <a:off x="5473095" y="4272038"/>
          <a:ext cx="5079999" cy="19875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49" name="Chart 48">
            <a:extLst>
              <a:ext uri="{FF2B5EF4-FFF2-40B4-BE49-F238E27FC236}">
                <a16:creationId xmlns:a16="http://schemas.microsoft.com/office/drawing/2014/main" id="{DFF1484D-EDE8-4B58-BF79-A3D8FCE96377}"/>
              </a:ext>
            </a:extLst>
          </xdr:cNvPr>
          <xdr:cNvGraphicFramePr>
            <a:graphicFrameLocks/>
          </xdr:cNvGraphicFramePr>
        </xdr:nvGraphicFramePr>
        <xdr:xfrm>
          <a:off x="10704286" y="4505778"/>
          <a:ext cx="4097262" cy="16827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Yoysales">
        <xdr:nvSpPr>
          <xdr:cNvPr id="50" name="TextBox 26">
            <a:extLst>
              <a:ext uri="{FF2B5EF4-FFF2-40B4-BE49-F238E27FC236}">
                <a16:creationId xmlns:a16="http://schemas.microsoft.com/office/drawing/2014/main" id="{78767243-032A-45E2-A7ED-0A961A044738}"/>
              </a:ext>
            </a:extLst>
          </xdr:cNvPr>
          <xdr:cNvSpPr txBox="1"/>
        </xdr:nvSpPr>
        <xdr:spPr>
          <a:xfrm>
            <a:off x="6828974" y="3008822"/>
            <a:ext cx="860931" cy="29050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fld id="{597E0EC1-E1ED-4B11-A812-FD0C6F203495}" type="TxLink">
              <a:rPr lang="en-US" sz="1100" b="0" i="0" u="none" strike="noStrike">
                <a:solidFill>
                  <a:srgbClr val="BF5F41"/>
                </a:solidFill>
                <a:latin typeface="Aptos Narrow"/>
                <a:cs typeface="Segoe UI Semibold" panose="020B0702040204020203" pitchFamily="34" charset="0"/>
              </a:rPr>
              <a:pPr/>
              <a:t>▼ -61.24%</a:t>
            </a:fld>
            <a:endParaRPr lang="en-NG" sz="1200">
              <a:solidFill>
                <a:srgbClr val="BF5F41"/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sp macro="" textlink="Yoyprofits">
        <xdr:nvSpPr>
          <xdr:cNvPr id="53" name="TextBox 26">
            <a:extLst>
              <a:ext uri="{FF2B5EF4-FFF2-40B4-BE49-F238E27FC236}">
                <a16:creationId xmlns:a16="http://schemas.microsoft.com/office/drawing/2014/main" id="{09222E3F-A4C8-412B-9D30-EE9D6A34A551}"/>
              </a:ext>
            </a:extLst>
          </xdr:cNvPr>
          <xdr:cNvSpPr txBox="1"/>
        </xdr:nvSpPr>
        <xdr:spPr>
          <a:xfrm>
            <a:off x="9216778" y="3010031"/>
            <a:ext cx="847592" cy="30727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fld id="{7A719537-9580-44FC-87AF-8D4EF8B4D7D2}" type="TxLink">
              <a:rPr lang="en-US" sz="1100" b="0" i="0" u="none" strike="noStrike" kern="1200">
                <a:solidFill>
                  <a:srgbClr val="BF5F41"/>
                </a:solidFill>
                <a:latin typeface="Aptos Narrow"/>
                <a:ea typeface="+mn-ea"/>
                <a:cs typeface="Segoe UI Semibold" panose="020B0702040204020203" pitchFamily="34" charset="0"/>
              </a:rPr>
              <a:pPr marL="0" indent="0" algn="l" defTabSz="914400" rtl="0" eaLnBrk="1" latinLnBrk="0" hangingPunct="1"/>
              <a:t>▼ -61.40%</a:t>
            </a:fld>
            <a:endParaRPr lang="en-NG" sz="1100" b="0" i="0" u="none" strike="noStrike" kern="1200">
              <a:solidFill>
                <a:srgbClr val="BF5F41"/>
              </a:solidFill>
              <a:latin typeface="Aptos Narrow"/>
              <a:ea typeface="+mn-ea"/>
              <a:cs typeface="Segoe UI Semibold" panose="020B0702040204020203" pitchFamily="34" charset="0"/>
            </a:endParaRPr>
          </a:p>
        </xdr:txBody>
      </xdr:sp>
      <xdr:graphicFrame macro="">
        <xdr:nvGraphicFramePr>
          <xdr:cNvPr id="58" name="Chart 57">
            <a:extLst>
              <a:ext uri="{FF2B5EF4-FFF2-40B4-BE49-F238E27FC236}">
                <a16:creationId xmlns:a16="http://schemas.microsoft.com/office/drawing/2014/main" id="{1CE2DEDD-2FF4-4854-9373-9C37140670CF}"/>
              </a:ext>
            </a:extLst>
          </xdr:cNvPr>
          <xdr:cNvGraphicFramePr>
            <a:graphicFrameLocks/>
          </xdr:cNvGraphicFramePr>
        </xdr:nvGraphicFramePr>
        <xdr:xfrm>
          <a:off x="5488214" y="6558946"/>
          <a:ext cx="4565953" cy="16791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59" name="Chart 58">
            <a:extLst>
              <a:ext uri="{FF2B5EF4-FFF2-40B4-BE49-F238E27FC236}">
                <a16:creationId xmlns:a16="http://schemas.microsoft.com/office/drawing/2014/main" id="{F772183D-5E16-404D-8E9A-E63CD34B00DB}"/>
              </a:ext>
            </a:extLst>
          </xdr:cNvPr>
          <xdr:cNvGraphicFramePr>
            <a:graphicFrameLocks/>
          </xdr:cNvGraphicFramePr>
        </xdr:nvGraphicFramePr>
        <xdr:xfrm>
          <a:off x="10311190" y="6672036"/>
          <a:ext cx="4626430" cy="156361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">
        <xdr:nvSpPr>
          <xdr:cNvPr id="2" name="TextBox 33">
            <a:extLst>
              <a:ext uri="{FF2B5EF4-FFF2-40B4-BE49-F238E27FC236}">
                <a16:creationId xmlns:a16="http://schemas.microsoft.com/office/drawing/2014/main" id="{047DBBC5-88FD-4AC0-820D-2AF11DDA6C0C}"/>
              </a:ext>
            </a:extLst>
          </xdr:cNvPr>
          <xdr:cNvSpPr txBox="1"/>
        </xdr:nvSpPr>
        <xdr:spPr>
          <a:xfrm>
            <a:off x="5508219" y="3801442"/>
            <a:ext cx="509162" cy="307612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75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PY:</a:t>
            </a:r>
          </a:p>
          <a:p>
            <a:endParaRPr lang="en-NG" sz="1200">
              <a:solidFill>
                <a:schemeClr val="bg1">
                  <a:lumMod val="75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sp macro="" textlink="PYsales">
        <xdr:nvSpPr>
          <xdr:cNvPr id="46" name="TextBox 33">
            <a:extLst>
              <a:ext uri="{FF2B5EF4-FFF2-40B4-BE49-F238E27FC236}">
                <a16:creationId xmlns:a16="http://schemas.microsoft.com/office/drawing/2014/main" id="{9A10F850-84D0-48F2-AB3F-46C46412C732}"/>
              </a:ext>
            </a:extLst>
          </xdr:cNvPr>
          <xdr:cNvSpPr txBox="1"/>
        </xdr:nvSpPr>
        <xdr:spPr>
          <a:xfrm>
            <a:off x="5762776" y="3798207"/>
            <a:ext cx="772281" cy="3084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C586FF1F-9BB8-46FF-8A03-F34BB97F7AEB}" type="TxLink">
              <a:rPr lang="en-US" sz="1200" b="0" i="0" u="none" strike="noStrike">
                <a:solidFill>
                  <a:schemeClr val="bg1">
                    <a:lumMod val="75000"/>
                  </a:schemeClr>
                </a:solidFill>
                <a:latin typeface="Aptos Narrow"/>
                <a:cs typeface="Segoe UI Semibold" panose="020B0702040204020203" pitchFamily="34" charset="0"/>
              </a:rPr>
              <a:pPr algn="l"/>
              <a:t>$4.5M</a:t>
            </a:fld>
            <a:endParaRPr lang="en-NG" sz="1400">
              <a:solidFill>
                <a:schemeClr val="bg1">
                  <a:lumMod val="75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sp macro="" textlink="">
        <xdr:nvSpPr>
          <xdr:cNvPr id="48" name="TextBox 33">
            <a:extLst>
              <a:ext uri="{FF2B5EF4-FFF2-40B4-BE49-F238E27FC236}">
                <a16:creationId xmlns:a16="http://schemas.microsoft.com/office/drawing/2014/main" id="{D41AC23E-3F2E-4DD6-96CD-26728B452F21}"/>
              </a:ext>
            </a:extLst>
          </xdr:cNvPr>
          <xdr:cNvSpPr txBox="1"/>
        </xdr:nvSpPr>
        <xdr:spPr>
          <a:xfrm>
            <a:off x="7928476" y="3805070"/>
            <a:ext cx="509162" cy="307612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75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PY:</a:t>
            </a:r>
          </a:p>
          <a:p>
            <a:endParaRPr lang="en-NG" sz="1200">
              <a:solidFill>
                <a:schemeClr val="bg1">
                  <a:lumMod val="75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sp macro="" textlink="PYprofits">
        <xdr:nvSpPr>
          <xdr:cNvPr id="51" name="TextBox 33">
            <a:extLst>
              <a:ext uri="{FF2B5EF4-FFF2-40B4-BE49-F238E27FC236}">
                <a16:creationId xmlns:a16="http://schemas.microsoft.com/office/drawing/2014/main" id="{0658C762-0F14-4F08-9E13-40ECC5208516}"/>
              </a:ext>
            </a:extLst>
          </xdr:cNvPr>
          <xdr:cNvSpPr txBox="1"/>
        </xdr:nvSpPr>
        <xdr:spPr>
          <a:xfrm>
            <a:off x="8170333" y="3829654"/>
            <a:ext cx="616253" cy="3084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fld id="{CFA637BE-1DC7-4426-A843-C38A85471474}" type="TxLink">
              <a:rPr lang="en-US" sz="1200" b="0" i="0" u="none" strike="noStrike" kern="1200">
                <a:solidFill>
                  <a:schemeClr val="bg1">
                    <a:lumMod val="75000"/>
                  </a:schemeClr>
                </a:solidFill>
                <a:latin typeface="Aptos Narrow"/>
                <a:ea typeface="+mn-ea"/>
                <a:cs typeface="Segoe UI Semibold" panose="020B0702040204020203" pitchFamily="34" charset="0"/>
              </a:rPr>
              <a:pPr marL="0" indent="0" algn="l" defTabSz="914400" rtl="0" eaLnBrk="1" latinLnBrk="0" hangingPunct="1"/>
              <a:t>$1.4M</a:t>
            </a:fld>
            <a:endParaRPr lang="en-NG" sz="1200" b="0" i="0" u="none" strike="noStrike" kern="1200">
              <a:solidFill>
                <a:schemeClr val="bg1">
                  <a:lumMod val="75000"/>
                </a:schemeClr>
              </a:solidFill>
              <a:latin typeface="Aptos Narrow"/>
              <a:ea typeface="+mn-ea"/>
              <a:cs typeface="Segoe UI Semibold" panose="020B0702040204020203" pitchFamily="34" charset="0"/>
            </a:endParaRPr>
          </a:p>
        </xdr:txBody>
      </xdr:sp>
      <xdr:sp macro="" textlink="">
        <xdr:nvSpPr>
          <xdr:cNvPr id="52" name="TextBox 33">
            <a:extLst>
              <a:ext uri="{FF2B5EF4-FFF2-40B4-BE49-F238E27FC236}">
                <a16:creationId xmlns:a16="http://schemas.microsoft.com/office/drawing/2014/main" id="{8C52BE50-8E26-4131-B208-CC4EADBA47BE}"/>
              </a:ext>
            </a:extLst>
          </xdr:cNvPr>
          <xdr:cNvSpPr txBox="1"/>
        </xdr:nvSpPr>
        <xdr:spPr>
          <a:xfrm>
            <a:off x="10327519" y="3805070"/>
            <a:ext cx="509162" cy="307612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75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PY:</a:t>
            </a:r>
          </a:p>
          <a:p>
            <a:endParaRPr lang="en-NG" sz="1200">
              <a:solidFill>
                <a:schemeClr val="bg1">
                  <a:lumMod val="75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sp macro="" textlink="PYunitsold">
        <xdr:nvSpPr>
          <xdr:cNvPr id="55" name="TextBox 33">
            <a:extLst>
              <a:ext uri="{FF2B5EF4-FFF2-40B4-BE49-F238E27FC236}">
                <a16:creationId xmlns:a16="http://schemas.microsoft.com/office/drawing/2014/main" id="{1F17E36F-24C9-4543-8EC0-70A02BDDE842}"/>
              </a:ext>
            </a:extLst>
          </xdr:cNvPr>
          <xdr:cNvSpPr txBox="1"/>
        </xdr:nvSpPr>
        <xdr:spPr>
          <a:xfrm>
            <a:off x="10582076" y="3832562"/>
            <a:ext cx="646538" cy="274074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fld id="{57C54CC8-AFF1-49E4-9612-C4E0D3BC5FDE}" type="TxLink">
              <a:rPr lang="en-US" sz="1200" b="0" i="0" u="none" strike="noStrike" kern="1200">
                <a:solidFill>
                  <a:schemeClr val="bg1">
                    <a:lumMod val="75000"/>
                  </a:schemeClr>
                </a:solidFill>
                <a:latin typeface="Aptos Narrow"/>
                <a:ea typeface="+mn-ea"/>
                <a:cs typeface="Segoe UI Semibold" panose="020B0702040204020203" pitchFamily="34" charset="0"/>
              </a:rPr>
              <a:pPr marL="0" indent="0" algn="l" defTabSz="914400" rtl="0" eaLnBrk="1" latinLnBrk="0" hangingPunct="1"/>
              <a:t>219.4K</a:t>
            </a:fld>
            <a:endParaRPr lang="en-NG" sz="1200" b="0" i="0" u="none" strike="noStrike" kern="1200">
              <a:solidFill>
                <a:schemeClr val="bg1">
                  <a:lumMod val="75000"/>
                </a:schemeClr>
              </a:solidFill>
              <a:latin typeface="Aptos Narrow"/>
              <a:ea typeface="+mn-ea"/>
              <a:cs typeface="Segoe UI Semibold" panose="020B0702040204020203" pitchFamily="34" charset="0"/>
            </a:endParaRPr>
          </a:p>
        </xdr:txBody>
      </xdr:sp>
      <xdr:sp macro="" textlink="Yoyunit">
        <xdr:nvSpPr>
          <xdr:cNvPr id="61" name="TextBox 26">
            <a:extLst>
              <a:ext uri="{FF2B5EF4-FFF2-40B4-BE49-F238E27FC236}">
                <a16:creationId xmlns:a16="http://schemas.microsoft.com/office/drawing/2014/main" id="{97748EC0-EB7F-4F91-AF7B-0072869A75EC}"/>
              </a:ext>
            </a:extLst>
          </xdr:cNvPr>
          <xdr:cNvSpPr txBox="1"/>
        </xdr:nvSpPr>
        <xdr:spPr>
          <a:xfrm>
            <a:off x="11602015" y="3017336"/>
            <a:ext cx="822939" cy="31266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fld id="{8312D04E-1312-41DD-95D0-F39DD854D031}" type="TxLink">
              <a:rPr lang="en-US" sz="1100" b="0" i="0" u="none" strike="noStrike" kern="1200">
                <a:solidFill>
                  <a:srgbClr val="BF5F41"/>
                </a:solidFill>
                <a:latin typeface="Aptos Narrow"/>
                <a:ea typeface="+mn-ea"/>
                <a:cs typeface="Segoe UI Semibold" panose="020B0702040204020203" pitchFamily="34" charset="0"/>
              </a:rPr>
              <a:pPr marL="0" indent="0" algn="ctr" defTabSz="914400" rtl="0" eaLnBrk="1" latinLnBrk="0" hangingPunct="1"/>
              <a:t>▼ -60.78%</a:t>
            </a:fld>
            <a:endParaRPr lang="en-NG" sz="1100" b="0" i="0" u="none" strike="noStrike" kern="1200">
              <a:solidFill>
                <a:srgbClr val="BF5F41"/>
              </a:solidFill>
              <a:latin typeface="Aptos Narrow"/>
              <a:ea typeface="+mn-ea"/>
              <a:cs typeface="Segoe UI Semibold" panose="020B0702040204020203" pitchFamily="34" charset="0"/>
            </a:endParaRPr>
          </a:p>
        </xdr:txBody>
      </xdr:sp>
      <xdr:graphicFrame macro="">
        <xdr:nvGraphicFramePr>
          <xdr:cNvPr id="54" name="Chart 53">
            <a:extLst>
              <a:ext uri="{FF2B5EF4-FFF2-40B4-BE49-F238E27FC236}">
                <a16:creationId xmlns:a16="http://schemas.microsoft.com/office/drawing/2014/main" id="{4749CA2F-4398-4E21-8CB8-3EF3D1117886}"/>
              </a:ext>
            </a:extLst>
          </xdr:cNvPr>
          <xdr:cNvGraphicFramePr>
            <a:graphicFrameLocks/>
          </xdr:cNvGraphicFramePr>
        </xdr:nvGraphicFramePr>
        <xdr:xfrm>
          <a:off x="6489559" y="3339402"/>
          <a:ext cx="1243485" cy="3884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aphicFrame macro="">
        <xdr:nvGraphicFramePr>
          <xdr:cNvPr id="56" name="Chart 55">
            <a:extLst>
              <a:ext uri="{FF2B5EF4-FFF2-40B4-BE49-F238E27FC236}">
                <a16:creationId xmlns:a16="http://schemas.microsoft.com/office/drawing/2014/main" id="{3AAD5707-4FC4-4D93-92B9-0F7A90CB76C0}"/>
              </a:ext>
            </a:extLst>
          </xdr:cNvPr>
          <xdr:cNvGraphicFramePr>
            <a:graphicFrameLocks/>
          </xdr:cNvGraphicFramePr>
        </xdr:nvGraphicFramePr>
        <xdr:xfrm>
          <a:off x="8838363" y="3339402"/>
          <a:ext cx="1271744" cy="3537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pic>
        <xdr:nvPicPr>
          <xdr:cNvPr id="57" name="Picture 56" descr="A blue and black logo&#10;&#10;Description automatically generated">
            <a:extLst>
              <a:ext uri="{FF2B5EF4-FFF2-40B4-BE49-F238E27FC236}">
                <a16:creationId xmlns:a16="http://schemas.microsoft.com/office/drawing/2014/main" id="{2CED7111-D37D-4E6F-B9B7-8758F9BFA1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67761" y="7645267"/>
            <a:ext cx="340627" cy="367915"/>
          </a:xfrm>
          <a:prstGeom prst="rect">
            <a:avLst/>
          </a:prstGeom>
        </xdr:spPr>
      </xdr:pic>
      <xdr:pic>
        <xdr:nvPicPr>
          <xdr:cNvPr id="62" name="Picture 61" descr="A blue and green globe&#10;&#10;Description automatically generated">
            <a:extLst>
              <a:ext uri="{FF2B5EF4-FFF2-40B4-BE49-F238E27FC236}">
                <a16:creationId xmlns:a16="http://schemas.microsoft.com/office/drawing/2014/main" id="{9DD29EE0-3133-4424-8FAE-2F436F11B0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V="1">
            <a:off x="4808964" y="7619133"/>
            <a:ext cx="396920" cy="427824"/>
          </a:xfrm>
          <a:prstGeom prst="rect">
            <a:avLst/>
          </a:prstGeom>
        </xdr:spPr>
      </xdr:pic>
      <xdr:pic>
        <xdr:nvPicPr>
          <xdr:cNvPr id="65" name="Picture 64" descr="A person wearing a vest and tie&#10;&#10;Description automatically generated">
            <a:extLst>
              <a:ext uri="{FF2B5EF4-FFF2-40B4-BE49-F238E27FC236}">
                <a16:creationId xmlns:a16="http://schemas.microsoft.com/office/drawing/2014/main" id="{8E0FBDDA-0E35-4D1D-A566-456DC2E1A4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03797" y="7634736"/>
            <a:ext cx="411129" cy="402904"/>
          </a:xfrm>
          <a:prstGeom prst="rect">
            <a:avLst/>
          </a:prstGeom>
        </xdr:spPr>
      </xdr:pic>
      <xdr:sp macro="" textlink="">
        <xdr:nvSpPr>
          <xdr:cNvPr id="14" name="Rectangle: Rounded Corners 13">
            <a:extLst>
              <a:ext uri="{FF2B5EF4-FFF2-40B4-BE49-F238E27FC236}">
                <a16:creationId xmlns:a16="http://schemas.microsoft.com/office/drawing/2014/main" id="{CD9B5D7C-E374-4C8D-B58B-2DAD3CD21D5A}"/>
              </a:ext>
            </a:extLst>
          </xdr:cNvPr>
          <xdr:cNvSpPr/>
        </xdr:nvSpPr>
        <xdr:spPr>
          <a:xfrm>
            <a:off x="12061371" y="1554843"/>
            <a:ext cx="2842982" cy="1174750"/>
          </a:xfrm>
          <a:prstGeom prst="roundRect">
            <a:avLst>
              <a:gd name="adj" fmla="val 10238"/>
            </a:avLst>
          </a:prstGeom>
          <a:solidFill>
            <a:srgbClr val="1B1B1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mc:AlternateContent xmlns:mc="http://schemas.openxmlformats.org/markup-compatibility/2006" xmlns:tsle="http://schemas.microsoft.com/office/drawing/2012/timeslicer">
        <mc:Choice Requires="tsle">
          <xdr:graphicFrame macro="">
            <xdr:nvGraphicFramePr>
              <xdr:cNvPr id="15" name="DATE 3">
                <a:extLst>
                  <a:ext uri="{FF2B5EF4-FFF2-40B4-BE49-F238E27FC236}">
                    <a16:creationId xmlns:a16="http://schemas.microsoft.com/office/drawing/2014/main" id="{2A9E59E1-2C9C-4D2B-9D70-AE377A27C073}"/>
                  </a:ext>
                </a:extLst>
              </xdr:cNvPr>
              <xdr:cNvGraphicFramePr/>
            </xdr:nvGraphicFramePr>
            <xdr:xfrm>
              <a:off x="12150271" y="1642836"/>
              <a:ext cx="2659881" cy="1035957"/>
            </xdr:xfrm>
            <a:graphic>
              <a:graphicData uri="http://schemas.microsoft.com/office/drawing/2012/timeslicer">
                <tsle:timeslicer name="DATE 3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2150271" y="1642836"/>
                <a:ext cx="2659881" cy="103595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NG" sz="1100"/>
                  <a:t>Timeline: Works in Excel 2013 or higher. Do not move or resize.</a:t>
                </a:r>
              </a:p>
            </xdr:txBody>
          </xdr:sp>
        </mc:Fallback>
      </mc:AlternateContent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55785CD7-F86D-412D-B845-3D6519BBCC71}"/>
              </a:ext>
            </a:extLst>
          </xdr:cNvPr>
          <xdr:cNvSpPr txBox="1"/>
        </xdr:nvSpPr>
        <xdr:spPr>
          <a:xfrm>
            <a:off x="5456464" y="2013857"/>
            <a:ext cx="5592536" cy="7483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solidFill>
                  <a:schemeClr val="bg1"/>
                </a:solidFill>
              </a:rPr>
              <a:t>Overview</a:t>
            </a:r>
            <a:r>
              <a:rPr lang="en-US" sz="1400" b="1" baseline="0">
                <a:solidFill>
                  <a:schemeClr val="bg1"/>
                </a:solidFill>
              </a:rPr>
              <a:t>: </a:t>
            </a:r>
            <a:r>
              <a:rPr lang="en-GB">
                <a:solidFill>
                  <a:schemeClr val="bg1"/>
                </a:solidFill>
              </a:rPr>
              <a:t>This dashboard provides a clear overview of sales performance, highlighting YoY changes, top products, key suppliers, and monthly trends to reveal where and why overall sales declined.</a:t>
            </a:r>
            <a:endParaRPr lang="en-NG" sz="11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367391</xdr:colOff>
      <xdr:row>3</xdr:row>
      <xdr:rowOff>136072</xdr:rowOff>
    </xdr:from>
    <xdr:to>
      <xdr:col>22</xdr:col>
      <xdr:colOff>353786</xdr:colOff>
      <xdr:row>49</xdr:row>
      <xdr:rowOff>1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1F086C43-B4B5-18B7-CB7C-FC3A9CCF73FB}"/>
            </a:ext>
          </a:extLst>
        </xdr:cNvPr>
        <xdr:cNvGrpSpPr/>
      </xdr:nvGrpSpPr>
      <xdr:grpSpPr>
        <a:xfrm>
          <a:off x="3088820" y="666751"/>
          <a:ext cx="12232823" cy="8001000"/>
          <a:chOff x="3088820" y="666751"/>
          <a:chExt cx="12232823" cy="8001000"/>
        </a:xfrm>
      </xdr:grpSpPr>
      <xdr:grpSp>
        <xdr:nvGrpSpPr>
          <xdr:cNvPr id="44" name="Group 43">
            <a:extLst>
              <a:ext uri="{FF2B5EF4-FFF2-40B4-BE49-F238E27FC236}">
                <a16:creationId xmlns:a16="http://schemas.microsoft.com/office/drawing/2014/main" id="{813A5A4D-9FC6-00EB-4AC1-5F09139C4B19}"/>
              </a:ext>
            </a:extLst>
          </xdr:cNvPr>
          <xdr:cNvGrpSpPr/>
        </xdr:nvGrpSpPr>
        <xdr:grpSpPr>
          <a:xfrm>
            <a:off x="3088820" y="666751"/>
            <a:ext cx="12232823" cy="8001000"/>
            <a:chOff x="3111573" y="669392"/>
            <a:chExt cx="12328112" cy="8042113"/>
          </a:xfrm>
        </xdr:grpSpPr>
        <xdr:sp macro="" textlink="">
          <xdr:nvSpPr>
            <xdr:cNvPr id="43" name="Rectangle: Rounded Corners 42">
              <a:extLst>
                <a:ext uri="{FF2B5EF4-FFF2-40B4-BE49-F238E27FC236}">
                  <a16:creationId xmlns:a16="http://schemas.microsoft.com/office/drawing/2014/main" id="{B9519608-8182-42F1-A4F1-FD653F0235C5}"/>
                </a:ext>
              </a:extLst>
            </xdr:cNvPr>
            <xdr:cNvSpPr/>
          </xdr:nvSpPr>
          <xdr:spPr>
            <a:xfrm>
              <a:off x="3111573" y="669392"/>
              <a:ext cx="12328112" cy="8042113"/>
            </a:xfrm>
            <a:prstGeom prst="roundRect">
              <a:avLst>
                <a:gd name="adj" fmla="val 0"/>
              </a:avLst>
            </a:prstGeom>
            <a:gradFill flip="none" rotWithShape="1">
              <a:gsLst>
                <a:gs pos="0">
                  <a:srgbClr val="D0824D"/>
                </a:gs>
                <a:gs pos="100000">
                  <a:srgbClr val="4678B6"/>
                </a:gs>
              </a:gsLst>
              <a:lin ang="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NG" sz="1100"/>
            </a:p>
          </xdr:txBody>
        </xdr:sp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300-000002000000}"/>
                </a:ext>
              </a:extLst>
            </xdr:cNvPr>
            <xdr:cNvGrpSpPr/>
          </xdr:nvGrpSpPr>
          <xdr:grpSpPr>
            <a:xfrm>
              <a:off x="3433884" y="889687"/>
              <a:ext cx="11702957" cy="7569712"/>
              <a:chOff x="98474" y="42204"/>
              <a:chExt cx="11941126" cy="7508778"/>
            </a:xfrm>
          </xdr:grpSpPr>
          <xdr:sp macro="" textlink="">
            <xdr:nvSpPr>
              <xdr:cNvPr id="3" name="Rectangle: Rounded Corners 2">
                <a:extLst>
                  <a:ext uri="{FF2B5EF4-FFF2-40B4-BE49-F238E27FC236}">
                    <a16:creationId xmlns:a16="http://schemas.microsoft.com/office/drawing/2014/main" id="{00000000-0008-0000-0300-000003000000}"/>
                  </a:ext>
                </a:extLst>
              </xdr:cNvPr>
              <xdr:cNvSpPr/>
            </xdr:nvSpPr>
            <xdr:spPr>
              <a:xfrm>
                <a:off x="98474" y="576777"/>
                <a:ext cx="11941126" cy="6974205"/>
              </a:xfrm>
              <a:prstGeom prst="roundRect">
                <a:avLst>
                  <a:gd name="adj" fmla="val 3447"/>
                </a:avLst>
              </a:prstGeom>
              <a:solidFill>
                <a:srgbClr val="0A0A0A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sp macro="" textlink="">
            <xdr:nvSpPr>
              <xdr:cNvPr id="4" name="Rectangle: Top Corners Rounded 3">
                <a:extLst>
                  <a:ext uri="{FF2B5EF4-FFF2-40B4-BE49-F238E27FC236}">
                    <a16:creationId xmlns:a16="http://schemas.microsoft.com/office/drawing/2014/main" id="{00000000-0008-0000-0300-000004000000}"/>
                  </a:ext>
                </a:extLst>
              </xdr:cNvPr>
              <xdr:cNvSpPr/>
            </xdr:nvSpPr>
            <xdr:spPr>
              <a:xfrm>
                <a:off x="3137095" y="42204"/>
                <a:ext cx="5655212" cy="590841"/>
              </a:xfrm>
              <a:prstGeom prst="round2SameRect">
                <a:avLst>
                  <a:gd name="adj1" fmla="val 50000"/>
                  <a:gd name="adj2" fmla="val 0"/>
                </a:avLst>
              </a:prstGeom>
              <a:solidFill>
                <a:srgbClr val="0A0A0A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sp macro="" textlink="">
            <xdr:nvSpPr>
              <xdr:cNvPr id="5" name="Rectangle: Rounded Corners 4">
                <a:extLst>
                  <a:ext uri="{FF2B5EF4-FFF2-40B4-BE49-F238E27FC236}">
                    <a16:creationId xmlns:a16="http://schemas.microsoft.com/office/drawing/2014/main" id="{00000000-0008-0000-0300-000005000000}"/>
                  </a:ext>
                </a:extLst>
              </xdr:cNvPr>
              <xdr:cNvSpPr/>
            </xdr:nvSpPr>
            <xdr:spPr>
              <a:xfrm>
                <a:off x="262303" y="794825"/>
                <a:ext cx="1808573" cy="6591196"/>
              </a:xfrm>
              <a:prstGeom prst="roundRect">
                <a:avLst>
                  <a:gd name="adj" fmla="val 10238"/>
                </a:avLst>
              </a:prstGeom>
              <a:solidFill>
                <a:srgbClr val="1B1B1B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pic>
            <xdr:nvPicPr>
              <xdr:cNvPr id="6" name="Picture 5" descr="A black background with a black square&#10;&#10;Description automatically generated with medium confidence">
                <a:hlinkClick xmlns:r="http://schemas.openxmlformats.org/officeDocument/2006/relationships" r:id="rId1"/>
                <a:extLst>
                  <a:ext uri="{FF2B5EF4-FFF2-40B4-BE49-F238E27FC236}">
                    <a16:creationId xmlns:a16="http://schemas.microsoft.com/office/drawing/2014/main" id="{00000000-0008-0000-0300-00000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 cstate="print">
                <a:duotone>
                  <a:schemeClr val="bg2">
                    <a:shade val="45000"/>
                    <a:satMod val="135000"/>
                  </a:schemeClr>
                  <a:prstClr val="white"/>
                </a:duotone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3620150" y="187873"/>
                <a:ext cx="313582" cy="313582"/>
              </a:xfrm>
              <a:prstGeom prst="rect">
                <a:avLst/>
              </a:prstGeom>
              <a:noFill/>
            </xdr:spPr>
          </xdr:pic>
          <xdr:pic>
            <xdr:nvPicPr>
              <xdr:cNvPr id="7" name="Picture 6" descr="A black background with a black square&#10;&#10;Description automatically generated with medium confidence">
                <a:hlinkClick xmlns:r="http://schemas.openxmlformats.org/officeDocument/2006/relationships" r:id="rId3"/>
                <a:extLst>
                  <a:ext uri="{FF2B5EF4-FFF2-40B4-BE49-F238E27FC236}">
                    <a16:creationId xmlns:a16="http://schemas.microsoft.com/office/drawing/2014/main" id="{00000000-0008-0000-0300-00000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 cstate="print">
                <a:duotone>
                  <a:schemeClr val="bg2">
                    <a:shade val="45000"/>
                    <a:satMod val="135000"/>
                  </a:schemeClr>
                  <a:prstClr val="white"/>
                </a:duotone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910787" y="105582"/>
                <a:ext cx="465745" cy="430160"/>
              </a:xfrm>
              <a:prstGeom prst="rect">
                <a:avLst/>
              </a:prstGeom>
              <a:noFill/>
            </xdr:spPr>
          </xdr:pic>
          <xdr:pic>
            <xdr:nvPicPr>
              <xdr:cNvPr id="8" name="Picture 7" descr="A black background with a black square&#10;&#10;Description automatically generated with medium confidence">
                <a:extLst>
                  <a:ext uri="{FF2B5EF4-FFF2-40B4-BE49-F238E27FC236}">
                    <a16:creationId xmlns:a16="http://schemas.microsoft.com/office/drawing/2014/main" id="{00000000-0008-0000-0300-000008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duotone>
                  <a:schemeClr val="accent1">
                    <a:shade val="45000"/>
                    <a:satMod val="135000"/>
                  </a:schemeClr>
                  <a:prstClr val="white"/>
                </a:duotone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5732571" y="105582"/>
                <a:ext cx="394575" cy="394575"/>
              </a:xfrm>
              <a:prstGeom prst="rect">
                <a:avLst/>
              </a:prstGeom>
              <a:noFill/>
            </xdr:spPr>
          </xdr:pic>
          <xdr:sp macro="" textlink="">
            <xdr:nvSpPr>
              <xdr:cNvPr id="9" name="Rectangle: Rounded Corners 8">
                <a:extLst>
                  <a:ext uri="{FF2B5EF4-FFF2-40B4-BE49-F238E27FC236}">
                    <a16:creationId xmlns:a16="http://schemas.microsoft.com/office/drawing/2014/main" id="{00000000-0008-0000-0300-000009000000}"/>
                  </a:ext>
                </a:extLst>
              </xdr:cNvPr>
              <xdr:cNvSpPr/>
            </xdr:nvSpPr>
            <xdr:spPr>
              <a:xfrm>
                <a:off x="2188849" y="1989734"/>
                <a:ext cx="2351810" cy="1273120"/>
              </a:xfrm>
              <a:prstGeom prst="roundRect">
                <a:avLst>
                  <a:gd name="adj" fmla="val 18877"/>
                </a:avLst>
              </a:prstGeom>
              <a:solidFill>
                <a:srgbClr val="1B1B1B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sp macro="" textlink="">
            <xdr:nvSpPr>
              <xdr:cNvPr id="10" name="Rectangle: Rounded Corners 9">
                <a:extLst>
                  <a:ext uri="{FF2B5EF4-FFF2-40B4-BE49-F238E27FC236}">
                    <a16:creationId xmlns:a16="http://schemas.microsoft.com/office/drawing/2014/main" id="{00000000-0008-0000-0300-00000A000000}"/>
                  </a:ext>
                </a:extLst>
              </xdr:cNvPr>
              <xdr:cNvSpPr/>
            </xdr:nvSpPr>
            <xdr:spPr>
              <a:xfrm>
                <a:off x="4622800" y="1993878"/>
                <a:ext cx="1799372" cy="1273120"/>
              </a:xfrm>
              <a:prstGeom prst="roundRect">
                <a:avLst/>
              </a:prstGeom>
              <a:solidFill>
                <a:srgbClr val="1B1B1B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sp macro="" textlink="">
            <xdr:nvSpPr>
              <xdr:cNvPr id="11" name="Rectangle: Rounded Corners 10">
                <a:extLst>
                  <a:ext uri="{FF2B5EF4-FFF2-40B4-BE49-F238E27FC236}">
                    <a16:creationId xmlns:a16="http://schemas.microsoft.com/office/drawing/2014/main" id="{00000000-0008-0000-0300-00000B000000}"/>
                  </a:ext>
                </a:extLst>
              </xdr:cNvPr>
              <xdr:cNvSpPr/>
            </xdr:nvSpPr>
            <xdr:spPr>
              <a:xfrm>
                <a:off x="3615701" y="2176928"/>
                <a:ext cx="711568" cy="252000"/>
              </a:xfrm>
              <a:prstGeom prst="roundRect">
                <a:avLst>
                  <a:gd name="adj" fmla="val 18568"/>
                </a:avLst>
              </a:prstGeom>
              <a:solidFill>
                <a:srgbClr val="242424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cxnSp macro="">
            <xdr:nvCxnSpPr>
              <xdr:cNvPr id="12" name="Straight Connector 11">
                <a:extLst>
                  <a:ext uri="{FF2B5EF4-FFF2-40B4-BE49-F238E27FC236}">
                    <a16:creationId xmlns:a16="http://schemas.microsoft.com/office/drawing/2014/main" id="{00000000-0008-0000-0300-00000C00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2174782" y="2960400"/>
                <a:ext cx="2334777" cy="2045"/>
              </a:xfrm>
              <a:prstGeom prst="line">
                <a:avLst/>
              </a:prstGeom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/>
              </a:lnRef>
              <a:fillRef idx="0">
                <a:schemeClr val="accent1"/>
              </a:fillRef>
              <a:effectRef idx="1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" name="Straight Connector 12">
                <a:extLst>
                  <a:ext uri="{FF2B5EF4-FFF2-40B4-BE49-F238E27FC236}">
                    <a16:creationId xmlns:a16="http://schemas.microsoft.com/office/drawing/2014/main" id="{00000000-0008-0000-0300-00000D000000}"/>
                  </a:ext>
                </a:extLst>
              </xdr:cNvPr>
              <xdr:cNvCxnSpPr>
                <a:cxnSpLocks/>
              </xdr:cNvCxnSpPr>
            </xdr:nvCxnSpPr>
            <xdr:spPr>
              <a:xfrm flipV="1">
                <a:off x="4638349" y="2977146"/>
                <a:ext cx="1768272" cy="2101"/>
              </a:xfrm>
              <a:prstGeom prst="line">
                <a:avLst/>
              </a:prstGeom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/>
              </a:lnRef>
              <a:fillRef idx="0">
                <a:schemeClr val="accent1"/>
              </a:fillRef>
              <a:effectRef idx="1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4" name="Rectangle: Rounded Corners 13">
                <a:extLst>
                  <a:ext uri="{FF2B5EF4-FFF2-40B4-BE49-F238E27FC236}">
                    <a16:creationId xmlns:a16="http://schemas.microsoft.com/office/drawing/2014/main" id="{00000000-0008-0000-0300-00000E000000}"/>
                  </a:ext>
                </a:extLst>
              </xdr:cNvPr>
              <xdr:cNvSpPr/>
            </xdr:nvSpPr>
            <xdr:spPr>
              <a:xfrm>
                <a:off x="8376532" y="1943786"/>
                <a:ext cx="3562250" cy="5442236"/>
              </a:xfrm>
              <a:prstGeom prst="roundRect">
                <a:avLst>
                  <a:gd name="adj" fmla="val 6866"/>
                </a:avLst>
              </a:prstGeom>
              <a:solidFill>
                <a:srgbClr val="1B1B1B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sp macro="" textlink="">
            <xdr:nvSpPr>
              <xdr:cNvPr id="16" name="Rectangle: Rounded Corners 15">
                <a:extLst>
                  <a:ext uri="{FF2B5EF4-FFF2-40B4-BE49-F238E27FC236}">
                    <a16:creationId xmlns:a16="http://schemas.microsoft.com/office/drawing/2014/main" id="{00000000-0008-0000-0300-000010000000}"/>
                  </a:ext>
                </a:extLst>
              </xdr:cNvPr>
              <xdr:cNvSpPr/>
            </xdr:nvSpPr>
            <xdr:spPr>
              <a:xfrm>
                <a:off x="2188851" y="3369102"/>
                <a:ext cx="6063714" cy="1787355"/>
              </a:xfrm>
              <a:prstGeom prst="roundRect">
                <a:avLst>
                  <a:gd name="adj" fmla="val 6866"/>
                </a:avLst>
              </a:prstGeom>
              <a:solidFill>
                <a:srgbClr val="1B1B1B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sp macro="" textlink="">
            <xdr:nvSpPr>
              <xdr:cNvPr id="17" name="Rectangle: Rounded Corners 16">
                <a:extLst>
                  <a:ext uri="{FF2B5EF4-FFF2-40B4-BE49-F238E27FC236}">
                    <a16:creationId xmlns:a16="http://schemas.microsoft.com/office/drawing/2014/main" id="{00000000-0008-0000-0300-000011000000}"/>
                  </a:ext>
                </a:extLst>
              </xdr:cNvPr>
              <xdr:cNvSpPr/>
            </xdr:nvSpPr>
            <xdr:spPr>
              <a:xfrm>
                <a:off x="2174783" y="5254304"/>
                <a:ext cx="6077782" cy="2142513"/>
              </a:xfrm>
              <a:prstGeom prst="roundRect">
                <a:avLst>
                  <a:gd name="adj" fmla="val 6866"/>
                </a:avLst>
              </a:prstGeom>
              <a:solidFill>
                <a:srgbClr val="1B1B1B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sp macro="" textlink="">
            <xdr:nvSpPr>
              <xdr:cNvPr id="18" name="TextBox 7">
                <a:extLst>
                  <a:ext uri="{FF2B5EF4-FFF2-40B4-BE49-F238E27FC236}">
                    <a16:creationId xmlns:a16="http://schemas.microsoft.com/office/drawing/2014/main" id="{00000000-0008-0000-0300-000012000000}"/>
                  </a:ext>
                </a:extLst>
              </xdr:cNvPr>
              <xdr:cNvSpPr txBox="1"/>
            </xdr:nvSpPr>
            <xdr:spPr>
              <a:xfrm>
                <a:off x="2174782" y="770114"/>
                <a:ext cx="4618718" cy="400110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2000">
                    <a:solidFill>
                      <a:schemeClr val="bg1"/>
                    </a:solidFill>
                    <a:latin typeface="Segoe UI Semibold" panose="020B0702040204020203" pitchFamily="34" charset="0"/>
                    <a:cs typeface="Segoe UI Semibold" panose="020B0702040204020203" pitchFamily="34" charset="0"/>
                  </a:rPr>
                  <a:t>Retail &amp; Inventory Sales Dashboard</a:t>
                </a:r>
                <a:endParaRPr lang="en-NG" sz="2000">
                  <a:solidFill>
                    <a:schemeClr val="bg1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endParaRPr>
              </a:p>
            </xdr:txBody>
          </xdr:sp>
          <xdr:sp macro="" textlink="">
            <xdr:nvSpPr>
              <xdr:cNvPr id="19" name="TextBox 11">
                <a:extLst>
                  <a:ext uri="{FF2B5EF4-FFF2-40B4-BE49-F238E27FC236}">
                    <a16:creationId xmlns:a16="http://schemas.microsoft.com/office/drawing/2014/main" id="{00000000-0008-0000-0300-000013000000}"/>
                  </a:ext>
                </a:extLst>
              </xdr:cNvPr>
              <xdr:cNvSpPr txBox="1"/>
            </xdr:nvSpPr>
            <xdr:spPr>
              <a:xfrm>
                <a:off x="124613" y="1482511"/>
                <a:ext cx="2061145" cy="64633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>
                    <a:solidFill>
                      <a:schemeClr val="bg1"/>
                    </a:solidFill>
                    <a:latin typeface="Segoe UI Semibold" panose="020B0702040204020203" pitchFamily="34" charset="0"/>
                    <a:cs typeface="Segoe UI Semibold" panose="020B0702040204020203" pitchFamily="34" charset="0"/>
                  </a:rPr>
                  <a:t>PrimeBeverage </a:t>
                </a:r>
              </a:p>
              <a:p>
                <a:pPr algn="ctr"/>
                <a:r>
                  <a:rPr lang="en-US">
                    <a:solidFill>
                      <a:schemeClr val="bg1"/>
                    </a:solidFill>
                    <a:latin typeface="Segoe UI Semibold" panose="020B0702040204020203" pitchFamily="34" charset="0"/>
                    <a:cs typeface="Segoe UI Semibold" panose="020B0702040204020203" pitchFamily="34" charset="0"/>
                  </a:rPr>
                  <a:t>Distribution Ltd.</a:t>
                </a:r>
                <a:endParaRPr lang="en-NG">
                  <a:solidFill>
                    <a:schemeClr val="bg1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endParaRPr>
              </a:p>
            </xdr:txBody>
          </xdr:sp>
          <xdr:pic>
            <xdr:nvPicPr>
              <xdr:cNvPr id="20" name="Picture 19" descr="A pair of wine glasses&#10;&#10;Description automatically generated">
                <a:extLst>
                  <a:ext uri="{FF2B5EF4-FFF2-40B4-BE49-F238E27FC236}">
                    <a16:creationId xmlns:a16="http://schemas.microsoft.com/office/drawing/2014/main" id="{00000000-0008-0000-0300-000014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47569" y="842988"/>
                <a:ext cx="532470" cy="608089"/>
              </a:xfrm>
              <a:prstGeom prst="rect">
                <a:avLst/>
              </a:prstGeom>
            </xdr:spPr>
          </xdr:pic>
          <xdr:sp macro="" textlink="">
            <xdr:nvSpPr>
              <xdr:cNvPr id="21" name="TextBox 16">
                <a:extLst>
                  <a:ext uri="{FF2B5EF4-FFF2-40B4-BE49-F238E27FC236}">
                    <a16:creationId xmlns:a16="http://schemas.microsoft.com/office/drawing/2014/main" id="{00000000-0008-0000-0300-000015000000}"/>
                  </a:ext>
                </a:extLst>
              </xdr:cNvPr>
              <xdr:cNvSpPr txBox="1"/>
            </xdr:nvSpPr>
            <xdr:spPr>
              <a:xfrm>
                <a:off x="2228981" y="2054012"/>
                <a:ext cx="870873" cy="294613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l" defTabSz="914400" rtl="0" eaLnBrk="1" latinLnBrk="0" hangingPunct="1"/>
                <a:r>
                  <a:rPr lang="en-US" sz="1200" b="0" kern="1200">
                    <a:solidFill>
                      <a:schemeClr val="bg1">
                        <a:lumMod val="8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rPr>
                  <a:t>Unit Sold</a:t>
                </a:r>
                <a:endParaRPr lang="en-NG" sz="1200" b="0" kern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endParaRPr>
              </a:p>
            </xdr:txBody>
          </xdr:sp>
          <xdr:sp macro="" textlink="">
            <xdr:nvSpPr>
              <xdr:cNvPr id="23" name="TextBox 19">
                <a:extLst>
                  <a:ext uri="{FF2B5EF4-FFF2-40B4-BE49-F238E27FC236}">
                    <a16:creationId xmlns:a16="http://schemas.microsoft.com/office/drawing/2014/main" id="{00000000-0008-0000-0300-000017000000}"/>
                  </a:ext>
                </a:extLst>
              </xdr:cNvPr>
              <xdr:cNvSpPr txBox="1"/>
            </xdr:nvSpPr>
            <xdr:spPr>
              <a:xfrm>
                <a:off x="2241939" y="3363656"/>
                <a:ext cx="2663258" cy="276999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l" defTabSz="914400" rtl="0" eaLnBrk="1" latinLnBrk="0" hangingPunct="1"/>
                <a:r>
                  <a:rPr lang="en-US" sz="1200" b="0" kern="1200">
                    <a:solidFill>
                      <a:schemeClr val="bg1">
                        <a:lumMod val="8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rPr>
                  <a:t>Product Category Performance</a:t>
                </a:r>
                <a:endParaRPr lang="en-NG" sz="1200" b="0" kern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endParaRPr>
              </a:p>
            </xdr:txBody>
          </xdr:sp>
          <xdr:pic>
            <xdr:nvPicPr>
              <xdr:cNvPr id="24" name="Picture 23" descr="A blue and black logo&#10;&#10;Description automatically generated">
                <a:extLst>
                  <a:ext uri="{FF2B5EF4-FFF2-40B4-BE49-F238E27FC236}">
                    <a16:creationId xmlns:a16="http://schemas.microsoft.com/office/drawing/2014/main" id="{00000000-0008-0000-0300-000018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021025" y="6818303"/>
                <a:ext cx="325247" cy="325247"/>
              </a:xfrm>
              <a:prstGeom prst="rect">
                <a:avLst/>
              </a:prstGeom>
            </xdr:spPr>
          </xdr:pic>
          <xdr:pic>
            <xdr:nvPicPr>
              <xdr:cNvPr id="25" name="Picture 24" descr="A blue and green globe&#10;&#10;Description automatically generated">
                <a:extLst>
                  <a:ext uri="{FF2B5EF4-FFF2-40B4-BE49-F238E27FC236}">
                    <a16:creationId xmlns:a16="http://schemas.microsoft.com/office/drawing/2014/main" id="{00000000-0008-0000-0300-000019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 flipV="1">
                <a:off x="1569678" y="6780402"/>
                <a:ext cx="391878" cy="391878"/>
              </a:xfrm>
              <a:prstGeom prst="rect">
                <a:avLst/>
              </a:prstGeom>
            </xdr:spPr>
          </xdr:pic>
          <xdr:sp macro="" textlink="">
            <xdr:nvSpPr>
              <xdr:cNvPr id="26" name="TextBox 25">
                <a:extLst>
                  <a:ext uri="{FF2B5EF4-FFF2-40B4-BE49-F238E27FC236}">
                    <a16:creationId xmlns:a16="http://schemas.microsoft.com/office/drawing/2014/main" id="{00000000-0008-0000-0300-00001A000000}"/>
                  </a:ext>
                </a:extLst>
              </xdr:cNvPr>
              <xdr:cNvSpPr txBox="1"/>
            </xdr:nvSpPr>
            <xdr:spPr>
              <a:xfrm>
                <a:off x="8429980" y="2000910"/>
                <a:ext cx="1966041" cy="276999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l" defTabSz="914400" rtl="0" eaLnBrk="1" latinLnBrk="0" hangingPunct="1"/>
                <a:r>
                  <a:rPr lang="en-US" sz="1200" b="0" kern="1200">
                    <a:solidFill>
                      <a:schemeClr val="bg1">
                        <a:lumMod val="8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rPr>
                  <a:t>Product Category Share</a:t>
                </a:r>
                <a:endParaRPr lang="en-NG" sz="1200" b="0" kern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endParaRPr>
              </a:p>
            </xdr:txBody>
          </xdr:sp>
          <xdr:sp macro="" textlink="">
            <xdr:nvSpPr>
              <xdr:cNvPr id="27" name="TextBox 26">
                <a:extLst>
                  <a:ext uri="{FF2B5EF4-FFF2-40B4-BE49-F238E27FC236}">
                    <a16:creationId xmlns:a16="http://schemas.microsoft.com/office/drawing/2014/main" id="{00000000-0008-0000-0300-00001B000000}"/>
                  </a:ext>
                </a:extLst>
              </xdr:cNvPr>
              <xdr:cNvSpPr txBox="1"/>
            </xdr:nvSpPr>
            <xdr:spPr>
              <a:xfrm>
                <a:off x="8356162" y="4534082"/>
                <a:ext cx="2142972" cy="31159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l" defTabSz="914400" rtl="0" eaLnBrk="1" latinLnBrk="0" hangingPunct="1"/>
                <a:r>
                  <a:rPr lang="en-US" sz="1300" b="0" kern="1200">
                    <a:solidFill>
                      <a:schemeClr val="bg1">
                        <a:lumMod val="8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rPr>
                  <a:t>Top Profitable Products</a:t>
                </a:r>
                <a:endParaRPr lang="en-NG" sz="1300" b="0" kern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endParaRPr>
              </a:p>
            </xdr:txBody>
          </xdr:sp>
          <xdr:sp macro="" textlink="">
            <xdr:nvSpPr>
              <xdr:cNvPr id="28" name="TextBox 28">
                <a:extLst>
                  <a:ext uri="{FF2B5EF4-FFF2-40B4-BE49-F238E27FC236}">
                    <a16:creationId xmlns:a16="http://schemas.microsoft.com/office/drawing/2014/main" id="{00000000-0008-0000-0300-00001C000000}"/>
                  </a:ext>
                </a:extLst>
              </xdr:cNvPr>
              <xdr:cNvSpPr txBox="1"/>
            </xdr:nvSpPr>
            <xdr:spPr>
              <a:xfrm>
                <a:off x="2244757" y="5268336"/>
                <a:ext cx="2660440" cy="276999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l" defTabSz="914400" rtl="0" eaLnBrk="1" latinLnBrk="0" hangingPunct="1"/>
                <a:r>
                  <a:rPr lang="en-US" sz="1200" b="0" kern="1200">
                    <a:solidFill>
                      <a:schemeClr val="bg1">
                        <a:lumMod val="8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rPr>
                  <a:t>Monthly Category Performance</a:t>
                </a:r>
                <a:endParaRPr lang="en-NG" sz="1200" b="0" kern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endParaRPr>
              </a:p>
            </xdr:txBody>
          </xdr:sp>
        </xdr:grpSp>
        <xdr:sp macro="" textlink="Unitsold">
          <xdr:nvSpPr>
            <xdr:cNvPr id="30" name="TextBox 26">
              <a:extLst>
                <a:ext uri="{FF2B5EF4-FFF2-40B4-BE49-F238E27FC236}">
                  <a16:creationId xmlns:a16="http://schemas.microsoft.com/office/drawing/2014/main" id="{2293D346-1327-42F7-8D81-16D46604E2B5}"/>
                </a:ext>
              </a:extLst>
            </xdr:cNvPr>
            <xdr:cNvSpPr txBox="1"/>
          </xdr:nvSpPr>
          <xdr:spPr>
            <a:xfrm>
              <a:off x="5524198" y="3273046"/>
              <a:ext cx="980271" cy="387629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 defTabSz="914400" rtl="0" eaLnBrk="1" latinLnBrk="0" hangingPunct="1"/>
              <a:fld id="{6783B0D1-CB9B-4DBF-9386-78E129512993}" type="TxLink">
                <a:rPr lang="en-US" sz="2000" b="0" i="0" u="none" strike="noStrike" kern="1200">
                  <a:solidFill>
                    <a:srgbClr val="E7E7E7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rPr>
                <a:pPr marL="0" indent="0" algn="l" defTabSz="914400" rtl="0" eaLnBrk="1" latinLnBrk="0" hangingPunct="1"/>
                <a:t>485.7K</a:t>
              </a:fld>
              <a:endParaRPr lang="en-NG" sz="2000" b="0" i="0" u="none" strike="noStrike" kern="1200">
                <a:solidFill>
                  <a:srgbClr val="E7E7E7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endParaRPr>
            </a:p>
          </xdr:txBody>
        </xdr:sp>
        <xdr:graphicFrame macro="">
          <xdr:nvGraphicFramePr>
            <xdr:cNvPr id="31" name="Chart 30">
              <a:extLst>
                <a:ext uri="{FF2B5EF4-FFF2-40B4-BE49-F238E27FC236}">
                  <a16:creationId xmlns:a16="http://schemas.microsoft.com/office/drawing/2014/main" id="{2769F6FE-158F-48C0-AB4C-9B6576429334}"/>
                </a:ext>
              </a:extLst>
            </xdr:cNvPr>
            <xdr:cNvGraphicFramePr>
              <a:graphicFrameLocks/>
            </xdr:cNvGraphicFramePr>
          </xdr:nvGraphicFramePr>
          <xdr:xfrm>
            <a:off x="6457572" y="3321126"/>
            <a:ext cx="1237419" cy="40662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sp macro="" textlink="Yoyunit">
          <xdr:nvSpPr>
            <xdr:cNvPr id="32" name="TextBox 26">
              <a:extLst>
                <a:ext uri="{FF2B5EF4-FFF2-40B4-BE49-F238E27FC236}">
                  <a16:creationId xmlns:a16="http://schemas.microsoft.com/office/drawing/2014/main" id="{9E798EAC-71A9-4EE4-BA6F-FCDCF928A5A7}"/>
                </a:ext>
              </a:extLst>
            </xdr:cNvPr>
            <xdr:cNvSpPr txBox="1"/>
          </xdr:nvSpPr>
          <xdr:spPr>
            <a:xfrm>
              <a:off x="6820750" y="3035979"/>
              <a:ext cx="810972" cy="290444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 defTabSz="914400" rtl="0" eaLnBrk="1" latinLnBrk="0" hangingPunct="1"/>
              <a:fld id="{8312D04E-1312-41DD-95D0-F39DD854D031}" type="TxLink">
                <a:rPr lang="en-US" sz="1100" b="0" i="0" u="none" strike="noStrike" kern="1200">
                  <a:solidFill>
                    <a:srgbClr val="BF5F41"/>
                  </a:solidFill>
                  <a:latin typeface="Aptos Narrow"/>
                  <a:ea typeface="+mn-ea"/>
                  <a:cs typeface="Segoe UI Semibold" panose="020B0702040204020203" pitchFamily="34" charset="0"/>
                </a:rPr>
                <a:pPr marL="0" indent="0" algn="l" defTabSz="914400" rtl="0" eaLnBrk="1" latinLnBrk="0" hangingPunct="1"/>
                <a:t>▼ -60.78%</a:t>
              </a:fld>
              <a:endParaRPr lang="en-NG" sz="1100" b="0" i="0" u="none" strike="noStrike" kern="1200">
                <a:solidFill>
                  <a:srgbClr val="BF5F41"/>
                </a:solidFill>
                <a:latin typeface="Aptos Narrow"/>
                <a:ea typeface="+mn-ea"/>
                <a:cs typeface="Segoe UI Semibold" panose="020B0702040204020203" pitchFamily="34" charset="0"/>
              </a:endParaRPr>
            </a:p>
          </xdr:txBody>
        </xdr:sp>
        <xdr:sp macro="" textlink="">
          <xdr:nvSpPr>
            <xdr:cNvPr id="33" name="TextBox 33">
              <a:extLst>
                <a:ext uri="{FF2B5EF4-FFF2-40B4-BE49-F238E27FC236}">
                  <a16:creationId xmlns:a16="http://schemas.microsoft.com/office/drawing/2014/main" id="{751932F2-82A2-4E8A-AA65-9DBF29BC5F14}"/>
                </a:ext>
              </a:extLst>
            </xdr:cNvPr>
            <xdr:cNvSpPr txBox="1"/>
          </xdr:nvSpPr>
          <xdr:spPr>
            <a:xfrm>
              <a:off x="5554436" y="3839935"/>
              <a:ext cx="509162" cy="298087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200">
                  <a:solidFill>
                    <a:schemeClr val="bg1">
                      <a:lumMod val="75000"/>
                    </a:schemeClr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PY:</a:t>
              </a:r>
            </a:p>
            <a:p>
              <a:endParaRPr lang="en-NG" sz="1200">
                <a:solidFill>
                  <a:schemeClr val="bg1">
                    <a:lumMod val="75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endParaRPr>
            </a:p>
          </xdr:txBody>
        </xdr:sp>
        <xdr:sp macro="" textlink="PYunitsold">
          <xdr:nvSpPr>
            <xdr:cNvPr id="34" name="TextBox 33">
              <a:extLst>
                <a:ext uri="{FF2B5EF4-FFF2-40B4-BE49-F238E27FC236}">
                  <a16:creationId xmlns:a16="http://schemas.microsoft.com/office/drawing/2014/main" id="{9716711F-845F-4921-9B0B-BBF7509360C8}"/>
                </a:ext>
              </a:extLst>
            </xdr:cNvPr>
            <xdr:cNvSpPr txBox="1"/>
          </xdr:nvSpPr>
          <xdr:spPr>
            <a:xfrm>
              <a:off x="5806574" y="3869357"/>
              <a:ext cx="777724" cy="298904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 defTabSz="914400" rtl="0" eaLnBrk="1" latinLnBrk="0" hangingPunct="1"/>
              <a:fld id="{57C54CC8-AFF1-49E4-9612-C4E0D3BC5FDE}" type="TxLink">
                <a:rPr lang="en-US" sz="1200" b="0" i="0" u="none" strike="noStrike" kern="1200">
                  <a:solidFill>
                    <a:schemeClr val="bg1">
                      <a:lumMod val="75000"/>
                    </a:schemeClr>
                  </a:solidFill>
                  <a:latin typeface="Aptos Narrow"/>
                  <a:ea typeface="+mn-ea"/>
                  <a:cs typeface="Segoe UI Semibold" panose="020B0702040204020203" pitchFamily="34" charset="0"/>
                </a:rPr>
                <a:pPr marL="0" indent="0" algn="l" defTabSz="914400" rtl="0" eaLnBrk="1" latinLnBrk="0" hangingPunct="1"/>
                <a:t>219.4K</a:t>
              </a:fld>
              <a:endParaRPr lang="en-NG" sz="1200" b="0" i="0" u="none" strike="noStrike" kern="1200">
                <a:solidFill>
                  <a:schemeClr val="bg1">
                    <a:lumMod val="75000"/>
                  </a:schemeClr>
                </a:solidFill>
                <a:latin typeface="Aptos Narrow"/>
                <a:ea typeface="+mn-ea"/>
                <a:cs typeface="Segoe UI Semibold" panose="020B0702040204020203" pitchFamily="34" charset="0"/>
              </a:endParaRPr>
            </a:p>
          </xdr:txBody>
        </xdr:sp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79AF7A67-FD7B-49E5-BC8E-01A24676AC87}"/>
                </a:ext>
              </a:extLst>
            </xdr:cNvPr>
            <xdr:cNvGraphicFramePr>
              <a:graphicFrameLocks/>
            </xdr:cNvGraphicFramePr>
          </xdr:nvGraphicFramePr>
          <xdr:xfrm>
            <a:off x="5503409" y="4292600"/>
            <a:ext cx="5860597" cy="170225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6EB99FC6-D00A-4014-B8D0-104145A799F0}"/>
                </a:ext>
              </a:extLst>
            </xdr:cNvPr>
            <xdr:cNvGraphicFramePr>
              <a:graphicFrameLocks/>
            </xdr:cNvGraphicFramePr>
          </xdr:nvGraphicFramePr>
          <xdr:xfrm>
            <a:off x="11534094" y="3145971"/>
            <a:ext cx="3604532" cy="204855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1"/>
            </a:graphicData>
          </a:graphic>
        </xdr:graphicFrame>
        <xdr:sp macro="" textlink="">
          <xdr:nvSpPr>
            <xdr:cNvPr id="37" name="Flowchart: Connector 36">
              <a:extLst>
                <a:ext uri="{FF2B5EF4-FFF2-40B4-BE49-F238E27FC236}">
                  <a16:creationId xmlns:a16="http://schemas.microsoft.com/office/drawing/2014/main" id="{AE15AAB7-938C-1AC5-ADAE-C51C3DDF158B}"/>
                </a:ext>
              </a:extLst>
            </xdr:cNvPr>
            <xdr:cNvSpPr/>
          </xdr:nvSpPr>
          <xdr:spPr>
            <a:xfrm>
              <a:off x="12219897" y="3721099"/>
              <a:ext cx="861331" cy="830262"/>
            </a:xfrm>
            <a:prstGeom prst="flowChartConnector">
              <a:avLst/>
            </a:prstGeom>
            <a:pattFill prst="ltUpDiag">
              <a:fgClr>
                <a:srgbClr val="964437"/>
              </a:fgClr>
              <a:bgClr>
                <a:schemeClr val="tx1"/>
              </a:bgClr>
            </a:patt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NG" sz="1100"/>
            </a:p>
          </xdr:txBody>
        </xdr:sp>
        <xdr:sp macro="" textlink="'Pivot Tables'!S52">
          <xdr:nvSpPr>
            <xdr:cNvPr id="38" name="TextBox 37">
              <a:extLst>
                <a:ext uri="{FF2B5EF4-FFF2-40B4-BE49-F238E27FC236}">
                  <a16:creationId xmlns:a16="http://schemas.microsoft.com/office/drawing/2014/main" id="{8820389B-733A-11DC-D52A-EBF2E3759EFA}"/>
                </a:ext>
              </a:extLst>
            </xdr:cNvPr>
            <xdr:cNvSpPr txBox="1"/>
          </xdr:nvSpPr>
          <xdr:spPr>
            <a:xfrm>
              <a:off x="12192605" y="4066040"/>
              <a:ext cx="929368" cy="3478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51F915AD-073E-4BA6-B4B4-C0E7F3B55692}" type="TxLink">
                <a:rPr lang="en-US" sz="1600" b="1" i="0" u="none" strike="noStrike">
                  <a:solidFill>
                    <a:schemeClr val="bg2"/>
                  </a:solidFill>
                  <a:latin typeface="Aptos Narrow"/>
                </a:rPr>
                <a:pPr algn="ctr"/>
                <a:t>70.42%</a:t>
              </a:fld>
              <a:endParaRPr lang="en-NG" sz="1600" b="1">
                <a:solidFill>
                  <a:schemeClr val="bg2"/>
                </a:solidFill>
              </a:endParaRPr>
            </a:p>
          </xdr:txBody>
        </xdr:sp>
        <xdr:sp macro="" textlink="'Pivot Tables'!S51">
          <xdr:nvSpPr>
            <xdr:cNvPr id="39" name="TextBox 38">
              <a:extLst>
                <a:ext uri="{FF2B5EF4-FFF2-40B4-BE49-F238E27FC236}">
                  <a16:creationId xmlns:a16="http://schemas.microsoft.com/office/drawing/2014/main" id="{582D2695-EDF1-4010-AA01-A0657013E5C2}"/>
                </a:ext>
              </a:extLst>
            </xdr:cNvPr>
            <xdr:cNvSpPr txBox="1"/>
          </xdr:nvSpPr>
          <xdr:spPr>
            <a:xfrm>
              <a:off x="12208935" y="3807504"/>
              <a:ext cx="879021" cy="2941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 algn="ctr"/>
              <a:fld id="{186A9E43-EC54-4464-B12A-828A476029F5}" type="TxLink">
                <a:rPr lang="en-US" sz="1800" b="1" i="0" u="none" strike="noStrike">
                  <a:solidFill>
                    <a:schemeClr val="bg2"/>
                  </a:solidFill>
                  <a:latin typeface="Aptos Narrow"/>
                  <a:ea typeface="+mn-ea"/>
                  <a:cs typeface="+mn-cs"/>
                </a:rPr>
                <a:pPr marL="0" indent="0" algn="ctr"/>
                <a:t>BEER</a:t>
              </a:fld>
              <a:endParaRPr lang="en-NG" sz="1800" b="1" i="0" u="none" strike="noStrike">
                <a:solidFill>
                  <a:schemeClr val="bg2"/>
                </a:solidFill>
                <a:latin typeface="Aptos Narrow"/>
                <a:ea typeface="+mn-ea"/>
                <a:cs typeface="+mn-cs"/>
              </a:endParaRPr>
            </a:p>
          </xdr:txBody>
        </xdr:sp>
        <xdr:graphicFrame macro="">
          <xdr:nvGraphicFramePr>
            <xdr:cNvPr id="40" name="Chart 39">
              <a:extLst>
                <a:ext uri="{FF2B5EF4-FFF2-40B4-BE49-F238E27FC236}">
                  <a16:creationId xmlns:a16="http://schemas.microsoft.com/office/drawing/2014/main" id="{3648A880-359B-42B0-A208-D9BEEA02FAE5}"/>
                </a:ext>
              </a:extLst>
            </xdr:cNvPr>
            <xdr:cNvGraphicFramePr>
              <a:graphicFrameLocks/>
            </xdr:cNvGraphicFramePr>
          </xdr:nvGraphicFramePr>
          <xdr:xfrm>
            <a:off x="11557000" y="5613400"/>
            <a:ext cx="3454400" cy="27178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2"/>
            </a:graphicData>
          </a:graphic>
        </xdr:graphicFrame>
        <mc:AlternateContent xmlns:mc="http://schemas.openxmlformats.org/markup-compatibility/2006">
          <mc:Choice xmlns:cx1="http://schemas.microsoft.com/office/drawing/2015/9/8/chartex" Requires="cx1">
            <xdr:graphicFrame macro="">
              <xdr:nvGraphicFramePr>
                <xdr:cNvPr id="41" name="Chart 40">
                  <a:extLst>
                    <a:ext uri="{FF2B5EF4-FFF2-40B4-BE49-F238E27FC236}">
                      <a16:creationId xmlns:a16="http://schemas.microsoft.com/office/drawing/2014/main" id="{AEA0AB61-4D84-4676-9459-B4A832D68DE2}"/>
                    </a:ext>
                  </a:extLst>
                </xdr:cNvPr>
                <xdr:cNvGraphicFramePr/>
              </xdr:nvGraphicFramePr>
              <xdr:xfrm>
                <a:off x="5465839" y="6342138"/>
                <a:ext cx="5915176" cy="1940681"/>
              </xdr:xfrm>
              <a:graphic>
                <a:graphicData uri="http://schemas.microsoft.com/office/drawing/2014/chartex">
                  <cx:chart xmlns:cx="http://schemas.microsoft.com/office/drawing/2014/chartex" xmlns:r="http://schemas.openxmlformats.org/officeDocument/2006/relationships" r:id="rId13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5465839" y="6342138"/>
                  <a:ext cx="5915176" cy="1940681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n-NG" sz="1100"/>
                    <a:t>This chart isn't available in your version of Excel.
Editing this shape or saving this workbook into a different file format will permanently break the chart.</a:t>
                  </a:r>
                </a:p>
              </xdr:txBody>
            </xdr:sp>
          </mc:Fallback>
        </mc:AlternateContent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12CA16E-4AFA-40F4-847A-505C921F4264}"/>
                </a:ext>
              </a:extLst>
            </xdr:cNvPr>
            <xdr:cNvCxnSpPr>
              <a:cxnSpLocks/>
            </xdr:cNvCxnSpPr>
          </xdr:nvCxnSpPr>
          <xdr:spPr>
            <a:xfrm>
              <a:off x="11562443" y="5242076"/>
              <a:ext cx="3444119" cy="30238"/>
            </a:xfrm>
            <a:prstGeom prst="line">
              <a:avLst/>
            </a:prstGeom>
            <a:ln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94BFC2BF-0FD2-47F5-BAB9-7D192FBF4A8A}"/>
                </a:ext>
              </a:extLst>
            </xdr:cNvPr>
            <xdr:cNvSpPr/>
          </xdr:nvSpPr>
          <xdr:spPr>
            <a:xfrm>
              <a:off x="9711918" y="2856978"/>
              <a:ext cx="1760426" cy="1280419"/>
            </a:xfrm>
            <a:prstGeom prst="roundRect">
              <a:avLst/>
            </a:prstGeom>
            <a:solidFill>
              <a:srgbClr val="1B1B1B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38600369-29C0-4991-9A9D-EEB77F245DEB}"/>
                </a:ext>
              </a:extLst>
            </xdr:cNvPr>
            <xdr:cNvCxnSpPr>
              <a:cxnSpLocks/>
            </xdr:cNvCxnSpPr>
          </xdr:nvCxnSpPr>
          <xdr:spPr>
            <a:xfrm flipV="1">
              <a:off x="9727037" y="3861650"/>
              <a:ext cx="1730187" cy="2161"/>
            </a:xfrm>
            <a:prstGeom prst="line">
              <a:avLst/>
            </a:prstGeom>
            <a:ln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sp macro="" textlink="Numberofproducts">
          <xdr:nvSpPr>
            <xdr:cNvPr id="50" name="TextBox 17">
              <a:extLst>
                <a:ext uri="{FF2B5EF4-FFF2-40B4-BE49-F238E27FC236}">
                  <a16:creationId xmlns:a16="http://schemas.microsoft.com/office/drawing/2014/main" id="{7BE8E3CE-038F-4921-847A-A0F80FECC898}"/>
                </a:ext>
              </a:extLst>
            </xdr:cNvPr>
            <xdr:cNvSpPr txBox="1"/>
          </xdr:nvSpPr>
          <xdr:spPr>
            <a:xfrm>
              <a:off x="8209038" y="3256038"/>
              <a:ext cx="1054100" cy="400955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fld id="{F2441C17-75B5-468A-90D0-35F8A22C9D7A}" type="TxLink">
                <a:rPr lang="en-US" sz="2000" b="0" i="0" u="none" strike="noStrike" kern="1200">
                  <a:solidFill>
                    <a:srgbClr val="E7E7E7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rPr>
                <a:pPr marL="0" indent="0" algn="ctr" defTabSz="914400" rtl="0" eaLnBrk="1" latinLnBrk="0" hangingPunct="1"/>
                <a:t>34048</a:t>
              </a:fld>
              <a:endParaRPr lang="en-NG" sz="2000" b="0" i="0" u="none" strike="noStrike" kern="1200">
                <a:solidFill>
                  <a:srgbClr val="E7E7E7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endParaRPr>
            </a:p>
          </xdr:txBody>
        </xdr:sp>
        <xdr:sp macro="" textlink="">
          <xdr:nvSpPr>
            <xdr:cNvPr id="52" name="TextBox 17">
              <a:extLst>
                <a:ext uri="{FF2B5EF4-FFF2-40B4-BE49-F238E27FC236}">
                  <a16:creationId xmlns:a16="http://schemas.microsoft.com/office/drawing/2014/main" id="{3EF76EAA-451F-48EC-9AE5-959F3A76D3CA}"/>
                </a:ext>
              </a:extLst>
            </xdr:cNvPr>
            <xdr:cNvSpPr txBox="1"/>
          </xdr:nvSpPr>
          <xdr:spPr>
            <a:xfrm>
              <a:off x="8032494" y="2916243"/>
              <a:ext cx="1396954" cy="313185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 defTabSz="914400" rtl="0" eaLnBrk="1" latinLnBrk="0" hangingPunct="1"/>
              <a:r>
                <a:rPr lang="en-US" sz="1200" b="0" kern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rPr>
                <a:t>Number of Items</a:t>
              </a:r>
              <a:endParaRPr lang="en-NG" sz="1200" b="0" kern="1200">
                <a:solidFill>
                  <a:schemeClr val="bg1">
                    <a:lumMod val="8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endParaRPr>
            </a:p>
          </xdr:txBody>
        </xdr:sp>
        <xdr:sp macro="" textlink="">
          <xdr:nvSpPr>
            <xdr:cNvPr id="53" name="TextBox 17">
              <a:extLst>
                <a:ext uri="{FF2B5EF4-FFF2-40B4-BE49-F238E27FC236}">
                  <a16:creationId xmlns:a16="http://schemas.microsoft.com/office/drawing/2014/main" id="{77D8DB68-A56F-4A26-9E68-FDD2602C8D27}"/>
                </a:ext>
              </a:extLst>
            </xdr:cNvPr>
            <xdr:cNvSpPr txBox="1"/>
          </xdr:nvSpPr>
          <xdr:spPr>
            <a:xfrm>
              <a:off x="9797747" y="2913138"/>
              <a:ext cx="1522792" cy="268514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r>
                <a:rPr lang="en-US" sz="1200" b="0" kern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rPr>
                <a:t>Avg</a:t>
              </a:r>
              <a:r>
                <a:rPr lang="en-US" sz="1200" b="0" kern="1200" baseline="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rPr>
                <a:t> Sale per Item</a:t>
              </a:r>
              <a:endParaRPr lang="en-NG" sz="1200" b="0" kern="1200">
                <a:solidFill>
                  <a:schemeClr val="bg1">
                    <a:lumMod val="8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endParaRPr>
            </a:p>
          </xdr:txBody>
        </xdr:sp>
        <xdr:sp macro="" textlink="Avgsalesperitem">
          <xdr:nvSpPr>
            <xdr:cNvPr id="54" name="TextBox 17">
              <a:extLst>
                <a:ext uri="{FF2B5EF4-FFF2-40B4-BE49-F238E27FC236}">
                  <a16:creationId xmlns:a16="http://schemas.microsoft.com/office/drawing/2014/main" id="{6D64476F-3668-4501-82AE-E4F48A35CAFF}"/>
                </a:ext>
              </a:extLst>
            </xdr:cNvPr>
            <xdr:cNvSpPr txBox="1"/>
          </xdr:nvSpPr>
          <xdr:spPr>
            <a:xfrm>
              <a:off x="10055981" y="3254829"/>
              <a:ext cx="1054100" cy="400955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fld id="{FD3B4476-6A45-4747-A1F0-739ACF420FD1}" type="TxLink">
                <a:rPr lang="en-US" sz="2000" b="0" i="0" u="none" strike="noStrike" kern="1200">
                  <a:solidFill>
                    <a:srgbClr val="E7E7E7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rPr>
                <a:pPr marL="0" indent="0" algn="ctr" defTabSz="914400" rtl="0" eaLnBrk="1" latinLnBrk="0" hangingPunct="1"/>
                <a:t>292</a:t>
              </a:fld>
              <a:endParaRPr lang="en-NG" sz="2000" b="0" i="0" u="none" strike="noStrike" kern="1200">
                <a:solidFill>
                  <a:srgbClr val="E7E7E7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endParaRPr>
            </a:p>
          </xdr:txBody>
        </xdr:sp>
        <xdr:pic>
          <xdr:nvPicPr>
            <xdr:cNvPr id="35" name="Picture 34" descr="A person wearing a vest and tie&#10;&#10;Description automatically generated">
              <a:extLst>
                <a:ext uri="{FF2B5EF4-FFF2-40B4-BE49-F238E27FC236}">
                  <a16:creationId xmlns:a16="http://schemas.microsoft.com/office/drawing/2014/main" id="{96108C53-AEC3-41F4-B9F7-D17EF6DEF58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726474" y="7688610"/>
              <a:ext cx="416572" cy="404718"/>
            </a:xfrm>
            <a:prstGeom prst="rect">
              <a:avLst/>
            </a:prstGeom>
          </xdr:spPr>
        </xdr:pic>
        <xdr:sp macro="" textlink="">
          <xdr:nvSpPr>
            <xdr:cNvPr id="15" name="Rectangle: Rounded Corners 14">
              <a:extLst>
                <a:ext uri="{FF2B5EF4-FFF2-40B4-BE49-F238E27FC236}">
                  <a16:creationId xmlns:a16="http://schemas.microsoft.com/office/drawing/2014/main" id="{049D3DA4-98E0-47DD-88A3-8E6A0A548228}"/>
                </a:ext>
              </a:extLst>
            </xdr:cNvPr>
            <xdr:cNvSpPr/>
          </xdr:nvSpPr>
          <xdr:spPr>
            <a:xfrm>
              <a:off x="12115800" y="1562100"/>
              <a:ext cx="2852053" cy="1181100"/>
            </a:xfrm>
            <a:prstGeom prst="roundRect">
              <a:avLst>
                <a:gd name="adj" fmla="val 10238"/>
              </a:avLst>
            </a:prstGeom>
            <a:solidFill>
              <a:srgbClr val="1B1B1B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mc:AlternateContent xmlns:mc="http://schemas.openxmlformats.org/markup-compatibility/2006" xmlns:tsle="http://schemas.microsoft.com/office/drawing/2012/timeslicer">
          <mc:Choice Requires="tsle">
            <xdr:graphicFrame macro="">
              <xdr:nvGraphicFramePr>
                <xdr:cNvPr id="22" name="DATE 2">
                  <a:extLst>
                    <a:ext uri="{FF2B5EF4-FFF2-40B4-BE49-F238E27FC236}">
                      <a16:creationId xmlns:a16="http://schemas.microsoft.com/office/drawing/2014/main" id="{AA2C3C26-ED3E-408B-B58A-291103F10CA4}"/>
                    </a:ext>
                  </a:extLst>
                </xdr:cNvPr>
                <xdr:cNvGraphicFramePr/>
              </xdr:nvGraphicFramePr>
              <xdr:xfrm>
                <a:off x="12179300" y="1663700"/>
                <a:ext cx="2681652" cy="1079500"/>
              </xdr:xfrm>
              <a:graphic>
                <a:graphicData uri="http://schemas.microsoft.com/office/drawing/2012/timeslicer">
                  <tsle:timeslicer name="DATE 2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2086459" y="1655976"/>
                  <a:ext cx="2660924" cy="1073981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n-NG" sz="1100"/>
                    <a:t>Timeline: Works in Excel 2013 or higher. Do not move or resize.</a:t>
                  </a:r>
                </a:p>
              </xdr:txBody>
            </xdr:sp>
          </mc:Fallback>
        </mc:AlternateContent>
      </xdr:grp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BC2FFFBD-A7CE-4254-91EA-B98DA4F1393E}"/>
              </a:ext>
            </a:extLst>
          </xdr:cNvPr>
          <xdr:cNvSpPr txBox="1"/>
        </xdr:nvSpPr>
        <xdr:spPr>
          <a:xfrm>
            <a:off x="5415643" y="2041071"/>
            <a:ext cx="5592536" cy="76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 baseline="0">
                <a:solidFill>
                  <a:schemeClr val="bg1"/>
                </a:solidFill>
              </a:rPr>
              <a:t>Inventory &amp; Category: </a:t>
            </a:r>
            <a:r>
              <a:rPr lang="en-GB">
                <a:solidFill>
                  <a:schemeClr val="bg1"/>
                </a:solidFill>
              </a:rPr>
              <a:t>This dashboard analyzes product movement, category contribution, and profitability to identify slow-moving items, overstock risks, and category shifts influencing sales decline and overall inventory efficiency.</a:t>
            </a:r>
            <a:endParaRPr lang="en-NG" sz="11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351063</xdr:colOff>
      <xdr:row>3</xdr:row>
      <xdr:rowOff>138789</xdr:rowOff>
    </xdr:from>
    <xdr:to>
      <xdr:col>22</xdr:col>
      <xdr:colOff>337435</xdr:colOff>
      <xdr:row>49</xdr:row>
      <xdr:rowOff>4521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96FC8E34-9619-E77F-CD63-CFDBE9BAE899}"/>
            </a:ext>
          </a:extLst>
        </xdr:cNvPr>
        <xdr:cNvGrpSpPr/>
      </xdr:nvGrpSpPr>
      <xdr:grpSpPr>
        <a:xfrm>
          <a:off x="3072492" y="669468"/>
          <a:ext cx="12232800" cy="8002803"/>
          <a:chOff x="3072492" y="669468"/>
          <a:chExt cx="12232800" cy="8002803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8BD5F174-FFFC-FC04-8648-0AD4FDB3A8E2}"/>
              </a:ext>
            </a:extLst>
          </xdr:cNvPr>
          <xdr:cNvGrpSpPr/>
        </xdr:nvGrpSpPr>
        <xdr:grpSpPr>
          <a:xfrm>
            <a:off x="3072492" y="669468"/>
            <a:ext cx="12232800" cy="8002803"/>
            <a:chOff x="3092426" y="689741"/>
            <a:chExt cx="12316387" cy="8316624"/>
          </a:xfrm>
        </xdr:grpSpPr>
        <xdr:sp macro="" textlink="">
          <xdr:nvSpPr>
            <xdr:cNvPr id="17" name="Rectangle: Rounded Corners 16">
              <a:extLst>
                <a:ext uri="{FF2B5EF4-FFF2-40B4-BE49-F238E27FC236}">
                  <a16:creationId xmlns:a16="http://schemas.microsoft.com/office/drawing/2014/main" id="{DE20B533-FD2C-4637-B1F8-E21E0B19AD20}"/>
                </a:ext>
              </a:extLst>
            </xdr:cNvPr>
            <xdr:cNvSpPr/>
          </xdr:nvSpPr>
          <xdr:spPr>
            <a:xfrm>
              <a:off x="3092426" y="689741"/>
              <a:ext cx="12316387" cy="8316624"/>
            </a:xfrm>
            <a:prstGeom prst="roundRect">
              <a:avLst>
                <a:gd name="adj" fmla="val 0"/>
              </a:avLst>
            </a:prstGeom>
            <a:gradFill flip="none" rotWithShape="1">
              <a:gsLst>
                <a:gs pos="0">
                  <a:srgbClr val="D0824D"/>
                </a:gs>
                <a:gs pos="100000">
                  <a:srgbClr val="4678B6"/>
                </a:gs>
              </a:gsLst>
              <a:lin ang="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NG" sz="1100"/>
            </a:p>
          </xdr:txBody>
        </xdr:sp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GrpSpPr/>
          </xdr:nvGrpSpPr>
          <xdr:grpSpPr>
            <a:xfrm>
              <a:off x="3428680" y="919079"/>
              <a:ext cx="11688571" cy="7822840"/>
              <a:chOff x="98474" y="42204"/>
              <a:chExt cx="11941126" cy="7505609"/>
            </a:xfrm>
          </xdr:grpSpPr>
          <xdr:sp macro="" textlink="">
            <xdr:nvSpPr>
              <xdr:cNvPr id="3" name="Rectangle: Rounded Corners 2">
                <a:extLst>
                  <a:ext uri="{FF2B5EF4-FFF2-40B4-BE49-F238E27FC236}">
                    <a16:creationId xmlns:a16="http://schemas.microsoft.com/office/drawing/2014/main" id="{00000000-0008-0000-0400-000003000000}"/>
                  </a:ext>
                </a:extLst>
              </xdr:cNvPr>
              <xdr:cNvSpPr/>
            </xdr:nvSpPr>
            <xdr:spPr>
              <a:xfrm>
                <a:off x="98474" y="576777"/>
                <a:ext cx="11941126" cy="6971036"/>
              </a:xfrm>
              <a:prstGeom prst="roundRect">
                <a:avLst>
                  <a:gd name="adj" fmla="val 3447"/>
                </a:avLst>
              </a:prstGeom>
              <a:solidFill>
                <a:srgbClr val="0A0A0A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sp macro="" textlink="">
            <xdr:nvSpPr>
              <xdr:cNvPr id="4" name="Rectangle: Top Corners Rounded 3">
                <a:extLst>
                  <a:ext uri="{FF2B5EF4-FFF2-40B4-BE49-F238E27FC236}">
                    <a16:creationId xmlns:a16="http://schemas.microsoft.com/office/drawing/2014/main" id="{00000000-0008-0000-0400-000004000000}"/>
                  </a:ext>
                </a:extLst>
              </xdr:cNvPr>
              <xdr:cNvSpPr/>
            </xdr:nvSpPr>
            <xdr:spPr>
              <a:xfrm>
                <a:off x="3137095" y="42204"/>
                <a:ext cx="5655212" cy="590841"/>
              </a:xfrm>
              <a:prstGeom prst="round2SameRect">
                <a:avLst>
                  <a:gd name="adj1" fmla="val 50000"/>
                  <a:gd name="adj2" fmla="val 0"/>
                </a:avLst>
              </a:prstGeom>
              <a:solidFill>
                <a:srgbClr val="0A0A0A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sp macro="" textlink="">
            <xdr:nvSpPr>
              <xdr:cNvPr id="5" name="Rectangle: Rounded Corners 4">
                <a:extLst>
                  <a:ext uri="{FF2B5EF4-FFF2-40B4-BE49-F238E27FC236}">
                    <a16:creationId xmlns:a16="http://schemas.microsoft.com/office/drawing/2014/main" id="{00000000-0008-0000-0400-000005000000}"/>
                  </a:ext>
                </a:extLst>
              </xdr:cNvPr>
              <xdr:cNvSpPr/>
            </xdr:nvSpPr>
            <xdr:spPr>
              <a:xfrm>
                <a:off x="253218" y="794825"/>
                <a:ext cx="1808573" cy="6591420"/>
              </a:xfrm>
              <a:prstGeom prst="roundRect">
                <a:avLst>
                  <a:gd name="adj" fmla="val 10238"/>
                </a:avLst>
              </a:prstGeom>
              <a:solidFill>
                <a:srgbClr val="1B1B1B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pic>
            <xdr:nvPicPr>
              <xdr:cNvPr id="6" name="Picture 5" descr="A black background with a black square&#10;&#10;Description automatically generated with medium confidence">
                <a:hlinkClick xmlns:r="http://schemas.openxmlformats.org/officeDocument/2006/relationships" r:id="rId1"/>
                <a:extLst>
                  <a:ext uri="{FF2B5EF4-FFF2-40B4-BE49-F238E27FC236}">
                    <a16:creationId xmlns:a16="http://schemas.microsoft.com/office/drawing/2014/main" id="{00000000-0008-0000-0400-00000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 cstate="print">
                <a:duotone>
                  <a:schemeClr val="bg2">
                    <a:shade val="45000"/>
                    <a:satMod val="135000"/>
                  </a:schemeClr>
                  <a:prstClr val="white"/>
                </a:duotone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3620150" y="187873"/>
                <a:ext cx="313582" cy="313582"/>
              </a:xfrm>
              <a:prstGeom prst="rect">
                <a:avLst/>
              </a:prstGeom>
              <a:noFill/>
            </xdr:spPr>
          </xdr:pic>
          <xdr:pic>
            <xdr:nvPicPr>
              <xdr:cNvPr id="7" name="Picture 6" descr="A black background with a black square&#10;&#10;Description automatically generated with medium confidence">
                <a:extLst>
                  <a:ext uri="{FF2B5EF4-FFF2-40B4-BE49-F238E27FC236}">
                    <a16:creationId xmlns:a16="http://schemas.microsoft.com/office/drawing/2014/main" id="{00000000-0008-0000-0400-00000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duotone>
                  <a:schemeClr val="accent1">
                    <a:shade val="45000"/>
                    <a:satMod val="135000"/>
                  </a:schemeClr>
                  <a:prstClr val="white"/>
                </a:duotone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910787" y="105582"/>
                <a:ext cx="465745" cy="430160"/>
              </a:xfrm>
              <a:prstGeom prst="rect">
                <a:avLst/>
              </a:prstGeom>
              <a:noFill/>
            </xdr:spPr>
          </xdr:pic>
          <xdr:pic>
            <xdr:nvPicPr>
              <xdr:cNvPr id="8" name="Picture 7" descr="A black background with a black square&#10;&#10;Description automatically generated with medium confidence">
                <a:hlinkClick xmlns:r="http://schemas.openxmlformats.org/officeDocument/2006/relationships" r:id="rId4"/>
                <a:extLst>
                  <a:ext uri="{FF2B5EF4-FFF2-40B4-BE49-F238E27FC236}">
                    <a16:creationId xmlns:a16="http://schemas.microsoft.com/office/drawing/2014/main" id="{00000000-0008-0000-0400-000008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duotone>
                  <a:schemeClr val="bg2">
                    <a:shade val="45000"/>
                    <a:satMod val="135000"/>
                  </a:schemeClr>
                  <a:prstClr val="white"/>
                </a:duotone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5732571" y="105582"/>
                <a:ext cx="394575" cy="394575"/>
              </a:xfrm>
              <a:prstGeom prst="rect">
                <a:avLst/>
              </a:prstGeom>
              <a:noFill/>
            </xdr:spPr>
          </xdr:pic>
          <xdr:sp macro="" textlink="">
            <xdr:nvSpPr>
              <xdr:cNvPr id="9" name="Rectangle: Rounded Corners 8">
                <a:extLst>
                  <a:ext uri="{FF2B5EF4-FFF2-40B4-BE49-F238E27FC236}">
                    <a16:creationId xmlns:a16="http://schemas.microsoft.com/office/drawing/2014/main" id="{00000000-0008-0000-0400-000009000000}"/>
                  </a:ext>
                </a:extLst>
              </xdr:cNvPr>
              <xdr:cNvSpPr/>
            </xdr:nvSpPr>
            <xdr:spPr>
              <a:xfrm>
                <a:off x="2188850" y="4479535"/>
                <a:ext cx="9756927" cy="2892022"/>
              </a:xfrm>
              <a:prstGeom prst="roundRect">
                <a:avLst>
                  <a:gd name="adj" fmla="val 6866"/>
                </a:avLst>
              </a:prstGeom>
              <a:solidFill>
                <a:srgbClr val="1B1B1B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sp macro="" textlink="">
            <xdr:nvSpPr>
              <xdr:cNvPr id="10" name="Rectangle: Rounded Corners 9">
                <a:extLst>
                  <a:ext uri="{FF2B5EF4-FFF2-40B4-BE49-F238E27FC236}">
                    <a16:creationId xmlns:a16="http://schemas.microsoft.com/office/drawing/2014/main" id="{00000000-0008-0000-0400-00000A000000}"/>
                  </a:ext>
                </a:extLst>
              </xdr:cNvPr>
              <xdr:cNvSpPr/>
            </xdr:nvSpPr>
            <xdr:spPr>
              <a:xfrm>
                <a:off x="2174782" y="1980431"/>
                <a:ext cx="4892531" cy="2394404"/>
              </a:xfrm>
              <a:prstGeom prst="roundRect">
                <a:avLst>
                  <a:gd name="adj" fmla="val 10238"/>
                </a:avLst>
              </a:prstGeom>
              <a:solidFill>
                <a:srgbClr val="1B1B1B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/>
              </a:p>
            </xdr:txBody>
          </xdr:sp>
          <xdr:sp macro="" textlink="">
            <xdr:nvSpPr>
              <xdr:cNvPr id="11" name="Rectangle: Rounded Corners 10">
                <a:extLst>
                  <a:ext uri="{FF2B5EF4-FFF2-40B4-BE49-F238E27FC236}">
                    <a16:creationId xmlns:a16="http://schemas.microsoft.com/office/drawing/2014/main" id="{00000000-0008-0000-0400-00000B000000}"/>
                  </a:ext>
                </a:extLst>
              </xdr:cNvPr>
              <xdr:cNvSpPr/>
            </xdr:nvSpPr>
            <xdr:spPr>
              <a:xfrm>
                <a:off x="7140086" y="1959701"/>
                <a:ext cx="4798696" cy="2400442"/>
              </a:xfrm>
              <a:prstGeom prst="roundRect">
                <a:avLst>
                  <a:gd name="adj" fmla="val 10238"/>
                </a:avLst>
              </a:prstGeom>
              <a:solidFill>
                <a:srgbClr val="1B1B1B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NG" b="1"/>
              </a:p>
            </xdr:txBody>
          </xdr:sp>
          <xdr:pic>
            <xdr:nvPicPr>
              <xdr:cNvPr id="13" name="Picture 12" descr="A pair of wine glasses&#10;&#10;Description automatically generated">
                <a:extLst>
                  <a:ext uri="{FF2B5EF4-FFF2-40B4-BE49-F238E27FC236}">
                    <a16:creationId xmlns:a16="http://schemas.microsoft.com/office/drawing/2014/main" id="{00000000-0008-0000-0400-00000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47569" y="842988"/>
                <a:ext cx="532470" cy="608089"/>
              </a:xfrm>
              <a:prstGeom prst="rect">
                <a:avLst/>
              </a:prstGeom>
            </xdr:spPr>
          </xdr:pic>
          <xdr:sp macro="" textlink="">
            <xdr:nvSpPr>
              <xdr:cNvPr id="14" name="TextBox 11">
                <a:extLst>
                  <a:ext uri="{FF2B5EF4-FFF2-40B4-BE49-F238E27FC236}">
                    <a16:creationId xmlns:a16="http://schemas.microsoft.com/office/drawing/2014/main" id="{00000000-0008-0000-0400-00000E000000}"/>
                  </a:ext>
                </a:extLst>
              </xdr:cNvPr>
              <xdr:cNvSpPr txBox="1"/>
            </xdr:nvSpPr>
            <xdr:spPr>
              <a:xfrm>
                <a:off x="2174782" y="771135"/>
                <a:ext cx="4618718" cy="491552"/>
              </a:xfrm>
              <a:prstGeom prst="rect">
                <a:avLst/>
              </a:prstGeom>
              <a:noFill/>
            </xdr:spPr>
            <xdr:txBody>
              <a:bodyPr wrap="square" rtlCol="0">
                <a:noAutofit/>
              </a:bodyPr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2000">
                    <a:solidFill>
                      <a:schemeClr val="bg1"/>
                    </a:solidFill>
                    <a:latin typeface="Segoe UI Semibold" panose="020B0702040204020203" pitchFamily="34" charset="0"/>
                    <a:cs typeface="Segoe UI Semibold" panose="020B0702040204020203" pitchFamily="34" charset="0"/>
                  </a:rPr>
                  <a:t>Retail &amp; Inventory Sales Dashboard</a:t>
                </a:r>
                <a:endParaRPr lang="en-NG" sz="2000">
                  <a:solidFill>
                    <a:schemeClr val="bg1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endParaRPr>
              </a:p>
            </xdr:txBody>
          </xdr:sp>
          <xdr:sp macro="" textlink="">
            <xdr:nvSpPr>
              <xdr:cNvPr id="15" name="TextBox 21">
                <a:extLst>
                  <a:ext uri="{FF2B5EF4-FFF2-40B4-BE49-F238E27FC236}">
                    <a16:creationId xmlns:a16="http://schemas.microsoft.com/office/drawing/2014/main" id="{00000000-0008-0000-0400-00000F000000}"/>
                  </a:ext>
                </a:extLst>
              </xdr:cNvPr>
              <xdr:cNvSpPr txBox="1"/>
            </xdr:nvSpPr>
            <xdr:spPr>
              <a:xfrm>
                <a:off x="124613" y="1482511"/>
                <a:ext cx="2061145" cy="64633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>
                    <a:solidFill>
                      <a:schemeClr val="bg1"/>
                    </a:solidFill>
                    <a:latin typeface="Segoe UI Semibold" panose="020B0702040204020203" pitchFamily="34" charset="0"/>
                    <a:cs typeface="Segoe UI Semibold" panose="020B0702040204020203" pitchFamily="34" charset="0"/>
                  </a:rPr>
                  <a:t>PrimeBeverage </a:t>
                </a:r>
              </a:p>
              <a:p>
                <a:pPr algn="ctr"/>
                <a:r>
                  <a:rPr lang="en-US">
                    <a:solidFill>
                      <a:schemeClr val="bg1"/>
                    </a:solidFill>
                    <a:latin typeface="Segoe UI Semibold" panose="020B0702040204020203" pitchFamily="34" charset="0"/>
                    <a:cs typeface="Segoe UI Semibold" panose="020B0702040204020203" pitchFamily="34" charset="0"/>
                  </a:rPr>
                  <a:t>Distribution Ltd.</a:t>
                </a:r>
                <a:endParaRPr lang="en-NG">
                  <a:solidFill>
                    <a:schemeClr val="bg1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endParaRPr>
              </a:p>
            </xdr:txBody>
          </xdr:sp>
          <xdr:sp macro="" textlink="">
            <xdr:nvSpPr>
              <xdr:cNvPr id="18" name="TextBox 25">
                <a:extLst>
                  <a:ext uri="{FF2B5EF4-FFF2-40B4-BE49-F238E27FC236}">
                    <a16:creationId xmlns:a16="http://schemas.microsoft.com/office/drawing/2014/main" id="{00000000-0008-0000-0400-000012000000}"/>
                  </a:ext>
                </a:extLst>
              </xdr:cNvPr>
              <xdr:cNvSpPr txBox="1"/>
            </xdr:nvSpPr>
            <xdr:spPr>
              <a:xfrm>
                <a:off x="2241940" y="2016236"/>
                <a:ext cx="1978689" cy="314859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l" defTabSz="914400" rtl="0" eaLnBrk="1" latinLnBrk="0" hangingPunct="1"/>
                <a:r>
                  <a:rPr lang="en-US" sz="1300" b="0" kern="1200">
                    <a:solidFill>
                      <a:schemeClr val="bg1">
                        <a:lumMod val="8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rPr>
                  <a:t>Peak Sales Month</a:t>
                </a:r>
                <a:endParaRPr lang="en-NG" sz="1300" b="0" kern="1200">
                  <a:solidFill>
                    <a:schemeClr val="bg1">
                      <a:lumMod val="8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endParaRPr>
              </a:p>
            </xdr:txBody>
          </xdr:sp>
          <xdr:sp macro="" textlink="">
            <xdr:nvSpPr>
              <xdr:cNvPr id="19" name="TextBox 26">
                <a:extLst>
                  <a:ext uri="{FF2B5EF4-FFF2-40B4-BE49-F238E27FC236}">
                    <a16:creationId xmlns:a16="http://schemas.microsoft.com/office/drawing/2014/main" id="{00000000-0008-0000-0400-000013000000}"/>
                  </a:ext>
                </a:extLst>
              </xdr:cNvPr>
              <xdr:cNvSpPr txBox="1"/>
            </xdr:nvSpPr>
            <xdr:spPr>
              <a:xfrm>
                <a:off x="7234268" y="1988516"/>
                <a:ext cx="2287910" cy="314859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l" defTabSz="914400" rtl="0" eaLnBrk="1" latinLnBrk="0" hangingPunct="1"/>
                <a:r>
                  <a:rPr lang="en-US" sz="1300" b="0" kern="1200">
                    <a:solidFill>
                      <a:schemeClr val="bg1">
                        <a:lumMod val="8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rPr>
                  <a:t>Sales Segment Share</a:t>
                </a:r>
              </a:p>
            </xdr:txBody>
          </xdr:sp>
          <xdr:sp macro="" textlink="">
            <xdr:nvSpPr>
              <xdr:cNvPr id="20" name="TextBox 31">
                <a:extLst>
                  <a:ext uri="{FF2B5EF4-FFF2-40B4-BE49-F238E27FC236}">
                    <a16:creationId xmlns:a16="http://schemas.microsoft.com/office/drawing/2014/main" id="{00000000-0008-0000-0400-000014000000}"/>
                  </a:ext>
                </a:extLst>
              </xdr:cNvPr>
              <xdr:cNvSpPr txBox="1"/>
            </xdr:nvSpPr>
            <xdr:spPr>
              <a:xfrm>
                <a:off x="2241939" y="4506424"/>
                <a:ext cx="2976488" cy="314859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NG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l" defTabSz="914400" rtl="0" eaLnBrk="1" latinLnBrk="0" hangingPunct="1"/>
                <a:r>
                  <a:rPr lang="en-US" sz="1300" b="0" kern="1200">
                    <a:solidFill>
                      <a:schemeClr val="bg1">
                        <a:lumMod val="8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rPr>
                  <a:t>Monthly Segment Performance</a:t>
                </a:r>
              </a:p>
            </xdr:txBody>
          </xdr:sp>
        </xdr:grpSp>
        <xdr:graphicFrame macro="">
          <xdr:nvGraphicFramePr>
            <xdr:cNvPr id="21" name="Chart 20">
              <a:extLst>
                <a:ext uri="{FF2B5EF4-FFF2-40B4-BE49-F238E27FC236}">
                  <a16:creationId xmlns:a16="http://schemas.microsoft.com/office/drawing/2014/main" id="{A41224C7-E371-4C4F-B210-9154E4923D46}"/>
                </a:ext>
              </a:extLst>
            </xdr:cNvPr>
            <xdr:cNvGraphicFramePr>
              <a:graphicFrameLocks/>
            </xdr:cNvGraphicFramePr>
          </xdr:nvGraphicFramePr>
          <xdr:xfrm>
            <a:off x="5495708" y="3212794"/>
            <a:ext cx="4716925" cy="226318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01641CE5-BF29-43BB-956C-1ED5BF2C0304}"/>
                </a:ext>
              </a:extLst>
            </xdr:cNvPr>
            <xdr:cNvGraphicFramePr>
              <a:graphicFrameLocks/>
            </xdr:cNvGraphicFramePr>
          </xdr:nvGraphicFramePr>
          <xdr:xfrm>
            <a:off x="10452820" y="3183485"/>
            <a:ext cx="4330597" cy="217648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A6F78C3C-62C1-4EA3-B313-7DCC70F05AC5}"/>
                </a:ext>
              </a:extLst>
            </xdr:cNvPr>
            <xdr:cNvGraphicFramePr>
              <a:graphicFrameLocks/>
            </xdr:cNvGraphicFramePr>
          </xdr:nvGraphicFramePr>
          <xdr:xfrm>
            <a:off x="5554322" y="5859490"/>
            <a:ext cx="9492864" cy="266586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pic>
          <xdr:nvPicPr>
            <xdr:cNvPr id="25" name="Picture 24" descr="A blue and black logo&#10;&#10;Description automatically generated">
              <a:extLst>
                <a:ext uri="{FF2B5EF4-FFF2-40B4-BE49-F238E27FC236}">
                  <a16:creationId xmlns:a16="http://schemas.microsoft.com/office/drawing/2014/main" id="{4BE9B579-2779-4C1E-A6BE-31CCD6F1F8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289338" y="7915148"/>
              <a:ext cx="318545" cy="340589"/>
            </a:xfrm>
            <a:prstGeom prst="rect">
              <a:avLst/>
            </a:prstGeom>
          </xdr:spPr>
        </xdr:pic>
        <xdr:pic>
          <xdr:nvPicPr>
            <xdr:cNvPr id="26" name="Picture 25" descr="A blue and green globe&#10;&#10;Description automatically generated">
              <a:extLst>
                <a:ext uri="{FF2B5EF4-FFF2-40B4-BE49-F238E27FC236}">
                  <a16:creationId xmlns:a16="http://schemas.microsoft.com/office/drawing/2014/main" id="{E982CBFB-9941-48E1-9A8F-9BD534CFDB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V="1">
              <a:off x="4826481" y="7877260"/>
              <a:ext cx="383803" cy="406705"/>
            </a:xfrm>
            <a:prstGeom prst="rect">
              <a:avLst/>
            </a:prstGeom>
          </xdr:spPr>
        </xdr:pic>
        <xdr:pic>
          <xdr:nvPicPr>
            <xdr:cNvPr id="27" name="Picture 26" descr="A person wearing a vest and tie&#10;&#10;Description automatically generated">
              <a:extLst>
                <a:ext uri="{FF2B5EF4-FFF2-40B4-BE49-F238E27FC236}">
                  <a16:creationId xmlns:a16="http://schemas.microsoft.com/office/drawing/2014/main" id="{5F56EAFF-D12E-48EC-A4B9-BBDC9148E1F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704439" y="7854970"/>
              <a:ext cx="415903" cy="424719"/>
            </a:xfrm>
            <a:prstGeom prst="rect">
              <a:avLst/>
            </a:prstGeom>
          </xdr:spPr>
        </xdr:pic>
        <xdr:sp macro="" textlink="">
          <xdr:nvSpPr>
            <xdr:cNvPr id="16" name="Rectangle: Rounded Corners 15">
              <a:extLst>
                <a:ext uri="{FF2B5EF4-FFF2-40B4-BE49-F238E27FC236}">
                  <a16:creationId xmlns:a16="http://schemas.microsoft.com/office/drawing/2014/main" id="{17900FA2-C48D-4348-906E-0F4828E48CB6}"/>
                </a:ext>
              </a:extLst>
            </xdr:cNvPr>
            <xdr:cNvSpPr/>
          </xdr:nvSpPr>
          <xdr:spPr>
            <a:xfrm>
              <a:off x="12091738" y="1654342"/>
              <a:ext cx="2903110" cy="1191795"/>
            </a:xfrm>
            <a:prstGeom prst="roundRect">
              <a:avLst>
                <a:gd name="adj" fmla="val 10238"/>
              </a:avLst>
            </a:prstGeom>
            <a:solidFill>
              <a:srgbClr val="1B1B1B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NG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NG"/>
            </a:p>
          </xdr:txBody>
        </xdr:sp>
        <mc:AlternateContent xmlns:mc="http://schemas.openxmlformats.org/markup-compatibility/2006" xmlns:tsle="http://schemas.microsoft.com/office/drawing/2012/timeslicer">
          <mc:Choice Requires="tsle">
            <xdr:graphicFrame macro="">
              <xdr:nvGraphicFramePr>
                <xdr:cNvPr id="12" name="DATE 1">
                  <a:extLst>
                    <a:ext uri="{FF2B5EF4-FFF2-40B4-BE49-F238E27FC236}">
                      <a16:creationId xmlns:a16="http://schemas.microsoft.com/office/drawing/2014/main" id="{283644EE-1DEE-4350-BCA0-5CDED4E75896}"/>
                    </a:ext>
                  </a:extLst>
                </xdr:cNvPr>
                <xdr:cNvGraphicFramePr/>
              </xdr:nvGraphicFramePr>
              <xdr:xfrm>
                <a:off x="12155237" y="1727612"/>
                <a:ext cx="2694609" cy="1080425"/>
              </xdr:xfrm>
              <a:graphic>
                <a:graphicData uri="http://schemas.microsoft.com/office/drawing/2012/timeslicer">
                  <tsle:timeslicer name="DATE 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2073797" y="1668185"/>
                  <a:ext cx="2676322" cy="1039656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n-NG" sz="1100"/>
                    <a:t>Timeline: Works in Excel 2013 or higher. Do not move or resize.</a:t>
                  </a:r>
                </a:p>
              </xdr:txBody>
            </xdr:sp>
          </mc:Fallback>
        </mc:AlternateContent>
      </xdr:grp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FF37AF64-7404-48A1-9D8C-D68B20BC0B3F}"/>
              </a:ext>
            </a:extLst>
          </xdr:cNvPr>
          <xdr:cNvSpPr txBox="1"/>
        </xdr:nvSpPr>
        <xdr:spPr>
          <a:xfrm>
            <a:off x="5442857" y="2013857"/>
            <a:ext cx="5592536" cy="76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 baseline="0">
                <a:solidFill>
                  <a:schemeClr val="bg1"/>
                </a:solidFill>
              </a:rPr>
              <a:t>Season &amp; Segments: </a:t>
            </a:r>
            <a:r>
              <a:rPr lang="en-GB">
                <a:solidFill>
                  <a:schemeClr val="bg1"/>
                </a:solidFill>
              </a:rPr>
              <a:t>This dashboard uncovers monthly demand patterns, peak sales periods, and segment contribution, helping explain seasonal impacts on performance and identify opportunities to plan resources and target customers effectively.</a:t>
            </a:r>
            <a:endParaRPr lang="en-NG" sz="11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10648145" backgroundQuery="1" createdVersion="8" refreshedVersion="8" minRefreshableVersion="3" recordCount="0" supportSubquery="1" supportAdvancedDrill="1" xr:uid="{9A9FF241-B80F-4CA2-A68C-9F1491672CDF}">
  <cacheSource type="external" connectionId="3"/>
  <cacheFields count="6">
    <cacheField name="[Warehouse_and_Retail_Sales].[ITEM TYPE].[ITEM TYPE]" caption="ITEM TYPE" numFmtId="0" hierarchy="14" level="1">
      <sharedItems count="6">
        <s v="BEER"/>
        <s v="KEGS"/>
        <s v="LIQUOR"/>
        <s v="NON-ALCOHOL"/>
        <s v="STR_SUPPLIES"/>
        <s v="WINE"/>
      </sharedItems>
    </cacheField>
    <cacheField name="[Warehouse_and_Retail_Sales].[ITEM DESCRIPTION].[ITEM DESCRIPTION]" caption="ITEM DESCRIPTION" numFmtId="0" hierarchy="13" level="1">
      <sharedItems count="10">
        <s v="BUD LIGHT 30PK CAN"/>
        <s v="CORONA EXTRA 18PK NR - 12OZ"/>
        <s v="CORONA EXTRA 2/12 NR - 12OZ"/>
        <s v="CORONA EXTRA 4/6 NR - 12OZ"/>
        <s v="CORONA EXTRA LOOSE NR - 12OZ"/>
        <s v="HEINEKEN 2/12 NR - 12OZ"/>
        <s v="HEINEKEN 4/6 NR - 12OZ"/>
        <s v="HEINEKEN LOOSE NR - 12OZ"/>
        <s v="MILLER LITE 30PK CAN - 12OZ"/>
        <s v="MODELO ESPECIAL 24 LOOSE NR - 12OZ"/>
      </sharedItems>
    </cacheField>
    <cacheField name="[Warehouse_and_Retail_Sales].[DATE (Month)].[DATE (Month)]" caption="DATE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UNIT SOLD]" caption="Sum of UNIT SOLD" numFmtId="0" hierarchy="36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2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4" unbalanced="0"/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2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2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2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2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5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2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2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2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2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2" memberValueDatatype="130" unbalanced="0">
      <fieldsUsage count="2">
        <fieldUsage x="-1"/>
        <fieldUsage x="1"/>
      </fieldsUsage>
    </cacheHierarchy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2" memberValueDatatype="130" unbalanced="0">
      <fieldsUsage count="2">
        <fieldUsage x="-1"/>
        <fieldUsage x="0"/>
      </fieldsUsage>
    </cacheHierarchy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2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2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2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2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2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2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2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2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4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2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2" memberValueDatatype="130" unbalanced="0">
      <fieldsUsage count="2">
        <fieldUsage x="-1"/>
        <fieldUsage x="2"/>
      </fieldsUsage>
    </cacheHierarchy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2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11342591" backgroundQuery="1" createdVersion="8" refreshedVersion="8" minRefreshableVersion="3" recordCount="0" supportSubquery="1" supportAdvancedDrill="1" xr:uid="{C835B5E5-A0C9-4760-843D-D97AD7AE9DF1}">
  <cacheSource type="external" connectionId="3"/>
  <cacheFields count="5">
    <cacheField name="[Measures].[Sum of Total Sales]" caption="Sum of Total Sales" numFmtId="0" hierarchy="35" level="32767"/>
    <cacheField name="[Measures].[Sum of UNIT SOLD]" caption="Sum of UNIT SOLD" numFmtId="0" hierarchy="36" level="32767"/>
    <cacheField name="[Measures].[Sum of PROFIT]" caption="Sum of PROFIT" numFmtId="0" hierarchy="34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4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0" memberValueDatatype="130" unbalanced="0"/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0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3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0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11805553" backgroundQuery="1" createdVersion="8" refreshedVersion="8" minRefreshableVersion="3" recordCount="0" supportSubquery="1" supportAdvancedDrill="1" xr:uid="{80EE9484-2608-41B7-9F1F-AF84CC33ABEA}">
  <cacheSource type="external" connectionId="3"/>
  <cacheFields count="4">
    <cacheField name="[Warehouse_and_Retail_Sales].[ITEM TYPE].[ITEM TYPE]" caption="ITEM TYPE" numFmtId="0" hierarchy="14" level="1">
      <sharedItems count="7">
        <s v="BEER"/>
        <s v="KEGS"/>
        <s v="LIQUOR"/>
        <s v="NON-ALCOHOL"/>
        <s v="REF"/>
        <s v="STR_SUPPLIES"/>
        <s v="WINE"/>
      </sharedItems>
    </cacheField>
    <cacheField name="[Measures].[Max of Total Sales]" caption="Max of Total Sales" numFmtId="0" hierarchy="43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3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2" memberValueDatatype="130" unbalanced="0">
      <fieldsUsage count="2">
        <fieldUsage x="-1"/>
        <fieldUsage x="0"/>
      </fieldsUsage>
    </cacheHierarchy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0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2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0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12384261" backgroundQuery="1" createdVersion="8" refreshedVersion="8" minRefreshableVersion="3" recordCount="0" supportSubquery="1" supportAdvancedDrill="1" xr:uid="{BA5C142C-5B92-4FCB-9DD7-64FFBE088930}">
  <cacheSource type="external" connectionId="3"/>
  <cacheFields count="4">
    <cacheField name="[Warehouse_and_Retail_Sales].[ITEM TYPE].[ITEM TYPE]" caption="ITEM TYPE" numFmtId="0" hierarchy="14" level="1">
      <sharedItems count="6">
        <s v="BEER"/>
        <s v="KEGS"/>
        <s v="LIQUOR"/>
        <s v="NON-ALCOHOL"/>
        <s v="STR_SUPPLIES"/>
        <s v="WINE"/>
      </sharedItems>
    </cacheField>
    <cacheField name="[Measures].[Sum of Total Sales]" caption="Sum of Total Sales" numFmtId="0" hierarchy="35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3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2" memberValueDatatype="130" unbalanced="0">
      <fieldsUsage count="2">
        <fieldUsage x="-1"/>
        <fieldUsage x="0"/>
      </fieldsUsage>
    </cacheHierarchy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0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2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0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12962962" backgroundQuery="1" createdVersion="8" refreshedVersion="8" minRefreshableVersion="3" recordCount="0" supportSubquery="1" supportAdvancedDrill="1" xr:uid="{2A54F17A-86A7-434B-8103-E3218D94B660}">
  <cacheSource type="external" connectionId="3"/>
  <cacheFields count="4">
    <cacheField name="[Warehouse_and_Retail_Sales].[DATE (Month)].[DATE (Month)]" caption="DATE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Max of Total Sales]" caption="Max of Total Sales" numFmtId="0" hierarchy="43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3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0" memberValueDatatype="130" unbalanced="0"/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0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2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2" memberValueDatatype="130" unbalanced="0">
      <fieldsUsage count="2">
        <fieldUsage x="-1"/>
        <fieldUsage x="0"/>
      </fieldsUsage>
    </cacheHierarchy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13657408" backgroundQuery="1" createdVersion="8" refreshedVersion="8" minRefreshableVersion="3" recordCount="0" supportSubquery="1" supportAdvancedDrill="1" xr:uid="{632299C5-B326-4796-9310-E619CE5B2ABE}">
  <cacheSource type="external" connectionId="3"/>
  <cacheFields count="4">
    <cacheField name="[Warehouse_and_Retail_Sales].[CUSTOMER SEGMENT].[CUSTOMER SEGMENT]" caption="CUSTOMER SEGMENT" numFmtId="0" hierarchy="21" level="1">
      <sharedItems count="3">
        <s v="Online"/>
        <s v="Retail"/>
        <s v="Wholesale"/>
      </sharedItems>
    </cacheField>
    <cacheField name="[Measures].[Sum of Total Sales]" caption="Sum of Total Sales" numFmtId="0" hierarchy="35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3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0" memberValueDatatype="130" unbalanced="0"/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2" memberValueDatatype="130" unbalanced="0">
      <fieldsUsage count="2">
        <fieldUsage x="-1"/>
        <fieldUsage x="0"/>
      </fieldsUsage>
    </cacheHierarchy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2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0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14236109" backgroundQuery="1" createdVersion="8" refreshedVersion="8" minRefreshableVersion="3" recordCount="0" supportSubquery="1" supportAdvancedDrill="1" xr:uid="{7BDFEEC2-53FB-4233-82E1-B453AD1A7E97}">
  <cacheSource type="external" connectionId="3"/>
  <cacheFields count="4">
    <cacheField name="[Warehouse_and_Retail_Sales].[DATE (Month)].[DATE (Month)]" caption="DATE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Total Sales]" caption="Sum of Total Sales" numFmtId="0" hierarchy="35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3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0" memberValueDatatype="130" unbalanced="0"/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0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2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2" memberValueDatatype="130" unbalanced="0">
      <fieldsUsage count="2">
        <fieldUsage x="-1"/>
        <fieldUsage x="0"/>
      </fieldsUsage>
    </cacheHierarchy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14930555" backgroundQuery="1" createdVersion="8" refreshedVersion="8" minRefreshableVersion="3" recordCount="0" supportSubquery="1" supportAdvancedDrill="1" xr:uid="{A823EBE5-B1A0-4439-AB34-8F99CB74BB07}">
  <cacheSource type="external" connectionId="3"/>
  <cacheFields count="5">
    <cacheField name="[Warehouse_and_Retail_Sales].[CUSTOMER SEGMENT].[CUSTOMER SEGMENT]" caption="CUSTOMER SEGMENT" numFmtId="0" hierarchy="21" level="1">
      <sharedItems count="3">
        <s v="Online"/>
        <s v="Retail"/>
        <s v="Wholesale"/>
      </sharedItems>
    </cacheField>
    <cacheField name="[Measures].[Sum of Total Sales]" caption="Sum of Total Sales" numFmtId="0" hierarchy="35" level="32767"/>
    <cacheField name="[Warehouse_and_Retail_Sales].[DATE (Month)].[DATE (Month)]" caption="DATE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4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0" memberValueDatatype="130" unbalanced="0"/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2" memberValueDatatype="130" unbalanced="0">
      <fieldsUsage count="2">
        <fieldUsage x="-1"/>
        <fieldUsage x="0"/>
      </fieldsUsage>
    </cacheHierarchy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3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2" memberValueDatatype="130" unbalanced="0">
      <fieldsUsage count="2">
        <fieldUsage x="-1"/>
        <fieldUsage x="2"/>
      </fieldsUsage>
    </cacheHierarchy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15625002" backgroundQuery="1" createdVersion="8" refreshedVersion="8" minRefreshableVersion="3" recordCount="0" supportSubquery="1" supportAdvancedDrill="1" xr:uid="{3F236DF8-F2E4-4540-8083-360C68020898}">
  <cacheSource type="external" connectionId="3"/>
  <cacheFields count="4">
    <cacheField name="[Warehouse_and_Retail_Sales].[CUSTOMER SEGMENT].[CUSTOMER SEGMENT]" caption="CUSTOMER SEGMENT" numFmtId="0" hierarchy="21" level="1">
      <sharedItems count="3">
        <s v="Online"/>
        <s v="Retail"/>
        <s v="Wholesale"/>
      </sharedItems>
    </cacheField>
    <cacheField name="[Measures].[Sum of Total Sales]" caption="Sum of Total Sales" numFmtId="0" hierarchy="35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3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0" memberValueDatatype="130" unbalanced="0"/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2" memberValueDatatype="130" unbalanced="0">
      <fieldsUsage count="2">
        <fieldUsage x="-1"/>
        <fieldUsage x="0"/>
      </fieldsUsage>
    </cacheHierarchy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2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0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19675927" backgroundQuery="1" createdVersion="8" refreshedVersion="8" minRefreshableVersion="3" recordCount="0" supportSubquery="1" supportAdvancedDrill="1" xr:uid="{2B77BFFD-C42E-4F92-8AE2-8D95693607A9}">
  <cacheSource type="external" connectionId="3"/>
  <cacheFields count="4">
    <cacheField name="[Warehouse_and_Retail_Sales].[ITEM DESCRIPTION].[ITEM DESCRIPTION]" caption="ITEM DESCRIPTION" numFmtId="0" hierarchy="13" level="1">
      <sharedItems count="5">
        <s v="CORONA EXTRA 2/12 NR - 12OZ"/>
        <s v="CORONA EXTRA LOOSE NR - 12OZ"/>
        <s v="HEINEKEN 2/12 NR - 12OZ"/>
        <s v="HEINEKEN LOOSE NR - 12OZ"/>
        <s v="MILLER LITE 30PK CAN - 12OZ"/>
      </sharedItems>
    </cacheField>
    <cacheField name="[Measures].[Sum of UNIT SOLD]" caption="Sum of UNIT SOLD" numFmtId="0" hierarchy="36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3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2" memberValueDatatype="130" unbalanced="0">
      <fieldsUsage count="2">
        <fieldUsage x="-1"/>
        <fieldUsage x="0"/>
      </fieldsUsage>
    </cacheHierarchy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0" memberValueDatatype="130" unbalanced="0"/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0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2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2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20254628" backgroundQuery="1" createdVersion="8" refreshedVersion="8" minRefreshableVersion="3" recordCount="0" supportSubquery="1" supportAdvancedDrill="1" xr:uid="{93873582-6169-4C6A-A5E8-09C0C189BEE4}">
  <cacheSource type="external" connectionId="3"/>
  <cacheFields count="5">
    <cacheField name="[Measures].[Sum of Total Sales]" caption="Sum of Total Sales" numFmtId="0" hierarchy="35" level="32767"/>
    <cacheField name="[Measures].[Sum of PROFIT]" caption="Sum of PROFIT" numFmtId="0" hierarchy="34" level="32767"/>
    <cacheField name="[Warehouse_and_Retail_Sales].[DATE (Month)].[DATE (Month)]" caption="DATE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4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0" memberValueDatatype="130" unbalanced="0"/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0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3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2" memberValueDatatype="130" unbalanced="0">
      <fieldsUsage count="2">
        <fieldUsage x="-1"/>
        <fieldUsage x="2"/>
      </fieldsUsage>
    </cacheHierarchy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20601851" backgroundQuery="1" createdVersion="8" refreshedVersion="8" minRefreshableVersion="3" recordCount="0" supportSubquery="1" supportAdvancedDrill="1" xr:uid="{760943D8-EC06-4C66-88E7-96E1F63F4EB8}">
  <cacheSource type="external" connectionId="3"/>
  <cacheFields count="3">
    <cacheField name="[Measures].[Average of PROFIT MARGIN]" caption="Average of PROFIT MARGIN" numFmtId="0" hierarchy="38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2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0" memberValueDatatype="130" unbalanced="0"/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0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1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0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21296298" backgroundQuery="1" createdVersion="8" refreshedVersion="8" minRefreshableVersion="3" recordCount="0" supportSubquery="1" supportAdvancedDrill="1" xr:uid="{E15A287A-6746-4136-8E96-CCC1988F3F99}">
  <cacheSource type="external" connectionId="3"/>
  <cacheFields count="5">
    <cacheField name="[Warehouse_and_Retail_Sales].[YEAR].[YEAR]" caption="YEAR" numFmtId="0" hierarchy="9" level="1">
      <sharedItems containsSemiMixedTypes="0" containsString="0" containsNumber="1" containsInteger="1" minValue="2017" maxValue="2020" count="4">
        <n v="2017"/>
        <n v="2018"/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Warehouse_and_Retail_Sales].[YEAR].&amp;[2017]"/>
            <x15:cachedUniqueName index="1" name="[Warehouse_and_Retail_Sales].[YEAR].&amp;[2018]"/>
            <x15:cachedUniqueName index="2" name="[Warehouse_and_Retail_Sales].[YEAR].&amp;[2019]"/>
            <x15:cachedUniqueName index="3" name="[Warehouse_and_Retail_Sales].[YEAR].&amp;[2020]"/>
          </x15:cachedUniqueNames>
        </ext>
      </extLst>
    </cacheField>
    <cacheField name="[Measures].[Sum of PROFIT]" caption="Sum of PROFIT" numFmtId="0" hierarchy="34" level="32767"/>
    <cacheField name="[Measures].[Sum of UNIT SOLD]" caption="Sum of UNIT SOLD" numFmtId="0" hierarchy="36" level="32767"/>
    <cacheField name="[Measures].[Sum of Total Sales]" caption="Sum of Total Sales" numFmtId="0" hierarchy="35" level="32767"/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2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4" unbalanced="0"/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2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2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2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2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4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2" memberValueDatatype="20" unbalanced="0">
      <fieldsUsage count="2">
        <fieldUsage x="-1"/>
        <fieldUsage x="0"/>
      </fieldsUsage>
    </cacheHierarchy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2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2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2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2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2" memberValueDatatype="130" unbalanced="0"/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2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2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2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2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2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2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2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2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/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2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2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2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2175926" backgroundQuery="1" createdVersion="8" refreshedVersion="8" minRefreshableVersion="3" recordCount="0" supportSubquery="1" supportAdvancedDrill="1" xr:uid="{24EEE90C-C02D-45A7-8B84-1505680EC3D7}">
  <cacheSource type="external" connectionId="3"/>
  <cacheFields count="4">
    <cacheField name="[Warehouse_and_Retail_Sales].[SUPPLIER].[SUPPLIER]" caption="SUPPLIER" numFmtId="0" hierarchy="11" level="1">
      <sharedItems count="10">
        <s v="ANHEUSER BUSCH INC"/>
        <s v="CROWN IMPORTS"/>
        <s v="DIAGEO NORTH AMERICA INC"/>
        <s v="E &amp; J GALLO WINERY"/>
        <s v="HEINEKEN USA"/>
        <s v="MILLER BREWING COMPANY"/>
        <s v="BOSTON BEER CORPORATION" u="1"/>
        <s v="CONSTELLATION BRANDS" u="1"/>
        <s v="FLYING DOG BREWERY LLLP" u="1"/>
        <s v="YUENGLING BREWERY" u="1"/>
      </sharedItems>
    </cacheField>
    <cacheField name="[Measures].[Sum of Total Sales]" caption="Sum of Total Sales" numFmtId="0" hierarchy="35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3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2" memberValueDatatype="130" unbalanced="0">
      <fieldsUsage count="2">
        <fieldUsage x="-1"/>
        <fieldUsage x="0"/>
      </fieldsUsage>
    </cacheHierarchy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0" memberValueDatatype="130" unbalanced="0"/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0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2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0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2233796" backgroundQuery="1" createdVersion="8" refreshedVersion="8" minRefreshableVersion="3" recordCount="0" supportSubquery="1" supportAdvancedDrill="1" xr:uid="{BC0EEA7E-4B3A-4232-8444-C95F96194A1E}">
  <cacheSource type="external" connectionId="3"/>
  <cacheFields count="4">
    <cacheField name="[Warehouse_and_Retail_Sales].[ITEM TYPE].[ITEM TYPE]" caption="ITEM TYPE" numFmtId="0" hierarchy="14" level="1">
      <sharedItems count="5">
        <s v="BEER"/>
        <s v="KEGS"/>
        <s v="LIQUOR"/>
        <s v="NON-ALCOHOL"/>
        <s v="WINE"/>
      </sharedItems>
    </cacheField>
    <cacheField name="[Measures].[Sum of UNIT SOLD]" caption="Sum of UNIT SOLD" numFmtId="0" hierarchy="36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3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2" memberValueDatatype="130" unbalanced="0">
      <fieldsUsage count="2">
        <fieldUsage x="-1"/>
        <fieldUsage x="0"/>
      </fieldsUsage>
    </cacheHierarchy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0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2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0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22800929" backgroundQuery="1" createdVersion="8" refreshedVersion="8" minRefreshableVersion="3" recordCount="0" supportSubquery="1" supportAdvancedDrill="1" xr:uid="{F8559184-65D9-47B5-BBEB-E7409EB523BB}">
  <cacheSource type="external" connectionId="3"/>
  <cacheFields count="3">
    <cacheField name="[Measures].[Distinct Count of ITEM CODE]" caption="Distinct Count of ITEM CODE" numFmtId="0" hierarchy="47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2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0" memberValueDatatype="130" unbalanced="0"/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0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1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0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2337963" backgroundQuery="1" createdVersion="8" refreshedVersion="8" minRefreshableVersion="3" recordCount="0" supportSubquery="1" supportAdvancedDrill="1" xr:uid="{6632731A-19C1-4387-847B-E48627082BF6}">
  <cacheSource type="external" connectionId="3"/>
  <cacheFields count="5">
    <cacheField name="[Warehouse_and_Retail_Sales].[ITEM TYPE].[ITEM TYPE]" caption="ITEM TYPE" numFmtId="0" hierarchy="14" level="1">
      <sharedItems count="6">
        <s v="BEER"/>
        <s v="KEGS"/>
        <s v="LIQUOR"/>
        <s v="NON-ALCOHOL"/>
        <s v="STR_SUPPLIES"/>
        <s v="WINE"/>
      </sharedItems>
    </cacheField>
    <cacheField name="[Measures].[Sum of Total Sales]" caption="Sum of Total Sales" numFmtId="0" hierarchy="35" level="32767"/>
    <cacheField name="[Measures].[Sum of PROFIT]" caption="Sum of PROFIT" numFmtId="0" hierarchy="34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2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4" unbalanced="0"/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2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2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2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2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4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2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2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2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2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2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2" memberValueDatatype="130" unbalanced="0">
      <fieldsUsage count="2">
        <fieldUsage x="-1"/>
        <fieldUsage x="0"/>
      </fieldsUsage>
    </cacheHierarchy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2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2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2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2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2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2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2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2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3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2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2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2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52022766204" backgroundQuery="1" createdVersion="8" refreshedVersion="8" minRefreshableVersion="3" recordCount="0" supportSubquery="1" supportAdvancedDrill="1" xr:uid="{5EBFA891-1ECE-4D4B-8A55-C4D85A570E63}">
  <cacheSource type="external" connectionId="3"/>
  <cacheFields count="5">
    <cacheField name="[Warehouse_and_Retail_Sales].[ITEM TYPE].[ITEM TYPE]" caption="ITEM TYPE" numFmtId="0" hierarchy="14" level="1">
      <sharedItems count="7">
        <s v="BEER"/>
        <s v="KEGS"/>
        <s v="LIQUOR"/>
        <s v="NON-ALCOHOL"/>
        <s v="REF"/>
        <s v="STR_SUPPLIES"/>
        <s v="WINE"/>
      </sharedItems>
    </cacheField>
    <cacheField name="[Warehouse_and_Retail_Sales].[ITEM DESCRIPTION].[ITEM DESCRIPTION]" caption="ITEM DESCRIPTION" numFmtId="0" hierarchy="13" level="1">
      <sharedItems count="10">
        <s v="BUD LIGHT 30PK CAN"/>
        <s v="CORONA EXTRA 18PK NR - 12OZ"/>
        <s v="CORONA EXTRA 2/12 NR - 12OZ"/>
        <s v="CORONA EXTRA 4/6 NR - 12OZ"/>
        <s v="CORONA EXTRA LOOSE NR - 12OZ"/>
        <s v="HEINEKEN 2/12 NR - 12OZ"/>
        <s v="HEINEKEN 4/6 NR - 12OZ"/>
        <s v="HEINEKEN LOOSE NR - 12OZ"/>
        <s v="MILLER LITE 30PK CAN - 12OZ"/>
        <s v="MODELO ESPECIAL 24 LOOSE NR - 12OZ"/>
      </sharedItems>
    </cacheField>
    <cacheField name="[Measures].[Sum of PROFIT]" caption="Sum of PROFIT" numFmtId="0" hierarchy="34" level="32767"/>
    <cacheField name="[Warehouse_and_Retail_Sales].[DATE (Year)].[DATE (Year)]" caption="DATE (Year)" numFmtId="0" hierarchy="23" level="1">
      <sharedItems containsSemiMixedTypes="0" containsNonDate="0" containsString="0"/>
    </cacheField>
    <cacheField name="[Warehouse_and_Retail_Sales].[DATE].[DATE]" caption="DATE" numFmtId="0" hierarchy="8" level="1">
      <sharedItems containsSemiMixedTypes="0" containsNonDate="0" containsString="0"/>
    </cacheField>
  </cacheFields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>
      <fieldsUsage count="2">
        <fieldUsage x="-1"/>
        <fieldUsage x="4"/>
      </fieldsUsage>
    </cacheHierarchy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2" memberValueDatatype="130" unbalanced="0">
      <fieldsUsage count="2">
        <fieldUsage x="-1"/>
        <fieldUsage x="1"/>
      </fieldsUsage>
    </cacheHierarchy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2" memberValueDatatype="130" unbalanced="0">
      <fieldsUsage count="2">
        <fieldUsage x="-1"/>
        <fieldUsage x="0"/>
      </fieldsUsage>
    </cacheHierarchy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0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2" memberValueDatatype="130" unbalanced="0">
      <fieldsUsage count="2">
        <fieldUsage x="-1"/>
        <fieldUsage x="3"/>
      </fieldsUsage>
    </cacheHierarchy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0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Dim_Date" uniqueName="[Dim_Date]" caption="Dim_Date"/>
    <dimension measure="1" name="Measures" uniqueName="[Measures]" caption="Measures"/>
    <dimension name="Warehouse_and_Retail_Sales" uniqueName="[Warehouse_and_Retail_Sales]" caption="Warehouse_and_Retail_Sales"/>
  </dimensions>
  <measureGroups count="2">
    <measureGroup name="Dim_Date" caption="Dim_Date"/>
    <measureGroup name="Warehouse_and_Retail_Sales" caption="Warehouse_and_Retail_Sal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nifemi" refreshedDate="45978.451533680556" backgroundQuery="1" createdVersion="3" refreshedVersion="8" minRefreshableVersion="3" recordCount="0" supportSubquery="1" supportAdvancedDrill="1" xr:uid="{D1031A8E-D187-447C-AB07-541B24AB14E3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8"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MMM-YYYY]" caption="MMM-YYYY" attribute="1" time="1" defaultMemberUniqueName="[Dim_Date].[MMM-YYYY].[All]" allUniqueName="[Dim_Date].[MMM-YYYY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Warehouse_and_Retail_Sales].[DATE]" caption="DATE" attribute="1" time="1" defaultMemberUniqueName="[Warehouse_and_Retail_Sales].[DATE].[All]" allUniqueName="[Warehouse_and_Retail_Sales].[DATE].[All]" dimensionUniqueName="[Warehouse_and_Retail_Sales]" displayFolder="" count="2" memberValueDatatype="7" unbalanced="0"/>
    <cacheHierarchy uniqueName="[Warehouse_and_Retail_Sales].[YEAR]" caption="YEAR" attribute="1" defaultMemberUniqueName="[Warehouse_and_Retail_Sales].[YEAR].[All]" allUniqueName="[Warehouse_and_Retail_Sales].[YEAR].[All]" dimensionUniqueName="[Warehouse_and_Retail_Sales]" displayFolder="" count="0" memberValueDatatype="20" unbalanced="0"/>
    <cacheHierarchy uniqueName="[Warehouse_and_Retail_Sales].[MONTH]" caption="MONTH" attribute="1" defaultMemberUniqueName="[Warehouse_and_Retail_Sales].[MONTH].[All]" allUniqueName="[Warehouse_and_Retail_Sales].[MONTH].[All]" dimensionUniqueName="[Warehouse_and_Retail_Sales]" displayFolder="" count="0" memberValueDatatype="130" unbalanced="0"/>
    <cacheHierarchy uniqueName="[Warehouse_and_Retail_Sales].[SUPPLIER]" caption="SUPPLIER" attribute="1" defaultMemberUniqueName="[Warehouse_and_Retail_Sales].[SUPPLIER].[All]" allUniqueName="[Warehouse_and_Retail_Sales].[SUPPLIER].[All]" dimensionUniqueName="[Warehouse_and_Retail_Sales]" displayFolder="" count="0" memberValueDatatype="130" unbalanced="0"/>
    <cacheHierarchy uniqueName="[Warehouse_and_Retail_Sales].[ITEM CODE]" caption="ITEM CODE" attribute="1" defaultMemberUniqueName="[Warehouse_and_Retail_Sales].[ITEM CODE].[All]" allUniqueName="[Warehouse_and_Retail_Sales].[ITEM CODE].[All]" dimensionUniqueName="[Warehouse_and_Retail_Sales]" displayFolder="" count="0" memberValueDatatype="20" unbalanced="0"/>
    <cacheHierarchy uniqueName="[Warehouse_and_Retail_Sales].[ITEM DESCRIPTION]" caption="ITEM DESCRIPTION" attribute="1" defaultMemberUniqueName="[Warehouse_and_Retail_Sales].[ITEM DESCRIPTION].[All]" allUniqueName="[Warehouse_and_Retail_Sales].[ITEM DESCRIPTION].[All]" dimensionUniqueName="[Warehouse_and_Retail_Sales]" displayFolder="" count="0" memberValueDatatype="130" unbalanced="0"/>
    <cacheHierarchy uniqueName="[Warehouse_and_Retail_Sales].[ITEM TYPE]" caption="ITEM TYPE" attribute="1" defaultMemberUniqueName="[Warehouse_and_Retail_Sales].[ITEM TYPE].[All]" allUniqueName="[Warehouse_and_Retail_Sales].[ITEM TYPE].[All]" dimensionUniqueName="[Warehouse_and_Retail_Sales]" displayFolder="" count="0" memberValueDatatype="130" unbalanced="0"/>
    <cacheHierarchy uniqueName="[Warehouse_and_Retail_Sales].[RETAIL SALES]" caption="RETAIL SALES" attribute="1" defaultMemberUniqueName="[Warehouse_and_Retail_Sales].[RETAIL SALES].[All]" allUniqueName="[Warehouse_and_Retail_Sales].[RETAIL SALES].[All]" dimensionUniqueName="[Warehouse_and_Retail_Sales]" displayFolder="" count="0" memberValueDatatype="5" unbalanced="0"/>
    <cacheHierarchy uniqueName="[Warehouse_and_Retail_Sales].[RETAIL TRANSFERS]" caption="RETAIL TRANSFERS" attribute="1" defaultMemberUniqueName="[Warehouse_and_Retail_Sales].[RETAIL TRANSFERS].[All]" allUniqueName="[Warehouse_and_Retail_Sales].[RETAIL TRANSFERS].[All]" dimensionUniqueName="[Warehouse_and_Retail_Sales]" displayFolder="" count="0" memberValueDatatype="5" unbalanced="0"/>
    <cacheHierarchy uniqueName="[Warehouse_and_Retail_Sales].[WAREHOUSE SALES]" caption="WAREHOUSE SALES" attribute="1" defaultMemberUniqueName="[Warehouse_and_Retail_Sales].[WAREHOUSE SALES].[All]" allUniqueName="[Warehouse_and_Retail_Sales].[WAREHOUSE SALES].[All]" dimensionUniqueName="[Warehouse_and_Retail_Sales]" displayFolder="" count="0" memberValueDatatype="5" unbalanced="0"/>
    <cacheHierarchy uniqueName="[Warehouse_and_Retail_Sales].[Total Sales]" caption="Total Sales" attribute="1" defaultMemberUniqueName="[Warehouse_and_Retail_Sales].[Total Sales].[All]" allUniqueName="[Warehouse_and_Retail_Sales].[Total Sales].[All]" dimensionUniqueName="[Warehouse_and_Retail_Sales]" displayFolder="" count="0" memberValueDatatype="5" unbalanced="0"/>
    <cacheHierarchy uniqueName="[Warehouse_and_Retail_Sales].[UNIT SOLD]" caption="UNIT SOLD" attribute="1" defaultMemberUniqueName="[Warehouse_and_Retail_Sales].[UNIT SOLD].[All]" allUniqueName="[Warehouse_and_Retail_Sales].[UNIT SOLD].[All]" dimensionUniqueName="[Warehouse_and_Retail_Sales]" displayFolder="" count="0" memberValueDatatype="20" unbalanced="0"/>
    <cacheHierarchy uniqueName="[Warehouse_and_Retail_Sales].[PROFIT]" caption="PROFIT" attribute="1" defaultMemberUniqueName="[Warehouse_and_Retail_Sales].[PROFIT].[All]" allUniqueName="[Warehouse_and_Retail_Sales].[PROFIT].[All]" dimensionUniqueName="[Warehouse_and_Retail_Sales]" displayFolder="" count="0" memberValueDatatype="5" unbalanced="0"/>
    <cacheHierarchy uniqueName="[Warehouse_and_Retail_Sales].[CUSTOMER SEGMENT]" caption="CUSTOMER SEGMENT" attribute="1" defaultMemberUniqueName="[Warehouse_and_Retail_Sales].[CUSTOMER SEGMENT].[All]" allUniqueName="[Warehouse_and_Retail_Sales].[CUSTOMER SEGMENT].[All]" dimensionUniqueName="[Warehouse_and_Retail_Sales]" displayFolder="" count="0" memberValueDatatype="130" unbalanced="0"/>
    <cacheHierarchy uniqueName="[Warehouse_and_Retail_Sales].[PROFIT MARGIN]" caption="PROFIT MARGIN" attribute="1" defaultMemberUniqueName="[Warehouse_and_Retail_Sales].[PROFIT MARGIN].[All]" allUniqueName="[Warehouse_and_Retail_Sales].[PROFIT MARGIN].[All]" dimensionUniqueName="[Warehouse_and_Retail_Sales]" displayFolder="" count="0" memberValueDatatype="5" unbalanced="0"/>
    <cacheHierarchy uniqueName="[Warehouse_and_Retail_Sales].[DATE (Year)]" caption="DATE (Year)" attribute="1" defaultMemberUniqueName="[Warehouse_and_Retail_Sales].[DATE (Year)].[All]" allUniqueName="[Warehouse_and_Retail_Sales].[DATE (Year)].[All]" dimensionUniqueName="[Warehouse_and_Retail_Sales]" displayFolder="" count="0" memberValueDatatype="130" unbalanced="0"/>
    <cacheHierarchy uniqueName="[Warehouse_and_Retail_Sales].[DATE (Quarter)]" caption="DATE (Quarter)" attribute="1" defaultMemberUniqueName="[Warehouse_and_Retail_Sales].[DATE (Quarter)].[All]" allUniqueName="[Warehouse_and_Retail_Sales].[DATE (Quarter)].[All]" dimensionUniqueName="[Warehouse_and_Retail_Sales]" displayFolder="" count="0" memberValueDatatype="130" unbalanced="0"/>
    <cacheHierarchy uniqueName="[Warehouse_and_Retail_Sales].[DATE (Month)]" caption="DATE (Month)" attribute="1" defaultMemberUniqueName="[Warehouse_and_Retail_Sales].[DATE (Month)].[All]" allUniqueName="[Warehouse_and_Retail_Sales].[DATE (Month)].[All]" dimensionUniqueName="[Warehouse_and_Retail_Sales]" displayFolder="" count="0" memberValueDatatype="130" unbalanced="0"/>
    <cacheHierarchy uniqueName="[Warehouse_and_Retail_Sales].[DATE (Month Index)]" caption="DATE (Month Index)" attribute="1" defaultMemberUniqueName="[Warehouse_and_Retail_Sales].[DATE (Month Index)].[All]" allUniqueName="[Warehouse_and_Retail_Sales].[DATE (Month Index)].[All]" dimensionUniqueName="[Warehouse_and_Retail_Sales]" displayFolder="" count="0" memberValueDatatype="20" unbalanced="0" hidden="1"/>
    <cacheHierarchy uniqueName="[Measures].[__XL_Count Warehouse_and_Retail_Sales]" caption="__XL_Count Warehouse_and_Retail_Sales" measure="1" displayFolder="" measureGroup="Warehouse_and_Retail_Sales" count="0" hidden="1"/>
    <cacheHierarchy uniqueName="[Measures].[__XL_Count Calendar]" caption="__XL_Count Calendar" measure="1" displayFolder="" measureGroup="Dim_Date" count="0" hidden="1"/>
    <cacheHierarchy uniqueName="[Measures].[__No measures defined]" caption="__No measures defined" measure="1" displayFolder="" count="0" hidden="1"/>
    <cacheHierarchy uniqueName="[Measures].[Count of Total Sales]" caption="Count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YEAR]" caption="Sum of YEA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 SOLD]" caption="Count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]" caption="Count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 Sales]" caption="Sum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UNIT SOLD]" caption="Sum of UNIT SOLD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MARGIN]" caption="Sum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FIT MARGIN]" caption="Average of PROFIT MARGIN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PPLIER]" caption="Count of SUPPLIER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ITEM CODE]" caption="Sum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ITEM CODE]" caption="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 Sales]" caption="Max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Total Sales]" caption="Average of Total Sales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ATE (Month)]" caption="Count of DATE (Month)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TEM TYPE]" caption="Count of ITEM TYP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ITEM CODE]" caption="Distinct Count of ITEM CODE" measure="1" displayFolder="" measureGroup="Warehouse_and_Retail_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62325178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E0EEE-9597-42E2-A76D-55FD462387E8}" name="PivotTable12" cacheId="0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 chartFormat="1">
  <location ref="Q64:X78" firstHeaderRow="1" firstDataRow="2" firstDataCol="1"/>
  <pivotFields count="6">
    <pivotField axis="axisCol" allDrilled="1" subtotalTop="0" showAll="0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UNIT SOLD" fld="3" baseField="0" baseItem="0"/>
  </dataFields>
  <formats count="3">
    <format dxfId="2">
      <pivotArea type="all" dataOnly="0" outline="0" fieldPosition="0"/>
    </format>
    <format dxfId="1">
      <pivotArea dataOnly="0" labelOnly="1" outline="0" axis="axisValues" fieldPosition="0"/>
    </format>
    <format dxfId="0">
      <pivotArea outline="0" collapsedLevelsAreSubtotals="1" fieldPosition="0"/>
    </format>
  </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 caption="Count of ITEM CODE"/>
    <pivotHierarchy dragToData="1" caption="Max of Total Sale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5" type="dateBetween" evalOrder="-1" id="124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count" id="2" iMeasureHier="34">
      <autoFilter ref="A1">
        <filterColumn colId="0">
          <top10 val="10" filterVal="10"/>
        </filterColumn>
      </autoFilter>
    </filter>
  </filters>
  <rowHierarchiesUsage count="1">
    <rowHierarchyUsage hierarchyUsage="25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017DB-C47D-4274-852A-B2A7484B0A59}" name="PivotTable10" cacheId="2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>
  <location ref="W21:X29" firstHeaderRow="1" firstDataRow="1" firstDataCol="1"/>
  <pivotFields count="4">
    <pivotField axis="axisRow" allDrilled="1" subtotalTop="0" showAll="0" measureFilter="1" sortType="de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8">
    <i>
      <x/>
    </i>
    <i>
      <x v="3"/>
    </i>
    <i>
      <x v="2"/>
    </i>
    <i>
      <x v="6"/>
    </i>
    <i>
      <x v="1"/>
    </i>
    <i>
      <x v="5"/>
    </i>
    <i>
      <x v="4"/>
    </i>
    <i t="grand">
      <x/>
    </i>
  </rowItems>
  <colItems count="1">
    <i/>
  </colItems>
  <dataFields count="1">
    <dataField name="Max of Total Sales" fld="1" subtotal="max" baseField="0" baseItem="0" numFmtId="165"/>
  </dataFields>
  <formats count="3">
    <format dxfId="5">
      <pivotArea type="all" dataOnly="0" outline="0" fieldPosition="0"/>
    </format>
    <format dxfId="4">
      <pivotArea dataOnly="0" labelOnly="1" outline="0" axis="axisValues" fieldPosition="0"/>
    </format>
    <format dxfId="3">
      <pivotArea outline="0" collapsedLevelsAreSubtotals="1" fieldPosition="0"/>
    </format>
  </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Sum of Total Sales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 caption="Count of ITEM CODE"/>
    <pivotHierarchy dragToData="1" caption="Max of Total Sale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3" type="dateBetween" evalOrder="-1" id="116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valueGreaterThan" id="1" iMeasureHier="43">
      <autoFilter ref="A1">
        <filterColumn colId="0">
          <customFilters>
            <customFilter operator="greaterThan" val="2"/>
          </customFilters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1B88B-BE55-4BEB-B19E-0646F8F0D24C}" name="PivotTable17" cacheId="8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>
  <location ref="E112:F116" firstHeaderRow="1" firstDataRow="1" firstDataCol="1"/>
  <pivotFields count="4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Total Sales" fld="1" baseField="0" baseItem="0" numFmtId="164"/>
  </dataFields>
  <formats count="3">
    <format dxfId="8">
      <pivotArea grandRow="1" outline="0" collapsedLevelsAreSubtotals="1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/>
    </format>
  </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Count of Total Sales"/>
    <pivotHierarchy dragToData="1"/>
    <pivotHierarchy dragToData="1"/>
    <pivotHierarchy dragToData="1"/>
    <pivotHierarchy dragToData="1"/>
    <pivotHierarchy dragToData="1" caption="Sum of Total Sales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/>
    <pivotHierarchy dragToData="1" caption="Max of Total Sale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115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ECFE3-A03A-4EA5-A61E-1BFA72E77223}" name="PivotTable9" cacheId="17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 chartFormat="7">
  <location ref="Q34:R45" firstHeaderRow="1" firstDataRow="1" firstDataCol="1"/>
  <pivotFields count="5">
    <pivotField allDrilled="1" subtotalTop="0" showAll="0" measureFilter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1">
    <i>
      <x v="1"/>
    </i>
    <i>
      <x v="6"/>
    </i>
    <i>
      <x/>
    </i>
    <i>
      <x v="9"/>
    </i>
    <i>
      <x v="3"/>
    </i>
    <i>
      <x v="8"/>
    </i>
    <i>
      <x v="5"/>
    </i>
    <i>
      <x v="7"/>
    </i>
    <i>
      <x v="2"/>
    </i>
    <i>
      <x v="4"/>
    </i>
    <i t="grand">
      <x/>
    </i>
  </rowItems>
  <colItems count="1">
    <i/>
  </colItems>
  <dataFields count="1">
    <dataField name="Sum of PROFIT" fld="2" baseField="0" baseItem="0" numFmtId="164"/>
  </dataFields>
  <formats count="3">
    <format dxfId="11">
      <pivotArea type="all" dataOnly="0" outline="0" fieldPosition="0"/>
    </format>
    <format dxfId="10">
      <pivotArea dataOnly="0" labelOnly="1" outline="0" axis="axisValues" fieldPosition="0"/>
    </format>
    <format dxfId="9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 caption="Count of ITEM CODE"/>
    <pivotHierarchy dragToData="1" caption="Max of Total Sale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3">
    <filter fld="4" type="dateBetween" evalOrder="-1" id="117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valueGreaterThan" id="1" iMeasureHier="43">
      <autoFilter ref="A1">
        <filterColumn colId="0">
          <customFilters>
            <customFilter operator="greaterThan" val="2"/>
          </customFilters>
        </filterColumn>
      </autoFilter>
    </filter>
    <filter fld="1" type="count" id="2" iMeasureHier="34">
      <autoFilter ref="A1">
        <filterColumn colId="0">
          <top10 val="10" filterVal="10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E1BE5-77C7-413A-8823-A03711C19073}" name="PivotTable14" cacheId="5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 chartFormat="11">
  <location ref="B112:C116" firstHeaderRow="1" firstDataRow="1" firstDataCol="1"/>
  <pivotFields count="4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Total Sales" fld="1" showDataAs="percentOfTotal" baseField="0" baseItem="0" numFmtId="9"/>
  </dataFields>
  <formats count="3">
    <format dxfId="14">
      <pivotArea grandRow="1" outline="0" collapsedLevelsAreSubtotals="1" fieldPosition="0"/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outline="0" collapsedLevelsAreSubtotals="1" fieldPosition="0"/>
    </format>
  </formats>
  <chartFormats count="4"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Count of Total Sales"/>
    <pivotHierarchy dragToData="1"/>
    <pivotHierarchy dragToData="1"/>
    <pivotHierarchy dragToData="1"/>
    <pivotHierarchy dragToData="1"/>
    <pivotHierarchy dragToData="1" caption="Sum of Total Sales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/>
    <pivotHierarchy dragToData="1" caption="Max of Total Sale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115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789E2-BE19-4889-A993-82F28469D9BB}" name="PivotTable18" cacheId="9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 chartFormat="13" rowHeaderCaption="Row Labels">
  <location ref="E50:F56" firstHeaderRow="1" firstDataRow="1" firstDataCol="1"/>
  <pivotFields count="4">
    <pivotField axis="axisRow" allDrilled="1" subtotalTop="0" showAll="0" measureFilter="1" defaultSubtotal="0" defaultAttributeDrillState="1">
      <items count="5">
        <item x="0"/>
        <item x="1"/>
        <item x="3"/>
        <item x="4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UNIT SOLD" fld="1" baseField="0" baseItem="0"/>
  </dataFields>
  <formats count="1">
    <format dxfId="15">
      <pivotArea outline="0" collapsedLevelsAreSubtotals="1" fieldPosition="0"/>
    </format>
  </formats>
  <chartFormats count="3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Sum of PROFIT"/>
    <pivotHierarchy dragToData="1"/>
    <pivotHierarchy dragToData="1"/>
    <pivotHierarchy dragToData="1"/>
    <pivotHierarchy dragToData="1"/>
    <pivotHierarchy dragToData="1"/>
    <pivotHierarchy dragToData="1" caption="Average of PROFIT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3" type="dateBetween" evalOrder="-1" id="116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36">
      <autoFilter ref="A1">
        <filterColumn colId="0">
          <top10 val="5" filterVal="5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2774B-1E9E-43E0-9E25-49781DF2FCB4}" name="PivotTable11" cacheId="3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 chartFormat="19">
  <location ref="Q51:R58" firstHeaderRow="1" firstDataRow="1" firstDataCol="1"/>
  <pivotFields count="4">
    <pivotField axis="axisRow"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Sales" fld="1" showDataAs="percentOfTotal" baseField="0" baseItem="0" numFmtId="10"/>
  </dataFields>
  <formats count="4">
    <format dxfId="19">
      <pivotArea type="all" dataOnly="0" outline="0" fieldPosition="0"/>
    </format>
    <format dxfId="18">
      <pivotArea dataOnly="0" labelOnly="1" outline="0" axis="axisValues" fieldPosition="0"/>
    </format>
    <format dxfId="17">
      <pivotArea outline="0" collapsedLevelsAreSubtotals="1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16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6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6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6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6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6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Sum of Total Sales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 caption="Count of ITEM CODE"/>
    <pivotHierarchy dragToData="1" caption="Max of Total Sales"/>
    <pivotHierarchy dragToData="1" caption="Average of Total Sales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115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3F47B-2910-4F1D-BBB4-6D8B022430D0}" name="PivotTable1" cacheId="1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>
  <location ref="B3:D4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 Sales" fld="0" baseField="0" baseItem="0"/>
    <dataField name="Sum of PROFIT" fld="2" baseField="0" baseItem="0"/>
    <dataField name="Sum of UNIT SOLD" fld="1" baseField="0" baseItem="0"/>
  </dataFields>
  <formats count="1">
    <format dxfId="20">
      <pivotArea outline="0" collapsedLevelsAreSubtotals="1" fieldPosition="0"/>
    </format>
  </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4" type="dateBetween" evalOrder="-1" id="115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08FBD-4D1C-4F64-BA37-7D31961DA734}" name="PivotTable3" cacheId="11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>
  <location ref="B18:B19" firstHeaderRow="1" firstDataRow="1" firstDataCol="0"/>
  <pivotFields count="3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verage of PROFIT MARGIN" fld="0" subtotal="average" baseField="0" baseItem="0" numFmtId="9"/>
  </dataFields>
  <formats count="1">
    <format dxfId="21">
      <pivotArea outline="0" collapsedLevelsAreSubtotals="1" fieldPosition="0"/>
    </format>
  </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115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A120E-D238-4F74-ADD2-E7A55359435C}" name="PivotTable15" cacheId="6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>
  <location ref="E93:F106" firstHeaderRow="1" firstDataRow="1" firstDataCol="1"/>
  <pivotFields count="4"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3">
    <i>
      <x v="6"/>
    </i>
    <i>
      <x v="8"/>
    </i>
    <i>
      <x/>
    </i>
    <i>
      <x v="5"/>
    </i>
    <i>
      <x v="7"/>
    </i>
    <i>
      <x v="10"/>
    </i>
    <i>
      <x v="9"/>
    </i>
    <i>
      <x v="2"/>
    </i>
    <i>
      <x v="1"/>
    </i>
    <i>
      <x v="4"/>
    </i>
    <i>
      <x v="11"/>
    </i>
    <i>
      <x v="3"/>
    </i>
    <i t="grand">
      <x/>
    </i>
  </rowItems>
  <colItems count="1">
    <i/>
  </colItems>
  <dataFields count="1">
    <dataField name="Sum of Total Sales" fld="1" baseField="0" baseItem="10" numFmtId="164"/>
  </dataFields>
  <formats count="4">
    <format dxfId="25">
      <pivotArea collapsedLevelsAreSubtotals="1" fieldPosition="0">
        <references count="1">
          <reference field="0" count="1">
            <x v="0"/>
          </reference>
        </references>
      </pivotArea>
    </format>
    <format dxfId="24">
      <pivotArea collapsedLevelsAreSubtotals="1" fieldPosition="0">
        <references count="1">
          <reference field="0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3">
      <pivotArea grandRow="1" outline="0" collapsedLevelsAreSubtotals="1" fieldPosition="0"/>
    </format>
    <format dxfId="22">
      <pivotArea outline="0" collapsedLevelsAreSubtotals="1" fieldPosition="0"/>
    </format>
  </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Sum of Total Sales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/>
    <pivotHierarchy dragToData="1" caption="Max of Total Sale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115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96CAB-656A-4335-B612-4AAC4087F8BC}" name="PivotTable6" cacheId="14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 chartFormat="14">
  <location ref="B55:C61" firstHeaderRow="1" firstDataRow="1" firstDataCol="1"/>
  <pivotFields count="4">
    <pivotField axis="axisRow"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UNIT SOLD" fld="1" baseField="0" baseItem="0" numFmtId="165"/>
  </dataFields>
  <formats count="1">
    <format dxfId="26">
      <pivotArea outline="0" collapsedLevelsAreSubtotals="1" fieldPosition="0"/>
    </format>
  </formats>
  <chartFormats count="6"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3" type="dateBetween" evalOrder="-1" id="116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32">
      <autoFilter ref="A1">
        <filterColumn colId="0">
          <top10 val="5" filterVal="5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F36E9-82BE-4535-BD44-2CD4F97F3021}" name="PivotTable5" cacheId="13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 chartFormat="27">
  <location ref="B40:C47" firstHeaderRow="1" firstDataRow="1" firstDataCol="1"/>
  <pivotFields count="4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 v="1"/>
    </i>
    <i>
      <x v="5"/>
    </i>
    <i>
      <x/>
    </i>
    <i>
      <x v="4"/>
    </i>
    <i>
      <x v="3"/>
    </i>
    <i>
      <x v="2"/>
    </i>
    <i t="grand">
      <x/>
    </i>
  </rowItems>
  <colItems count="1">
    <i/>
  </colItems>
  <dataFields count="1">
    <dataField name="Sum of Total Sales" fld="1" baseField="0" baseItem="0"/>
  </dataFields>
  <formats count="3">
    <format dxfId="29">
      <pivotArea collapsedLevelsAreSubtotals="1" fieldPosition="0">
        <references count="2">
          <reference field="4294967294" count="1" selected="0">
            <x v="0"/>
          </reference>
          <reference field="0" count="1">
            <x v="1"/>
          </reference>
        </references>
      </pivotArea>
    </format>
    <format dxfId="28">
      <pivotArea collapsedLevelsAreSubtotals="1" fieldPosition="0">
        <references count="1">
          <reference field="0" count="9">
            <x v="0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7">
      <pivotArea grandRow="1" outline="0" collapsedLevelsAreSubtotals="1" fieldPosition="0"/>
    </format>
  </formats>
  <chartFormats count="9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3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PROFIT MARGIN"/>
    <pivotHierarchy dragToData="1" caption="Average of PROFIT MARGI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3" type="dateBetween" evalOrder="-1" id="121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6" iMeasureHier="35">
      <autoFilter ref="A1">
        <filterColumn colId="0">
          <top10 val="6" filterVal="6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C053E-15C7-4A0F-B5ED-B2D5C123721D}" name="PivotTable8" cacheId="16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 chartFormat="21">
  <location ref="Q21:S28" firstHeaderRow="0" firstDataRow="1" firstDataCol="1"/>
  <pivotFields count="5">
    <pivotField axis="axisRow" allDrilled="1" subtotalTop="0" showAll="0" sortType="descending" defaultSubtotal="0" defaultAttributeDrillState="1">
      <items count="6">
        <item s="1" x="0"/>
        <item s="1" x="1"/>
        <item s="1" x="2"/>
        <item s="1" x="3"/>
        <item s="1" x="4"/>
        <item s="1"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/>
    </i>
    <i>
      <x v="5"/>
    </i>
    <i>
      <x v="2"/>
    </i>
    <i>
      <x v="1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" fld="1" baseField="0" baseItem="0"/>
    <dataField name="Profit" fld="2" baseField="0" baseItem="0"/>
  </dataFields>
  <formats count="17">
    <format dxfId="46">
      <pivotArea type="all" dataOnly="0" outline="0" fieldPosition="0"/>
    </format>
    <format dxfId="45">
      <pivotArea dataOnly="0" labelOnly="1" outline="0" axis="axisValues" fieldPosition="0"/>
    </format>
    <format dxfId="44">
      <pivotArea outline="0" collapsedLevelsAreSubtotals="1" fieldPosition="0"/>
    </format>
    <format dxfId="43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0"/>
          </reference>
          <reference field="0" count="1">
            <x v="5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0"/>
          </reference>
          <reference field="0" count="1">
            <x v="2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0"/>
          </reference>
          <reference field="0" count="1">
            <x v="1"/>
          </reference>
        </references>
      </pivotArea>
    </format>
    <format dxfId="39">
      <pivotArea collapsedLevelsAreSubtotals="1" fieldPosition="0">
        <references count="2">
          <reference field="4294967294" count="1" selected="0">
            <x v="0"/>
          </reference>
          <reference field="0" count="1">
            <x v="3"/>
          </reference>
        </references>
      </pivotArea>
    </format>
    <format dxfId="38">
      <pivotArea collapsedLevelsAreSubtotals="1" fieldPosition="0">
        <references count="2">
          <reference field="4294967294" count="1" selected="0">
            <x v="0"/>
          </reference>
          <reference field="0" count="1">
            <x v="4"/>
          </reference>
        </references>
      </pivotArea>
    </format>
    <format dxfId="37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36">
      <pivotArea collapsedLevelsAreSubtotals="1" fieldPosition="0">
        <references count="2">
          <reference field="4294967294" count="1" selected="0">
            <x v="1"/>
          </reference>
          <reference field="0" count="1">
            <x v="0"/>
          </reference>
        </references>
      </pivotArea>
    </format>
    <format dxfId="35">
      <pivotArea collapsedLevelsAreSubtotals="1" fieldPosition="0">
        <references count="2">
          <reference field="4294967294" count="1" selected="0">
            <x v="1"/>
          </reference>
          <reference field="0" count="1">
            <x v="5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1"/>
          </reference>
          <reference field="0" count="1">
            <x v="2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1"/>
          </reference>
          <reference field="0" count="1">
            <x v="1"/>
          </reference>
        </references>
      </pivotArea>
    </format>
    <format dxfId="32">
      <pivotArea collapsedLevelsAreSubtotals="1" fieldPosition="0">
        <references count="2">
          <reference field="4294967294" count="1" selected="0">
            <x v="1"/>
          </reference>
          <reference field="0" count="1">
            <x v="3"/>
          </reference>
        </references>
      </pivotArea>
    </format>
    <format dxfId="31">
      <pivotArea collapsedLevelsAreSubtotals="1" fieldPosition="0">
        <references count="2">
          <reference field="4294967294" count="1" selected="0">
            <x v="1"/>
          </reference>
          <reference field="0" count="1">
            <x v="4"/>
          </reference>
        </references>
      </pivotArea>
    </format>
    <format dxfId="30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Profit"/>
    <pivotHierarchy dragToData="1" caption="Sales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 caption="Count of ITEM CODE"/>
    <pivotHierarchy dragToData="1" caption="Max of Total Sale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4" type="dateBetween" evalOrder="-1" id="160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84B51-90BB-4473-84F5-6F0FACAE2BF6}" name="PivotTable7" cacheId="15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>
  <location ref="Q12:Q13" firstHeaderRow="1" firstDataRow="1" firstDataCol="0"/>
  <pivotFields count="3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Distinct Count of ITEM CODE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">
    <format dxfId="49">
      <pivotArea type="all" dataOnly="0" outline="0" fieldPosition="0"/>
    </format>
    <format dxfId="48">
      <pivotArea dataOnly="0" labelOnly="1" outline="0" axis="axisValues" fieldPosition="0"/>
    </format>
    <format dxfId="47">
      <pivotArea outline="0" collapsedLevelsAreSubtotals="1" fieldPosition="0"/>
    </format>
  </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 caption="Count of ITEM CODE"/>
    <pivotHierarchy dragToData="1"/>
    <pivotHierarchy dragToData="1"/>
    <pivotHierarchy dragToData="1"/>
    <pivotHierarchy dragToData="1"/>
    <pivotHierarchy dragToData="1" caption="Distinct Count of ITEM CODE"/>
  </pivotHierarchies>
  <pivotTableStyleInfo name="PivotStyleLight16" showRowHeaders="1" showColHeaders="1" showRowStripes="0" showColStripes="0" showLastColumn="1"/>
  <filters count="1">
    <filter fld="2" type="dateBetween" evalOrder="-1" id="115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5F92B-F78B-4627-AF88-A65A7F95F556}" name="PivotTable16" cacheId="7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 chartFormat="13">
  <location ref="B121:F135" firstHeaderRow="1" firstDataRow="2" firstDataCol="1"/>
  <pivotFields count="5">
    <pivotField axis="axisCol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 v="2"/>
    </i>
    <i>
      <x/>
    </i>
    <i>
      <x v="1"/>
    </i>
    <i t="grand">
      <x/>
    </i>
  </colItems>
  <dataFields count="1">
    <dataField name="Sum of Total Sales" fld="1" baseField="0" baseItem="0" numFmtId="164"/>
  </dataFields>
  <formats count="3">
    <format dxfId="52">
      <pivotArea grandRow="1" outline="0" collapsedLevelsAreSubtotals="1" fieldPosition="0"/>
    </format>
    <format dxfId="51">
      <pivotArea outline="0" fieldPosition="0">
        <references count="1">
          <reference field="4294967294" count="1">
            <x v="0"/>
          </reference>
        </references>
      </pivotArea>
    </format>
    <format dxfId="50">
      <pivotArea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Count of Total Sales"/>
    <pivotHierarchy dragToData="1"/>
    <pivotHierarchy dragToData="1"/>
    <pivotHierarchy dragToData="1"/>
    <pivotHierarchy dragToData="1"/>
    <pivotHierarchy dragToData="1" caption="Sum of Total Sales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/>
    <pivotHierarchy dragToData="1" caption="Max of Total Sale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4" type="dateBetween" evalOrder="-1" id="115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5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4DEC1-EC93-4B9C-8F4F-ADD2A4A03C2A}" name="PivotTable2" cacheId="10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 chartFormat="30">
  <location ref="E31:G44" firstHeaderRow="0" firstDataRow="1" firstDataCol="1"/>
  <pivotFields count="5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" fld="0" baseField="2" baseItem="0"/>
    <dataField name="Profit" fld="1" baseField="2" baseItem="0"/>
  </dataFields>
  <formats count="1">
    <format dxfId="53">
      <pivotArea outline="0" collapsedLevelsAreSubtotals="1" fieldPosition="0"/>
    </format>
  </formats>
  <chartFormats count="2">
    <chartFormat chart="1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Profit"/>
    <pivotHierarchy dragToData="1" caption="Sales"/>
    <pivotHierarchy dragToData="1"/>
    <pivotHierarchy dragToData="1"/>
    <pivotHierarchy dragToData="1"/>
    <pivotHierarchy dragToData="1"/>
    <pivotHierarchy dragToData="1" caption="Average of PROFIT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4" type="dateBetween" evalOrder="-1" id="115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54091-0858-43BE-BCF2-EF6FC0B7C568}" name="PivotTable13" cacheId="4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 chartFormat="15">
  <location ref="B93:C106" firstHeaderRow="1" firstDataRow="1" firstDataCol="1"/>
  <pivotFields count="4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Max of Total Sales" fld="1" subtotal="max" baseField="0" baseItem="0" numFmtId="164"/>
  </dataFields>
  <formats count="15">
    <format dxfId="68">
      <pivotArea outline="0" collapsedLevelsAreSubtotals="1" fieldPosition="0"/>
    </format>
    <format dxfId="67">
      <pivotArea collapsedLevelsAreSubtotals="1" fieldPosition="0">
        <references count="1">
          <reference field="0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66">
      <pivotArea collapsedLevelsAreSubtotals="1" fieldPosition="0">
        <references count="1">
          <reference field="0" count="1">
            <x v="0"/>
          </reference>
        </references>
      </pivotArea>
    </format>
    <format dxfId="65">
      <pivotArea collapsedLevelsAreSubtotals="1" fieldPosition="0">
        <references count="1">
          <reference field="0" count="1">
            <x v="1"/>
          </reference>
        </references>
      </pivotArea>
    </format>
    <format dxfId="64">
      <pivotArea collapsedLevelsAreSubtotals="1" fieldPosition="0">
        <references count="1">
          <reference field="0" count="1">
            <x v="2"/>
          </reference>
        </references>
      </pivotArea>
    </format>
    <format dxfId="63">
      <pivotArea collapsedLevelsAreSubtotals="1" fieldPosition="0">
        <references count="1">
          <reference field="0" count="1">
            <x v="3"/>
          </reference>
        </references>
      </pivotArea>
    </format>
    <format dxfId="62">
      <pivotArea collapsedLevelsAreSubtotals="1" fieldPosition="0">
        <references count="1">
          <reference field="0" count="1">
            <x v="4"/>
          </reference>
        </references>
      </pivotArea>
    </format>
    <format dxfId="61">
      <pivotArea collapsedLevelsAreSubtotals="1" fieldPosition="0">
        <references count="1">
          <reference field="0" count="1">
            <x v="5"/>
          </reference>
        </references>
      </pivotArea>
    </format>
    <format dxfId="60">
      <pivotArea collapsedLevelsAreSubtotals="1" fieldPosition="0">
        <references count="1">
          <reference field="0" count="1">
            <x v="6"/>
          </reference>
        </references>
      </pivotArea>
    </format>
    <format dxfId="59">
      <pivotArea collapsedLevelsAreSubtotals="1" fieldPosition="0">
        <references count="1">
          <reference field="0" count="1">
            <x v="7"/>
          </reference>
        </references>
      </pivotArea>
    </format>
    <format dxfId="58">
      <pivotArea collapsedLevelsAreSubtotals="1" fieldPosition="0">
        <references count="1">
          <reference field="0" count="1">
            <x v="8"/>
          </reference>
        </references>
      </pivotArea>
    </format>
    <format dxfId="57">
      <pivotArea collapsedLevelsAreSubtotals="1" fieldPosition="0">
        <references count="1">
          <reference field="0" count="1">
            <x v="9"/>
          </reference>
        </references>
      </pivotArea>
    </format>
    <format dxfId="56">
      <pivotArea collapsedLevelsAreSubtotals="1" fieldPosition="0">
        <references count="1">
          <reference field="0" count="1">
            <x v="10"/>
          </reference>
        </references>
      </pivotArea>
    </format>
    <format dxfId="55">
      <pivotArea collapsedLevelsAreSubtotals="1" fieldPosition="0">
        <references count="1">
          <reference field="0" count="1">
            <x v="11"/>
          </reference>
        </references>
      </pivotArea>
    </format>
    <format dxfId="54">
      <pivotArea grandRow="1" outline="0" collapsedLevelsAreSubtotals="1" fieldPosition="0"/>
    </format>
  </formats>
  <chartFormats count="1"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Warehouse_and_Retail_Sales].[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/>
    <pivotHierarchy dragToData="1" caption="Max of Total Sale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115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0EB1-2E2F-4E1B-968E-026DFBAE58E9}" name="PivotTable4" cacheId="12" applyNumberFormats="0" applyBorderFormats="0" applyFontFormats="0" applyPatternFormats="0" applyAlignmentFormats="0" applyWidthHeightFormats="1" dataCaption="Values" tag="a7fed867-7757-4cad-aba6-57d5454ea5c4" updatedVersion="8" minRefreshableVersion="5" useAutoFormatting="1" subtotalHiddenItems="1" itemPrintTitles="1" createdVersion="8" indent="0" outline="1" outlineData="1" multipleFieldFilters="0">
  <location ref="B10:E15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 Sales" fld="3" baseField="0" baseItem="0"/>
    <dataField name="Sum of UNIT SOLD" fld="2" baseField="0" baseItem="0"/>
    <dataField name="Sum of PROFIT" fld="1" baseField="0" baseItem="0"/>
  </dataFields>
  <formats count="1">
    <format dxfId="69">
      <pivotArea outline="0" collapsedLevelsAreSubtotals="1" fieldPosition="0"/>
    </format>
  </formats>
  <pivotHierarchies count="4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Sum of PROFIT"/>
    <pivotHierarchy dragToData="1"/>
    <pivotHierarchy dragToData="1" caption="Sum of UNIT SOLD"/>
    <pivotHierarchy dragToData="1"/>
    <pivotHierarchy dragToData="1" caption="Average of PROFIT MARGI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4" type="dateBetween" evalOrder="-1" id="115" name="[Warehouse_and_Retail_Sales].[DATE]">
      <autoFilter ref="A1">
        <filterColumn colId="0">
          <customFilters and="1">
            <customFilter operator="greaterThanOrEqual" val="4273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arehouse_and_Retail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78A4CE0B-2F89-4522-A239-9CD94CDB62F3}" sourceName="[Warehouse_and_Retail_Sales].[DATE]">
  <pivotTables>
    <pivotTable tabId="1" name="PivotTable12"/>
    <pivotTable tabId="1" name="PivotTable1"/>
    <pivotTable tabId="1" name="PivotTable10"/>
    <pivotTable tabId="1" name="PivotTable11"/>
    <pivotTable tabId="1" name="PivotTable13"/>
    <pivotTable tabId="1" name="PivotTable14"/>
    <pivotTable tabId="1" name="PivotTable15"/>
    <pivotTable tabId="1" name="PivotTable16"/>
    <pivotTable tabId="1" name="PivotTable17"/>
    <pivotTable tabId="1" name="PivotTable18"/>
    <pivotTable tabId="1" name="PivotTable2"/>
    <pivotTable tabId="1" name="PivotTable3"/>
    <pivotTable tabId="1" name="PivotTable4"/>
    <pivotTable tabId="1" name="PivotTable5"/>
    <pivotTable tabId="1" name="PivotTable6"/>
    <pivotTable tabId="1" name="PivotTable7"/>
    <pivotTable tabId="1" name="PivotTable8"/>
    <pivotTable tabId="1" name="PivotTable9"/>
  </pivotTables>
  <state minimalRefreshVersion="6" lastRefreshVersion="6" pivotCacheId="623251784" filterType="dateBetween">
    <selection startDate="2017-01-01T00:00:00" endDate="2020-12-31T00:00:00"/>
    <bounds startDate="2017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3" xr10:uid="{559FDBF9-9CB4-460A-BB9A-ECEB4DEF6169}" cache="Timeline_DATE" caption="DATE" showSelectionLabel="0" showTimeLevel="0" showHorizontalScrollbar="0" level="0" selectionLevel="0" scrollPosition="2017-01-01T00:00:00" style="Timeline Style 1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2" xr10:uid="{12D63FBD-20F1-4629-AC5D-A5DB8C4002A0}" cache="Timeline_DATE" caption="DATE" showSelectionLabel="0" showTimeLevel="0" showHorizontalScrollbar="0" level="0" selectionLevel="0" scrollPosition="2017-01-01T00:00:00" style="Timeline Style 1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1" xr10:uid="{DC2B5271-39F2-42E6-BF0C-AE280B50D5A2}" cache="Timeline_DATE" caption="DATE" showSelectionLabel="0" showTimeLevel="0" showHorizontalScrollbar="0" level="0" selectionLevel="0" scrollPosition="2017-01-01T00:00:00" style="Timeline Style 1"/>
</timeline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1/relationships/timeline" Target="../timelines/timelin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11/relationships/timeline" Target="../timelines/timelin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920AB-60F0-4A11-86E7-A3C38791984C}">
  <dimension ref="A1"/>
  <sheetViews>
    <sheetView workbookViewId="0">
      <selection activeCell="I16" sqref="I16"/>
    </sheetView>
  </sheetViews>
  <sheetFormatPr defaultRowHeight="14.2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5AC57-DFCA-4D16-BB9B-9A891B24B772}">
  <dimension ref="B3:X135"/>
  <sheetViews>
    <sheetView tabSelected="1" zoomScale="82" zoomScaleNormal="86" workbookViewId="0">
      <selection activeCell="H20" sqref="H20"/>
    </sheetView>
  </sheetViews>
  <sheetFormatPr defaultRowHeight="14.25" x14ac:dyDescent="0.2"/>
  <cols>
    <col min="2" max="2" width="30.875" bestFit="1" customWidth="1"/>
    <col min="3" max="4" width="18" bestFit="1" customWidth="1"/>
    <col min="5" max="5" width="32.375" bestFit="1" customWidth="1"/>
    <col min="6" max="6" width="18" bestFit="1" customWidth="1"/>
    <col min="7" max="7" width="17.625" bestFit="1" customWidth="1"/>
    <col min="8" max="8" width="18.375" bestFit="1" customWidth="1"/>
    <col min="9" max="9" width="14.125" bestFit="1" customWidth="1"/>
    <col min="10" max="10" width="7.625" bestFit="1" customWidth="1"/>
    <col min="11" max="11" width="6.625" bestFit="1" customWidth="1"/>
    <col min="12" max="12" width="7.625" bestFit="1" customWidth="1"/>
    <col min="13" max="13" width="9.125" bestFit="1" customWidth="1"/>
    <col min="14" max="16" width="10.25" bestFit="1" customWidth="1"/>
    <col min="17" max="17" width="37.875" bestFit="1" customWidth="1"/>
    <col min="18" max="18" width="17.625" bestFit="1" customWidth="1"/>
    <col min="19" max="19" width="7.625" bestFit="1" customWidth="1"/>
    <col min="20" max="20" width="14.625" bestFit="1" customWidth="1"/>
    <col min="21" max="21" width="15" bestFit="1" customWidth="1"/>
    <col min="22" max="22" width="15.125" bestFit="1" customWidth="1"/>
    <col min="23" max="23" width="14.625" bestFit="1" customWidth="1"/>
    <col min="24" max="24" width="17.375" bestFit="1" customWidth="1"/>
    <col min="25" max="25" width="7.5" bestFit="1" customWidth="1"/>
    <col min="26" max="26" width="9.625" bestFit="1" customWidth="1"/>
    <col min="27" max="28" width="17.75" bestFit="1" customWidth="1"/>
    <col min="29" max="29" width="6.75" bestFit="1" customWidth="1"/>
    <col min="30" max="30" width="7.25" bestFit="1" customWidth="1"/>
    <col min="31" max="31" width="7.5" bestFit="1" customWidth="1"/>
    <col min="32" max="32" width="9.625" bestFit="1" customWidth="1"/>
    <col min="33" max="34" width="17.75" bestFit="1" customWidth="1"/>
    <col min="35" max="35" width="6.75" bestFit="1" customWidth="1"/>
    <col min="36" max="36" width="7.25" bestFit="1" customWidth="1"/>
    <col min="37" max="37" width="7.5" bestFit="1" customWidth="1"/>
    <col min="38" max="38" width="9.625" bestFit="1" customWidth="1"/>
    <col min="39" max="40" width="17.75" bestFit="1" customWidth="1"/>
    <col min="41" max="41" width="6.75" bestFit="1" customWidth="1"/>
    <col min="42" max="42" width="7.25" bestFit="1" customWidth="1"/>
    <col min="43" max="43" width="7.5" bestFit="1" customWidth="1"/>
    <col min="44" max="44" width="9.625" bestFit="1" customWidth="1"/>
    <col min="45" max="46" width="17.75" bestFit="1" customWidth="1"/>
    <col min="47" max="47" width="6.75" bestFit="1" customWidth="1"/>
    <col min="48" max="48" width="7.625" bestFit="1" customWidth="1"/>
    <col min="49" max="49" width="7.5" bestFit="1" customWidth="1"/>
    <col min="50" max="50" width="9.625" bestFit="1" customWidth="1"/>
    <col min="51" max="52" width="17.75" bestFit="1" customWidth="1"/>
    <col min="53" max="53" width="6.75" bestFit="1" customWidth="1"/>
    <col min="54" max="54" width="7.625" bestFit="1" customWidth="1"/>
    <col min="55" max="55" width="7.5" bestFit="1" customWidth="1"/>
    <col min="56" max="56" width="9.625" bestFit="1" customWidth="1"/>
    <col min="57" max="58" width="17.75" bestFit="1" customWidth="1"/>
    <col min="59" max="59" width="6.75" bestFit="1" customWidth="1"/>
    <col min="60" max="60" width="7.625" bestFit="1" customWidth="1"/>
    <col min="61" max="61" width="7.5" bestFit="1" customWidth="1"/>
    <col min="62" max="62" width="9.625" bestFit="1" customWidth="1"/>
    <col min="63" max="64" width="17.75" bestFit="1" customWidth="1"/>
    <col min="65" max="65" width="6.75" bestFit="1" customWidth="1"/>
    <col min="66" max="66" width="7.625" bestFit="1" customWidth="1"/>
    <col min="67" max="67" width="7.5" bestFit="1" customWidth="1"/>
    <col min="68" max="68" width="9.625" bestFit="1" customWidth="1"/>
    <col min="69" max="70" width="17.75" bestFit="1" customWidth="1"/>
    <col min="71" max="71" width="6.75" bestFit="1" customWidth="1"/>
    <col min="72" max="72" width="7.625" bestFit="1" customWidth="1"/>
    <col min="73" max="73" width="7.5" bestFit="1" customWidth="1"/>
    <col min="74" max="74" width="9.625" bestFit="1" customWidth="1"/>
    <col min="75" max="76" width="17.75" bestFit="1" customWidth="1"/>
    <col min="77" max="77" width="6.75" bestFit="1" customWidth="1"/>
    <col min="78" max="78" width="7.625" bestFit="1" customWidth="1"/>
    <col min="79" max="79" width="7.5" bestFit="1" customWidth="1"/>
    <col min="80" max="80" width="9.625" bestFit="1" customWidth="1"/>
    <col min="81" max="82" width="17.75" bestFit="1" customWidth="1"/>
    <col min="83" max="83" width="6.75" bestFit="1" customWidth="1"/>
    <col min="84" max="84" width="7.125" bestFit="1" customWidth="1"/>
    <col min="85" max="85" width="7.5" bestFit="1" customWidth="1"/>
    <col min="86" max="86" width="9.625" bestFit="1" customWidth="1"/>
    <col min="87" max="88" width="17.75" bestFit="1" customWidth="1"/>
    <col min="89" max="89" width="6.75" bestFit="1" customWidth="1"/>
    <col min="90" max="90" width="13.5" bestFit="1" customWidth="1"/>
    <col min="91" max="96" width="5.5" bestFit="1" customWidth="1"/>
    <col min="97" max="186" width="6.5" bestFit="1" customWidth="1"/>
    <col min="187" max="461" width="7.5" bestFit="1" customWidth="1"/>
    <col min="462" max="465" width="8.5" bestFit="1" customWidth="1"/>
    <col min="466" max="466" width="11.375" bestFit="1" customWidth="1"/>
    <col min="467" max="492" width="6.5" bestFit="1" customWidth="1"/>
    <col min="493" max="494" width="7.5" bestFit="1" customWidth="1"/>
    <col min="495" max="495" width="16.75" bestFit="1" customWidth="1"/>
    <col min="496" max="496" width="3.5" bestFit="1" customWidth="1"/>
    <col min="497" max="505" width="5.5" bestFit="1" customWidth="1"/>
    <col min="506" max="523" width="6.5" bestFit="1" customWidth="1"/>
    <col min="524" max="524" width="7.5" bestFit="1" customWidth="1"/>
    <col min="525" max="525" width="16.875" bestFit="1" customWidth="1"/>
    <col min="526" max="529" width="5.5" bestFit="1" customWidth="1"/>
    <col min="530" max="530" width="6.5" bestFit="1" customWidth="1"/>
    <col min="531" max="531" width="7.375" bestFit="1" customWidth="1"/>
    <col min="532" max="532" width="3.5" bestFit="1" customWidth="1"/>
    <col min="533" max="541" width="5.5" bestFit="1" customWidth="1"/>
    <col min="542" max="579" width="6.5" bestFit="1" customWidth="1"/>
    <col min="580" max="580" width="11.375" bestFit="1" customWidth="1"/>
  </cols>
  <sheetData>
    <row r="3" spans="2:21" x14ac:dyDescent="0.2">
      <c r="B3" t="s">
        <v>2</v>
      </c>
      <c r="C3" t="s">
        <v>3</v>
      </c>
      <c r="D3" t="s">
        <v>4</v>
      </c>
      <c r="H3" s="22" t="s">
        <v>60</v>
      </c>
      <c r="I3" s="22"/>
      <c r="J3" s="22"/>
      <c r="K3" s="22"/>
      <c r="L3" s="22"/>
      <c r="M3" s="22"/>
      <c r="Q3" s="23" t="s">
        <v>61</v>
      </c>
      <c r="R3" s="23"/>
      <c r="S3" s="23"/>
      <c r="T3" s="23"/>
      <c r="U3" s="23"/>
    </row>
    <row r="4" spans="2:21" x14ac:dyDescent="0.2">
      <c r="B4" s="5">
        <v>9942655.6500000563</v>
      </c>
      <c r="C4" s="5">
        <v>3032469.9004105586</v>
      </c>
      <c r="D4" s="5">
        <v>485719</v>
      </c>
      <c r="H4" t="s">
        <v>5</v>
      </c>
      <c r="I4" t="s">
        <v>10</v>
      </c>
      <c r="J4" t="s">
        <v>9</v>
      </c>
      <c r="K4" t="s">
        <v>11</v>
      </c>
      <c r="L4" t="s">
        <v>12</v>
      </c>
      <c r="Q4" t="s">
        <v>36</v>
      </c>
      <c r="R4" t="s">
        <v>35</v>
      </c>
    </row>
    <row r="5" spans="2:21" x14ac:dyDescent="0.2">
      <c r="H5" t="s">
        <v>6</v>
      </c>
      <c r="I5" s="5">
        <f>GETPIVOTDATA("[Measures].[Sum of Total Sales]",$B$10)</f>
        <v>9942655.6500000563</v>
      </c>
      <c r="J5" s="5">
        <f>GETPIVOTDATA("[Measures].[Sum of Total Sales]",$B$10,"[Warehouse_and_Retail_Sales].[YEAR]","[Warehouse_and_Retail_Sales].[YEAR].&amp;[2020]")</f>
        <v>1745387.4299999839</v>
      </c>
      <c r="K5" s="5">
        <f>GETPIVOTDATA("[Measures].[Sum of Total Sales]",$B$10,"[Warehouse_and_Retail_Sales].[YEAR]","[Warehouse_and_Retail_Sales].[YEAR].&amp;[2019]")</f>
        <v>4503562.4300000248</v>
      </c>
      <c r="L5" s="18">
        <f>(J5-PYsales)/PYsales</f>
        <v>-0.61244293664649518</v>
      </c>
      <c r="M5" s="16" t="str">
        <f xml:space="preserve"> IF(L5 &gt; 0, "▲ +", "▼ -") &amp; TEXT(ABS(L5), "0.00%")</f>
        <v>▼ -61.24%</v>
      </c>
      <c r="Q5" t="s">
        <v>37</v>
      </c>
      <c r="R5" s="6">
        <f>I7</f>
        <v>485719</v>
      </c>
    </row>
    <row r="6" spans="2:21" x14ac:dyDescent="0.2">
      <c r="H6" t="s">
        <v>7</v>
      </c>
      <c r="I6" s="5">
        <f>GETPIVOTDATA("[Measures].[Sum of PROFIT]",$B$10)</f>
        <v>3032469.9004105586</v>
      </c>
      <c r="J6" s="8">
        <f>GETPIVOTDATA("[Measures].[Sum of PROFIT]",$B$10,"[Warehouse_and_Retail_Sales].[YEAR]","[Warehouse_and_Retail_Sales].[YEAR].&amp;[2020]")</f>
        <v>531050.22299115662</v>
      </c>
      <c r="K6" s="5">
        <f>GETPIVOTDATA("[Measures].[Sum of PROFIT]",$B$10,"[Warehouse_and_Retail_Sales].[YEAR]","[Warehouse_and_Retail_Sales].[YEAR].&amp;[2019]")</f>
        <v>1375622.3434893058</v>
      </c>
      <c r="L6" s="18">
        <f>(J6-PYprofits)/PYprofits</f>
        <v>-0.61395638453782864</v>
      </c>
      <c r="M6" s="16" t="str">
        <f t="shared" ref="M6:M7" si="0" xml:space="preserve"> IF(L6 &gt; 0, "▲ +", "▼ -") &amp; TEXT(ABS(L6), "0.00%")</f>
        <v>▼ -61.40%</v>
      </c>
      <c r="Q6" t="s">
        <v>38</v>
      </c>
      <c r="R6" s="6">
        <f>GETPIVOTDATA("[Measures].[Sum of Total Sales]",$B$3)/GETPIVOTDATA("[Measures].[Distinct Count of ITEM CODE]",$Q$12)</f>
        <v>292.01878671287761</v>
      </c>
    </row>
    <row r="7" spans="2:21" x14ac:dyDescent="0.2">
      <c r="H7" t="s">
        <v>8</v>
      </c>
      <c r="I7" s="6">
        <f>GETPIVOTDATA("[Measures].[Sum of UNIT SOLD]",$B$10)</f>
        <v>485719</v>
      </c>
      <c r="J7" s="6">
        <f>GETPIVOTDATA("[Measures].[Sum of UNIT SOLD]",$B$10,"[Warehouse_and_Retail_Sales].[YEAR]","[Warehouse_and_Retail_Sales].[YEAR].&amp;[2020]")</f>
        <v>86061</v>
      </c>
      <c r="K7" s="6">
        <f>GETPIVOTDATA("[Measures].[Sum of UNIT SOLD]",$B$10,"[Warehouse_and_Retail_Sales].[YEAR]","[Warehouse_and_Retail_Sales].[YEAR].&amp;[2019]")</f>
        <v>219440</v>
      </c>
      <c r="L7" s="18">
        <f>(J7-PYunitsold)/PYunitsold</f>
        <v>-0.60781534815895011</v>
      </c>
      <c r="M7" s="16" t="str">
        <f t="shared" si="0"/>
        <v>▼ -60.78%</v>
      </c>
      <c r="Q7" t="s">
        <v>59</v>
      </c>
      <c r="R7" s="6">
        <f>GETPIVOTDATA("[Measures].[Max of Total Sales]",$W$21,"[Warehouse_and_Retail_Sales].[ITEM TYPE]","[Warehouse_and_Retail_Sales].[ITEM TYPE].&amp;[BEER]")</f>
        <v>19491</v>
      </c>
    </row>
    <row r="9" spans="2:21" x14ac:dyDescent="0.2">
      <c r="H9" t="s">
        <v>14</v>
      </c>
      <c r="I9" s="4">
        <f>GETPIVOTDATA("[Measures].[Average of PROFIT MARGIN]",$B$18)</f>
        <v>0.30503627588008075</v>
      </c>
      <c r="R9" s="5"/>
    </row>
    <row r="10" spans="2:21" x14ac:dyDescent="0.2">
      <c r="B10" s="1" t="s">
        <v>0</v>
      </c>
      <c r="C10" t="s">
        <v>2</v>
      </c>
      <c r="D10" t="s">
        <v>4</v>
      </c>
      <c r="E10" t="s">
        <v>3</v>
      </c>
      <c r="R10" s="5"/>
    </row>
    <row r="11" spans="2:21" x14ac:dyDescent="0.2">
      <c r="B11" s="2">
        <v>2017</v>
      </c>
      <c r="C11" s="5">
        <v>3020583.7000000104</v>
      </c>
      <c r="D11" s="5">
        <v>147989</v>
      </c>
      <c r="E11" s="5">
        <v>920833.03480775608</v>
      </c>
      <c r="R11" s="5"/>
    </row>
    <row r="12" spans="2:21" x14ac:dyDescent="0.2">
      <c r="B12" s="2">
        <v>2018</v>
      </c>
      <c r="C12" s="5">
        <v>673122.09000000171</v>
      </c>
      <c r="D12" s="5">
        <v>32229</v>
      </c>
      <c r="E12" s="5">
        <v>204964.29912235157</v>
      </c>
      <c r="Q12" s="7" t="s">
        <v>74</v>
      </c>
      <c r="R12" s="5"/>
    </row>
    <row r="13" spans="2:21" ht="15" x14ac:dyDescent="0.25">
      <c r="B13" s="2">
        <v>2019</v>
      </c>
      <c r="C13" s="5">
        <v>4503562.4300000248</v>
      </c>
      <c r="D13" s="5">
        <v>219440</v>
      </c>
      <c r="E13" s="5">
        <v>1375622.3434893058</v>
      </c>
      <c r="F13" s="15" t="str" cm="1">
        <f t="array" ref="F13:I17">B10:E14</f>
        <v>Row Labels</v>
      </c>
      <c r="G13" s="15" t="str">
        <v>Sum of Total Sales</v>
      </c>
      <c r="H13" s="15" t="str">
        <v>Sum of UNIT SOLD</v>
      </c>
      <c r="I13" t="str">
        <v>Sum of PROFIT</v>
      </c>
      <c r="Q13" s="3">
        <v>34048</v>
      </c>
    </row>
    <row r="14" spans="2:21" x14ac:dyDescent="0.2">
      <c r="B14" s="2">
        <v>2020</v>
      </c>
      <c r="C14" s="5">
        <v>1745387.4299999839</v>
      </c>
      <c r="D14" s="5">
        <v>86061</v>
      </c>
      <c r="E14" s="5">
        <v>531050.22299115662</v>
      </c>
      <c r="F14" s="3">
        <v>2017</v>
      </c>
      <c r="G14" s="5">
        <v>3020583.7000000104</v>
      </c>
      <c r="H14" s="5">
        <v>147989</v>
      </c>
      <c r="I14" s="5">
        <v>920833.03480775608</v>
      </c>
    </row>
    <row r="15" spans="2:21" x14ac:dyDescent="0.2">
      <c r="B15" s="2" t="s">
        <v>1</v>
      </c>
      <c r="C15" s="5">
        <v>9942655.6500000563</v>
      </c>
      <c r="D15" s="5">
        <v>485719</v>
      </c>
      <c r="E15" s="5">
        <v>3032469.9004105586</v>
      </c>
      <c r="F15" s="3">
        <v>2018</v>
      </c>
      <c r="G15" s="5">
        <v>673122.09000000171</v>
      </c>
      <c r="H15" s="5">
        <v>32229</v>
      </c>
      <c r="I15" s="5">
        <v>204964.29912235157</v>
      </c>
    </row>
    <row r="16" spans="2:21" x14ac:dyDescent="0.2">
      <c r="F16" s="3">
        <v>2019</v>
      </c>
      <c r="G16" s="5">
        <v>4503562.4300000248</v>
      </c>
      <c r="H16" s="5">
        <v>219440</v>
      </c>
      <c r="I16" s="5">
        <v>1375622.3434893058</v>
      </c>
      <c r="Q16" s="23" t="s">
        <v>47</v>
      </c>
      <c r="R16" s="23"/>
      <c r="S16" s="23"/>
      <c r="T16" s="23"/>
    </row>
    <row r="17" spans="2:24" x14ac:dyDescent="0.2">
      <c r="F17" s="3">
        <v>2020</v>
      </c>
      <c r="G17" s="5">
        <v>1745387.4299999839</v>
      </c>
      <c r="H17" s="5">
        <v>86061</v>
      </c>
      <c r="I17" s="5">
        <v>531050.22299115662</v>
      </c>
    </row>
    <row r="18" spans="2:24" x14ac:dyDescent="0.2">
      <c r="B18" t="s">
        <v>13</v>
      </c>
      <c r="R18" s="5"/>
    </row>
    <row r="19" spans="2:24" x14ac:dyDescent="0.2">
      <c r="B19" s="7">
        <v>0.30503627588008075</v>
      </c>
      <c r="Q19" t="s">
        <v>78</v>
      </c>
      <c r="R19" s="5"/>
    </row>
    <row r="20" spans="2:24" x14ac:dyDescent="0.2">
      <c r="R20" s="5"/>
    </row>
    <row r="21" spans="2:24" x14ac:dyDescent="0.2">
      <c r="B21" s="9" t="s">
        <v>15</v>
      </c>
      <c r="C21" s="5"/>
      <c r="Q21" s="10" t="s">
        <v>0</v>
      </c>
      <c r="R21" s="7" t="s">
        <v>79</v>
      </c>
      <c r="S21" s="7" t="s">
        <v>80</v>
      </c>
      <c r="W21" s="10" t="s">
        <v>0</v>
      </c>
      <c r="X21" s="7" t="s">
        <v>46</v>
      </c>
    </row>
    <row r="22" spans="2:24" x14ac:dyDescent="0.2">
      <c r="Q22" s="11" t="s">
        <v>39</v>
      </c>
      <c r="R22" s="5">
        <v>7101457.0400000308</v>
      </c>
      <c r="S22" s="5">
        <v>2165271.1079427861</v>
      </c>
      <c r="W22" s="11" t="s">
        <v>39</v>
      </c>
      <c r="X22" s="6">
        <v>19491</v>
      </c>
    </row>
    <row r="23" spans="2:24" x14ac:dyDescent="0.2">
      <c r="Q23" s="11" t="s">
        <v>45</v>
      </c>
      <c r="R23" s="5">
        <v>1903483.5</v>
      </c>
      <c r="S23" s="5">
        <v>581107.14093393588</v>
      </c>
      <c r="W23" s="11" t="s">
        <v>42</v>
      </c>
      <c r="X23" s="6">
        <v>2739</v>
      </c>
    </row>
    <row r="24" spans="2:24" x14ac:dyDescent="0.2">
      <c r="C24" s="5"/>
      <c r="Q24" s="11" t="s">
        <v>41</v>
      </c>
      <c r="R24" s="5">
        <v>897597.7000000003</v>
      </c>
      <c r="S24" s="5">
        <v>274081.45354660193</v>
      </c>
      <c r="W24" s="11" t="s">
        <v>41</v>
      </c>
      <c r="X24" s="6">
        <v>1826.49</v>
      </c>
    </row>
    <row r="25" spans="2:24" x14ac:dyDescent="0.2">
      <c r="B25" s="22" t="s">
        <v>16</v>
      </c>
      <c r="C25" s="22"/>
      <c r="D25" s="22"/>
      <c r="Q25" s="11" t="s">
        <v>40</v>
      </c>
      <c r="R25" s="5">
        <v>118431</v>
      </c>
      <c r="S25" s="5">
        <v>36066.22332732581</v>
      </c>
      <c r="W25" s="11" t="s">
        <v>45</v>
      </c>
      <c r="X25" s="6">
        <v>1206.8400000000001</v>
      </c>
    </row>
    <row r="26" spans="2:24" x14ac:dyDescent="0.2">
      <c r="Q26" s="11" t="s">
        <v>42</v>
      </c>
      <c r="R26" s="5">
        <v>60233.900000000009</v>
      </c>
      <c r="S26" s="5">
        <v>18651.394580745553</v>
      </c>
      <c r="W26" s="11" t="s">
        <v>40</v>
      </c>
      <c r="X26" s="6">
        <v>604</v>
      </c>
    </row>
    <row r="27" spans="2:24" x14ac:dyDescent="0.2">
      <c r="Q27" s="11" t="s">
        <v>44</v>
      </c>
      <c r="R27" s="5">
        <v>2740.88</v>
      </c>
      <c r="S27" s="5">
        <v>827.48233624817522</v>
      </c>
      <c r="W27" s="11" t="s">
        <v>44</v>
      </c>
      <c r="X27" s="6">
        <v>368.64</v>
      </c>
    </row>
    <row r="28" spans="2:24" x14ac:dyDescent="0.2">
      <c r="Q28" s="11" t="s">
        <v>1</v>
      </c>
      <c r="R28" s="5">
        <v>10083944.020000027</v>
      </c>
      <c r="S28" s="5">
        <v>3076004.8026676415</v>
      </c>
      <c r="W28" s="11" t="s">
        <v>43</v>
      </c>
      <c r="X28" s="6">
        <v>298</v>
      </c>
    </row>
    <row r="29" spans="2:24" x14ac:dyDescent="0.2">
      <c r="E29" t="s">
        <v>75</v>
      </c>
      <c r="W29" s="11" t="s">
        <v>1</v>
      </c>
      <c r="X29" s="6">
        <v>19491</v>
      </c>
    </row>
    <row r="31" spans="2:24" x14ac:dyDescent="0.2">
      <c r="E31" s="1" t="s">
        <v>0</v>
      </c>
      <c r="F31" t="s">
        <v>79</v>
      </c>
      <c r="G31" t="s">
        <v>80</v>
      </c>
    </row>
    <row r="32" spans="2:24" x14ac:dyDescent="0.2">
      <c r="E32" s="2" t="s">
        <v>30</v>
      </c>
      <c r="F32" s="5">
        <v>1045224.6999999984</v>
      </c>
      <c r="G32" s="5">
        <v>317842.11782695109</v>
      </c>
      <c r="Q32" t="s">
        <v>72</v>
      </c>
    </row>
    <row r="33" spans="2:18" x14ac:dyDescent="0.2">
      <c r="E33" s="2" t="s">
        <v>31</v>
      </c>
      <c r="F33" s="5">
        <v>671513.87000000512</v>
      </c>
      <c r="G33" s="5">
        <v>204999.97254505663</v>
      </c>
    </row>
    <row r="34" spans="2:18" x14ac:dyDescent="0.2">
      <c r="E34" s="2" t="s">
        <v>32</v>
      </c>
      <c r="F34" s="5">
        <v>804566.02999999712</v>
      </c>
      <c r="G34" s="5">
        <v>246808.43283082062</v>
      </c>
      <c r="Q34" s="10" t="s">
        <v>0</v>
      </c>
      <c r="R34" s="7" t="s">
        <v>3</v>
      </c>
    </row>
    <row r="35" spans="2:18" x14ac:dyDescent="0.2">
      <c r="E35" s="2" t="s">
        <v>33</v>
      </c>
      <c r="F35" s="5">
        <v>379183.45000000094</v>
      </c>
      <c r="G35" s="5">
        <v>116170.63404100749</v>
      </c>
      <c r="Q35" s="11" t="s">
        <v>49</v>
      </c>
      <c r="R35" s="5">
        <v>30737.805337864658</v>
      </c>
    </row>
    <row r="36" spans="2:18" x14ac:dyDescent="0.2">
      <c r="E36" s="2" t="s">
        <v>34</v>
      </c>
      <c r="F36" s="5">
        <v>478744.68000000011</v>
      </c>
      <c r="G36" s="5">
        <v>147470.76533899183</v>
      </c>
      <c r="Q36" s="11" t="s">
        <v>54</v>
      </c>
      <c r="R36" s="5">
        <v>32375.48973770806</v>
      </c>
    </row>
    <row r="37" spans="2:18" x14ac:dyDescent="0.2">
      <c r="E37" s="2" t="s">
        <v>23</v>
      </c>
      <c r="F37" s="5">
        <v>914195.55999999749</v>
      </c>
      <c r="G37" s="5">
        <v>279687.88078267709</v>
      </c>
      <c r="Q37" s="11" t="s">
        <v>48</v>
      </c>
      <c r="R37" s="5">
        <v>33409.863430245379</v>
      </c>
    </row>
    <row r="38" spans="2:18" x14ac:dyDescent="0.2">
      <c r="B38" t="s">
        <v>58</v>
      </c>
      <c r="E38" s="2" t="s">
        <v>24</v>
      </c>
      <c r="F38" s="5">
        <v>1387846.9200000002</v>
      </c>
      <c r="G38" s="5">
        <v>422789.66470763407</v>
      </c>
      <c r="Q38" s="11" t="s">
        <v>57</v>
      </c>
      <c r="R38" s="5">
        <v>37277.749541381934</v>
      </c>
    </row>
    <row r="39" spans="2:18" x14ac:dyDescent="0.2">
      <c r="E39" s="2" t="s">
        <v>25</v>
      </c>
      <c r="F39" s="5">
        <v>909530.17000000144</v>
      </c>
      <c r="G39" s="5">
        <v>275299.97349574958</v>
      </c>
      <c r="Q39" s="11" t="s">
        <v>51</v>
      </c>
      <c r="R39" s="5">
        <v>41238.605364440322</v>
      </c>
    </row>
    <row r="40" spans="2:18" x14ac:dyDescent="0.2">
      <c r="B40" s="1" t="s">
        <v>0</v>
      </c>
      <c r="C40" t="s">
        <v>2</v>
      </c>
      <c r="E40" s="2" t="s">
        <v>26</v>
      </c>
      <c r="F40" s="5">
        <v>1243521.6500000022</v>
      </c>
      <c r="G40" s="5">
        <v>377522.60991080909</v>
      </c>
      <c r="Q40" s="11" t="s">
        <v>56</v>
      </c>
      <c r="R40" s="5">
        <v>44552.09705596701</v>
      </c>
    </row>
    <row r="41" spans="2:18" x14ac:dyDescent="0.2">
      <c r="B41" s="2" t="s">
        <v>18</v>
      </c>
      <c r="C41" s="5">
        <v>1736309.1700000011</v>
      </c>
      <c r="E41" s="2" t="s">
        <v>27</v>
      </c>
      <c r="F41" s="5">
        <v>831385.30999999691</v>
      </c>
      <c r="G41" s="5">
        <v>253017.81483264285</v>
      </c>
      <c r="Q41" s="11" t="s">
        <v>53</v>
      </c>
      <c r="R41" s="5">
        <v>49592.037342125048</v>
      </c>
    </row>
    <row r="42" spans="2:18" x14ac:dyDescent="0.2">
      <c r="B42" s="2" t="s">
        <v>22</v>
      </c>
      <c r="C42" s="5">
        <v>1512585.1500000004</v>
      </c>
      <c r="E42" s="2" t="s">
        <v>28</v>
      </c>
      <c r="F42" s="5">
        <v>838351.60000000137</v>
      </c>
      <c r="G42" s="5">
        <v>257532.52247586873</v>
      </c>
      <c r="Q42" s="11" t="s">
        <v>55</v>
      </c>
      <c r="R42" s="5">
        <v>56488.489933555153</v>
      </c>
    </row>
    <row r="43" spans="2:18" x14ac:dyDescent="0.2">
      <c r="B43" s="2" t="s">
        <v>17</v>
      </c>
      <c r="C43" s="5">
        <v>1441131.6600000001</v>
      </c>
      <c r="E43" s="2" t="s">
        <v>29</v>
      </c>
      <c r="F43" s="5">
        <v>438591.71000000054</v>
      </c>
      <c r="G43" s="5">
        <v>133327.51162235768</v>
      </c>
      <c r="Q43" s="11" t="s">
        <v>50</v>
      </c>
      <c r="R43" s="5">
        <v>79144.200530723479</v>
      </c>
    </row>
    <row r="44" spans="2:18" ht="15" x14ac:dyDescent="0.25">
      <c r="B44" s="2" t="s">
        <v>21</v>
      </c>
      <c r="C44" s="5">
        <v>885936.36999999871</v>
      </c>
      <c r="E44" s="2" t="s">
        <v>1</v>
      </c>
      <c r="F44" s="5">
        <v>9942655.6500000563</v>
      </c>
      <c r="G44" s="5">
        <v>3032469.9004105586</v>
      </c>
      <c r="I44" s="17"/>
      <c r="J44" s="17"/>
      <c r="Q44" s="11" t="s">
        <v>52</v>
      </c>
      <c r="R44" s="5">
        <v>98341.094516044483</v>
      </c>
    </row>
    <row r="45" spans="2:18" x14ac:dyDescent="0.2">
      <c r="B45" s="2" t="s">
        <v>20</v>
      </c>
      <c r="C45" s="5">
        <v>363634.31000000052</v>
      </c>
      <c r="I45" s="2"/>
      <c r="J45" s="5"/>
      <c r="Q45" s="11" t="s">
        <v>1</v>
      </c>
      <c r="R45" s="5">
        <v>503157.43279005535</v>
      </c>
    </row>
    <row r="46" spans="2:18" x14ac:dyDescent="0.2">
      <c r="B46" s="2" t="s">
        <v>19</v>
      </c>
      <c r="C46" s="5">
        <v>315907.83000000066</v>
      </c>
      <c r="I46" s="2"/>
      <c r="J46" s="5"/>
    </row>
    <row r="47" spans="2:18" x14ac:dyDescent="0.2">
      <c r="B47" s="2" t="s">
        <v>1</v>
      </c>
      <c r="C47" s="5">
        <v>6255504.4899999993</v>
      </c>
      <c r="I47" s="2"/>
      <c r="J47" s="5"/>
    </row>
    <row r="48" spans="2:18" x14ac:dyDescent="0.2">
      <c r="E48" t="s">
        <v>76</v>
      </c>
      <c r="I48" s="2"/>
      <c r="J48" s="5"/>
    </row>
    <row r="49" spans="2:24" x14ac:dyDescent="0.2">
      <c r="I49" s="2"/>
      <c r="J49" s="5"/>
      <c r="Q49" t="s">
        <v>73</v>
      </c>
    </row>
    <row r="50" spans="2:24" x14ac:dyDescent="0.2">
      <c r="E50" s="1" t="s">
        <v>0</v>
      </c>
      <c r="F50" t="s">
        <v>4</v>
      </c>
      <c r="I50" s="2"/>
      <c r="J50" s="5"/>
    </row>
    <row r="51" spans="2:24" x14ac:dyDescent="0.2">
      <c r="E51" s="2" t="s">
        <v>50</v>
      </c>
      <c r="F51" s="5">
        <v>13603</v>
      </c>
      <c r="I51" s="2"/>
      <c r="J51" s="5"/>
      <c r="Q51" s="10" t="s">
        <v>0</v>
      </c>
      <c r="R51" s="7" t="s">
        <v>2</v>
      </c>
      <c r="S51" s="7" t="str">
        <f>Q52</f>
        <v>BEER</v>
      </c>
    </row>
    <row r="52" spans="2:24" x14ac:dyDescent="0.2">
      <c r="E52" s="2" t="s">
        <v>52</v>
      </c>
      <c r="F52" s="5">
        <v>16883</v>
      </c>
      <c r="I52" s="2"/>
      <c r="J52" s="5"/>
      <c r="Q52" s="11" t="s">
        <v>39</v>
      </c>
      <c r="R52" s="12">
        <v>0.70423408003012811</v>
      </c>
      <c r="S52" s="18">
        <f>GETPIVOTDATA("[Measures].[Sum of Total Sales]",$Q$51,"[Warehouse_and_Retail_Sales].[ITEM TYPE]","[Warehouse_and_Retail_Sales].[ITEM TYPE].&amp;[BEER]")</f>
        <v>0.70423408003012811</v>
      </c>
      <c r="T52" s="11" t="s">
        <v>39</v>
      </c>
      <c r="U52" s="12">
        <v>0.70423408003012955</v>
      </c>
    </row>
    <row r="53" spans="2:24" x14ac:dyDescent="0.2">
      <c r="B53" s="2" t="s">
        <v>77</v>
      </c>
      <c r="E53" s="2" t="s">
        <v>55</v>
      </c>
      <c r="F53" s="5">
        <v>9109</v>
      </c>
      <c r="I53" s="2"/>
      <c r="J53" s="5"/>
      <c r="Q53" s="11" t="s">
        <v>40</v>
      </c>
      <c r="R53" s="12">
        <v>1.1744511846268627E-2</v>
      </c>
      <c r="T53" s="11" t="s">
        <v>45</v>
      </c>
      <c r="U53" s="12">
        <v>0.18876379085650533</v>
      </c>
    </row>
    <row r="54" spans="2:24" x14ac:dyDescent="0.2">
      <c r="E54" s="2" t="s">
        <v>56</v>
      </c>
      <c r="F54" s="5">
        <v>7707</v>
      </c>
      <c r="I54" s="2"/>
      <c r="J54" s="5"/>
      <c r="Q54" s="11" t="s">
        <v>41</v>
      </c>
      <c r="R54" s="12">
        <v>8.9012562765099307E-2</v>
      </c>
      <c r="T54" s="11" t="s">
        <v>41</v>
      </c>
      <c r="U54" s="12">
        <v>8.9012562765099001E-2</v>
      </c>
    </row>
    <row r="55" spans="2:24" x14ac:dyDescent="0.2">
      <c r="B55" s="1" t="s">
        <v>0</v>
      </c>
      <c r="C55" t="s">
        <v>4</v>
      </c>
      <c r="E55" s="2" t="s">
        <v>53</v>
      </c>
      <c r="F55" s="5">
        <v>8119</v>
      </c>
      <c r="Q55" s="11" t="s">
        <v>42</v>
      </c>
      <c r="R55" s="12">
        <v>5.9732481537516351E-3</v>
      </c>
      <c r="T55" s="11" t="s">
        <v>40</v>
      </c>
      <c r="U55" s="12">
        <v>1.1744511846268586E-2</v>
      </c>
    </row>
    <row r="56" spans="2:24" x14ac:dyDescent="0.2">
      <c r="B56" s="2" t="s">
        <v>39</v>
      </c>
      <c r="C56" s="6">
        <v>359830</v>
      </c>
      <c r="E56" s="2" t="s">
        <v>1</v>
      </c>
      <c r="F56" s="5">
        <v>55421</v>
      </c>
      <c r="H56" s="5"/>
      <c r="Q56" s="11" t="s">
        <v>44</v>
      </c>
      <c r="R56" s="12">
        <v>2.7180634824666477E-4</v>
      </c>
      <c r="T56" s="11" t="s">
        <v>42</v>
      </c>
      <c r="U56" s="12">
        <v>5.9732481537516143E-3</v>
      </c>
    </row>
    <row r="57" spans="2:24" x14ac:dyDescent="0.2">
      <c r="B57" s="2" t="s">
        <v>40</v>
      </c>
      <c r="C57" s="6">
        <v>5100</v>
      </c>
      <c r="Q57" s="11" t="s">
        <v>45</v>
      </c>
      <c r="R57" s="12">
        <v>0.18876379085650605</v>
      </c>
      <c r="T57" s="11" t="s">
        <v>44</v>
      </c>
      <c r="U57" s="12">
        <v>2.718063482466638E-4</v>
      </c>
    </row>
    <row r="58" spans="2:24" ht="15" x14ac:dyDescent="0.25">
      <c r="B58" s="2" t="s">
        <v>41</v>
      </c>
      <c r="C58" s="6">
        <v>41831</v>
      </c>
      <c r="Q58" s="11" t="s">
        <v>1</v>
      </c>
      <c r="R58" s="12">
        <v>1</v>
      </c>
      <c r="T58" s="13" t="s">
        <v>1</v>
      </c>
      <c r="U58" s="14">
        <v>1</v>
      </c>
    </row>
    <row r="59" spans="2:24" x14ac:dyDescent="0.2">
      <c r="B59" s="2" t="s">
        <v>42</v>
      </c>
      <c r="C59" s="6">
        <v>2991</v>
      </c>
    </row>
    <row r="60" spans="2:24" x14ac:dyDescent="0.2">
      <c r="B60" s="2" t="s">
        <v>45</v>
      </c>
      <c r="C60" s="6">
        <v>82772</v>
      </c>
    </row>
    <row r="61" spans="2:24" x14ac:dyDescent="0.2">
      <c r="B61" s="2" t="s">
        <v>1</v>
      </c>
      <c r="C61" s="6">
        <v>492524</v>
      </c>
      <c r="R61" s="6"/>
    </row>
    <row r="64" spans="2:24" x14ac:dyDescent="0.2">
      <c r="Q64" s="10" t="s">
        <v>4</v>
      </c>
      <c r="R64" s="10" t="s">
        <v>69</v>
      </c>
      <c r="S64" s="7"/>
      <c r="T64" s="7"/>
      <c r="U64" s="7"/>
      <c r="V64" s="7"/>
      <c r="W64" s="7"/>
      <c r="X64" s="7"/>
    </row>
    <row r="65" spans="17:24" x14ac:dyDescent="0.2">
      <c r="Q65" s="10" t="s">
        <v>0</v>
      </c>
      <c r="R65" s="7" t="s">
        <v>39</v>
      </c>
      <c r="S65" s="7" t="s">
        <v>40</v>
      </c>
      <c r="T65" s="7" t="s">
        <v>41</v>
      </c>
      <c r="U65" s="7" t="s">
        <v>42</v>
      </c>
      <c r="V65" s="7" t="s">
        <v>44</v>
      </c>
      <c r="W65" s="7" t="s">
        <v>45</v>
      </c>
      <c r="X65" s="7" t="s">
        <v>1</v>
      </c>
    </row>
    <row r="66" spans="17:24" x14ac:dyDescent="0.2">
      <c r="Q66" s="11" t="s">
        <v>30</v>
      </c>
      <c r="R66" s="6">
        <v>36648</v>
      </c>
      <c r="S66" s="6">
        <v>636</v>
      </c>
      <c r="T66" s="6">
        <v>4580</v>
      </c>
      <c r="U66" s="6">
        <v>304</v>
      </c>
      <c r="V66" s="6">
        <v>12</v>
      </c>
      <c r="W66" s="6">
        <v>9356</v>
      </c>
      <c r="X66" s="6">
        <v>51536</v>
      </c>
    </row>
    <row r="67" spans="17:24" x14ac:dyDescent="0.2">
      <c r="Q67" s="11" t="s">
        <v>31</v>
      </c>
      <c r="R67" s="6">
        <v>22550</v>
      </c>
      <c r="S67" s="6">
        <v>399</v>
      </c>
      <c r="T67" s="6">
        <v>3019</v>
      </c>
      <c r="U67" s="6">
        <v>167</v>
      </c>
      <c r="V67" s="6">
        <v>6</v>
      </c>
      <c r="W67" s="6">
        <v>6385</v>
      </c>
      <c r="X67" s="6">
        <v>32526</v>
      </c>
    </row>
    <row r="68" spans="17:24" x14ac:dyDescent="0.2">
      <c r="Q68" s="11" t="s">
        <v>32</v>
      </c>
      <c r="R68" s="6">
        <v>28079</v>
      </c>
      <c r="S68" s="6">
        <v>348</v>
      </c>
      <c r="T68" s="6">
        <v>3782</v>
      </c>
      <c r="U68" s="6">
        <v>262</v>
      </c>
      <c r="V68" s="6">
        <v>8</v>
      </c>
      <c r="W68" s="6">
        <v>7251</v>
      </c>
      <c r="X68" s="6">
        <v>39730</v>
      </c>
    </row>
    <row r="69" spans="17:24" x14ac:dyDescent="0.2">
      <c r="Q69" s="11" t="s">
        <v>33</v>
      </c>
      <c r="R69" s="6">
        <v>13494</v>
      </c>
      <c r="S69" s="6">
        <v>222</v>
      </c>
      <c r="T69" s="6">
        <v>1589</v>
      </c>
      <c r="U69" s="6">
        <v>97</v>
      </c>
      <c r="V69" s="6">
        <v>4</v>
      </c>
      <c r="W69" s="6">
        <v>3272</v>
      </c>
      <c r="X69" s="6">
        <v>18678</v>
      </c>
    </row>
    <row r="70" spans="17:24" x14ac:dyDescent="0.2">
      <c r="Q70" s="11" t="s">
        <v>34</v>
      </c>
      <c r="R70" s="6">
        <v>17753</v>
      </c>
      <c r="S70" s="6">
        <v>252</v>
      </c>
      <c r="T70" s="6">
        <v>1894</v>
      </c>
      <c r="U70" s="6">
        <v>120</v>
      </c>
      <c r="V70" s="6">
        <v>6</v>
      </c>
      <c r="W70" s="6">
        <v>3809</v>
      </c>
      <c r="X70" s="6">
        <v>23834</v>
      </c>
    </row>
    <row r="71" spans="17:24" x14ac:dyDescent="0.2">
      <c r="Q71" s="11" t="s">
        <v>23</v>
      </c>
      <c r="R71" s="6">
        <v>35157</v>
      </c>
      <c r="S71" s="6">
        <v>509</v>
      </c>
      <c r="T71" s="6">
        <v>3667</v>
      </c>
      <c r="U71" s="6">
        <v>256</v>
      </c>
      <c r="V71" s="6">
        <v>9</v>
      </c>
      <c r="W71" s="6">
        <v>6712</v>
      </c>
      <c r="X71" s="6">
        <v>46310</v>
      </c>
    </row>
    <row r="72" spans="17:24" x14ac:dyDescent="0.2">
      <c r="Q72" s="11" t="s">
        <v>24</v>
      </c>
      <c r="R72" s="6">
        <v>53462</v>
      </c>
      <c r="S72" s="6">
        <v>536</v>
      </c>
      <c r="T72" s="6">
        <v>5280</v>
      </c>
      <c r="U72" s="6">
        <v>580</v>
      </c>
      <c r="V72" s="6">
        <v>13</v>
      </c>
      <c r="W72" s="6">
        <v>9610</v>
      </c>
      <c r="X72" s="6">
        <v>69481</v>
      </c>
    </row>
    <row r="73" spans="17:24" x14ac:dyDescent="0.2">
      <c r="Q73" s="11" t="s">
        <v>25</v>
      </c>
      <c r="R73" s="6">
        <v>34226</v>
      </c>
      <c r="S73" s="6">
        <v>491</v>
      </c>
      <c r="T73" s="6">
        <v>3462</v>
      </c>
      <c r="U73" s="6">
        <v>240</v>
      </c>
      <c r="V73" s="6">
        <v>9</v>
      </c>
      <c r="W73" s="6">
        <v>6759</v>
      </c>
      <c r="X73" s="6">
        <v>45187</v>
      </c>
    </row>
    <row r="74" spans="17:24" x14ac:dyDescent="0.2">
      <c r="Q74" s="11" t="s">
        <v>26</v>
      </c>
      <c r="R74" s="6">
        <v>45837</v>
      </c>
      <c r="S74" s="6">
        <v>546</v>
      </c>
      <c r="T74" s="6">
        <v>4853</v>
      </c>
      <c r="U74" s="6">
        <v>358</v>
      </c>
      <c r="V74" s="6">
        <v>15</v>
      </c>
      <c r="W74" s="6">
        <v>9629</v>
      </c>
      <c r="X74" s="6">
        <v>61238</v>
      </c>
    </row>
    <row r="75" spans="17:24" x14ac:dyDescent="0.2">
      <c r="Q75" s="11" t="s">
        <v>27</v>
      </c>
      <c r="R75" s="6">
        <v>29515</v>
      </c>
      <c r="S75" s="6">
        <v>492</v>
      </c>
      <c r="T75" s="6">
        <v>3456</v>
      </c>
      <c r="U75" s="6">
        <v>235</v>
      </c>
      <c r="V75" s="6">
        <v>11</v>
      </c>
      <c r="W75" s="6">
        <v>7241</v>
      </c>
      <c r="X75" s="6">
        <v>40950</v>
      </c>
    </row>
    <row r="76" spans="17:24" x14ac:dyDescent="0.2">
      <c r="Q76" s="11" t="s">
        <v>28</v>
      </c>
      <c r="R76" s="6">
        <v>28981</v>
      </c>
      <c r="S76" s="6">
        <v>461</v>
      </c>
      <c r="T76" s="6">
        <v>3817</v>
      </c>
      <c r="U76" s="6">
        <v>254</v>
      </c>
      <c r="V76" s="6">
        <v>13</v>
      </c>
      <c r="W76" s="6">
        <v>8065</v>
      </c>
      <c r="X76" s="6">
        <v>41591</v>
      </c>
    </row>
    <row r="77" spans="17:24" x14ac:dyDescent="0.2">
      <c r="Q77" s="11" t="s">
        <v>29</v>
      </c>
      <c r="R77" s="6">
        <v>14128</v>
      </c>
      <c r="S77" s="6">
        <v>208</v>
      </c>
      <c r="T77" s="6">
        <v>2432</v>
      </c>
      <c r="U77" s="6">
        <v>118</v>
      </c>
      <c r="V77" s="6">
        <v>26</v>
      </c>
      <c r="W77" s="6">
        <v>4683</v>
      </c>
      <c r="X77" s="6">
        <v>21595</v>
      </c>
    </row>
    <row r="78" spans="17:24" x14ac:dyDescent="0.2">
      <c r="Q78" s="11" t="s">
        <v>1</v>
      </c>
      <c r="R78" s="6">
        <v>359830</v>
      </c>
      <c r="S78" s="6">
        <v>5100</v>
      </c>
      <c r="T78" s="6">
        <v>41831</v>
      </c>
      <c r="U78" s="6">
        <v>2991</v>
      </c>
      <c r="V78" s="6">
        <v>132</v>
      </c>
      <c r="W78" s="6">
        <v>82772</v>
      </c>
      <c r="X78" s="6">
        <v>492656</v>
      </c>
    </row>
    <row r="83" spans="2:23" x14ac:dyDescent="0.2">
      <c r="B83" s="24" t="s">
        <v>62</v>
      </c>
      <c r="C83" s="24"/>
      <c r="D83" s="24"/>
      <c r="Q83" s="7" t="str" cm="1">
        <f t="array" ref="Q83:W95">Q65:W77</f>
        <v>Row Labels</v>
      </c>
      <c r="R83" t="str">
        <v>BEER</v>
      </c>
      <c r="S83" t="str">
        <v>KEGS</v>
      </c>
      <c r="T83" t="str">
        <v>LIQUOR</v>
      </c>
      <c r="U83" t="str">
        <v>NON-ALCOHOL</v>
      </c>
      <c r="V83" t="str">
        <v>STR_SUPPLIES</v>
      </c>
      <c r="W83" t="str">
        <v>WINE</v>
      </c>
    </row>
    <row r="84" spans="2:23" x14ac:dyDescent="0.2">
      <c r="B84" t="s">
        <v>63</v>
      </c>
      <c r="C84" s="5">
        <f>GETPIVOTDATA("[Measures].[Max of Total Sales]",$B$93,"[Warehouse_and_Retail_Sales].[DATE (Month)]","[Warehouse_and_Retail_Sales].[DATE (Month)].&amp;[Jul]")</f>
        <v>19491</v>
      </c>
      <c r="Q84" t="str">
        <v>Jan</v>
      </c>
      <c r="R84" s="6">
        <v>36648</v>
      </c>
      <c r="S84" s="6">
        <v>636</v>
      </c>
      <c r="T84" s="6">
        <v>4580</v>
      </c>
      <c r="U84" s="6">
        <v>304</v>
      </c>
      <c r="V84" s="6">
        <v>12</v>
      </c>
      <c r="W84" s="6">
        <v>9356</v>
      </c>
    </row>
    <row r="85" spans="2:23" x14ac:dyDescent="0.2">
      <c r="B85" t="s">
        <v>67</v>
      </c>
      <c r="C85" s="4">
        <f>GETPIVOTDATA("[Measures].[Sum of Total Sales]",$B$112,"[Warehouse_and_Retail_Sales].[CUSTOMER SEGMENT]","[Warehouse_and_Retail_Sales].[CUSTOMER SEGMENT].&amp;[Wholesale]")</f>
        <v>0.39937259820518695</v>
      </c>
      <c r="Q85" t="str">
        <v>Feb</v>
      </c>
      <c r="R85" s="6">
        <v>22550</v>
      </c>
      <c r="S85" s="6">
        <v>399</v>
      </c>
      <c r="T85" s="6">
        <v>3019</v>
      </c>
      <c r="U85" s="6">
        <v>167</v>
      </c>
      <c r="V85" s="6">
        <v>6</v>
      </c>
      <c r="W85" s="6">
        <v>6385</v>
      </c>
    </row>
    <row r="86" spans="2:23" x14ac:dyDescent="0.2">
      <c r="B86" t="s">
        <v>68</v>
      </c>
      <c r="C86" s="4">
        <f>(GETPIVOTDATA("[Measures].[Sum of Total Sales]",$E$93,"[Warehouse_and_Retail_Sales].[DATE (Month)]","[Warehouse_and_Retail_Sales].[DATE (Month)].&amp;[Jul]")-GETPIVOTDATA("[Measures].[Sum of Total Sales]",$E$93,"[Warehouse_and_Retail_Sales].[DATE (Month)]","[Warehouse_and_Retail_Sales].[DATE (Month)].&amp;[Apr]"))/GETPIVOTDATA("[Measures].[Sum of Total Sales]",$E$93,"[Warehouse_and_Retail_Sales].[DATE (Month)]","[Warehouse_and_Retail_Sales].[DATE (Month)].&amp;[Apr]")</f>
        <v>2.6600936037688268</v>
      </c>
      <c r="Q86" t="str">
        <v>Mar</v>
      </c>
      <c r="R86" s="6">
        <v>28079</v>
      </c>
      <c r="S86" s="6">
        <v>348</v>
      </c>
      <c r="T86" s="6">
        <v>3782</v>
      </c>
      <c r="U86" s="6">
        <v>262</v>
      </c>
      <c r="V86" s="6">
        <v>8</v>
      </c>
      <c r="W86" s="6">
        <v>7251</v>
      </c>
    </row>
    <row r="87" spans="2:23" x14ac:dyDescent="0.2">
      <c r="C87" s="4"/>
      <c r="Q87" t="str">
        <v>Apr</v>
      </c>
      <c r="R87" s="6">
        <v>13494</v>
      </c>
      <c r="S87" s="6">
        <v>222</v>
      </c>
      <c r="T87" s="6">
        <v>1589</v>
      </c>
      <c r="U87" s="6">
        <v>97</v>
      </c>
      <c r="V87" s="6">
        <v>4</v>
      </c>
      <c r="W87" s="6">
        <v>3272</v>
      </c>
    </row>
    <row r="88" spans="2:23" x14ac:dyDescent="0.2">
      <c r="Q88" t="str">
        <v>May</v>
      </c>
      <c r="R88" s="6">
        <v>17753</v>
      </c>
      <c r="S88" s="6">
        <v>252</v>
      </c>
      <c r="T88" s="6">
        <v>1894</v>
      </c>
      <c r="U88" s="6">
        <v>120</v>
      </c>
      <c r="V88" s="6">
        <v>6</v>
      </c>
      <c r="W88" s="6">
        <v>3809</v>
      </c>
    </row>
    <row r="89" spans="2:23" x14ac:dyDescent="0.2">
      <c r="Q89" t="str">
        <v>Jun</v>
      </c>
      <c r="R89" s="6">
        <v>35157</v>
      </c>
      <c r="S89" s="6">
        <v>509</v>
      </c>
      <c r="T89" s="6">
        <v>3667</v>
      </c>
      <c r="U89" s="6">
        <v>256</v>
      </c>
      <c r="V89" s="6">
        <v>9</v>
      </c>
      <c r="W89" s="6">
        <v>6712</v>
      </c>
    </row>
    <row r="90" spans="2:23" x14ac:dyDescent="0.2">
      <c r="Q90" t="str">
        <v>Jul</v>
      </c>
      <c r="R90" s="6">
        <v>53462</v>
      </c>
      <c r="S90" s="6">
        <v>536</v>
      </c>
      <c r="T90" s="6">
        <v>5280</v>
      </c>
      <c r="U90" s="6">
        <v>580</v>
      </c>
      <c r="V90" s="6">
        <v>13</v>
      </c>
      <c r="W90" s="6">
        <v>9610</v>
      </c>
    </row>
    <row r="91" spans="2:23" x14ac:dyDescent="0.2">
      <c r="Q91" t="str">
        <v>Aug</v>
      </c>
      <c r="R91" s="6">
        <v>34226</v>
      </c>
      <c r="S91" s="6">
        <v>491</v>
      </c>
      <c r="T91" s="6">
        <v>3462</v>
      </c>
      <c r="U91" s="6">
        <v>240</v>
      </c>
      <c r="V91" s="6">
        <v>9</v>
      </c>
      <c r="W91" s="6">
        <v>6759</v>
      </c>
    </row>
    <row r="92" spans="2:23" x14ac:dyDescent="0.2">
      <c r="Q92" t="str">
        <v>Sep</v>
      </c>
      <c r="R92" s="6">
        <v>45837</v>
      </c>
      <c r="S92" s="6">
        <v>546</v>
      </c>
      <c r="T92" s="6">
        <v>4853</v>
      </c>
      <c r="U92" s="6">
        <v>358</v>
      </c>
      <c r="V92" s="6">
        <v>15</v>
      </c>
      <c r="W92" s="6">
        <v>9629</v>
      </c>
    </row>
    <row r="93" spans="2:23" x14ac:dyDescent="0.2">
      <c r="B93" s="1" t="s">
        <v>0</v>
      </c>
      <c r="C93" t="s">
        <v>46</v>
      </c>
      <c r="E93" s="1" t="s">
        <v>0</v>
      </c>
      <c r="F93" t="s">
        <v>2</v>
      </c>
      <c r="Q93" t="str">
        <v>Oct</v>
      </c>
      <c r="R93" s="6">
        <v>29515</v>
      </c>
      <c r="S93" s="6">
        <v>492</v>
      </c>
      <c r="T93" s="6">
        <v>3456</v>
      </c>
      <c r="U93" s="6">
        <v>235</v>
      </c>
      <c r="V93" s="6">
        <v>11</v>
      </c>
      <c r="W93" s="6">
        <v>7241</v>
      </c>
    </row>
    <row r="94" spans="2:23" x14ac:dyDescent="0.2">
      <c r="B94" s="2" t="s">
        <v>30</v>
      </c>
      <c r="C94" s="5">
        <v>15087.5</v>
      </c>
      <c r="E94" s="2" t="s">
        <v>24</v>
      </c>
      <c r="F94" s="5">
        <v>1387846.9200000002</v>
      </c>
      <c r="Q94" t="str">
        <v>Nov</v>
      </c>
      <c r="R94" s="6">
        <v>28981</v>
      </c>
      <c r="S94" s="6">
        <v>461</v>
      </c>
      <c r="T94" s="6">
        <v>3817</v>
      </c>
      <c r="U94" s="6">
        <v>254</v>
      </c>
      <c r="V94" s="6">
        <v>13</v>
      </c>
      <c r="W94" s="6">
        <v>8065</v>
      </c>
    </row>
    <row r="95" spans="2:23" x14ac:dyDescent="0.2">
      <c r="B95" s="2" t="s">
        <v>31</v>
      </c>
      <c r="C95" s="5">
        <v>12053.5</v>
      </c>
      <c r="E95" s="2" t="s">
        <v>26</v>
      </c>
      <c r="F95" s="5">
        <v>1243521.6500000022</v>
      </c>
      <c r="Q95" t="str">
        <v>Dec</v>
      </c>
      <c r="R95" s="6">
        <v>14128</v>
      </c>
      <c r="S95" s="6">
        <v>208</v>
      </c>
      <c r="T95" s="6">
        <v>2432</v>
      </c>
      <c r="U95" s="6">
        <v>118</v>
      </c>
      <c r="V95" s="6">
        <v>26</v>
      </c>
      <c r="W95" s="6">
        <v>4683</v>
      </c>
    </row>
    <row r="96" spans="2:23" x14ac:dyDescent="0.2">
      <c r="B96" s="2" t="s">
        <v>32</v>
      </c>
      <c r="C96" s="5">
        <v>12841.79</v>
      </c>
      <c r="E96" s="2" t="s">
        <v>30</v>
      </c>
      <c r="F96" s="5">
        <v>1045224.6999999984</v>
      </c>
    </row>
    <row r="97" spans="2:6" x14ac:dyDescent="0.2">
      <c r="B97" s="2" t="s">
        <v>33</v>
      </c>
      <c r="C97" s="5">
        <v>12626.96</v>
      </c>
      <c r="E97" s="2" t="s">
        <v>23</v>
      </c>
      <c r="F97" s="5">
        <v>914195.55999999749</v>
      </c>
    </row>
    <row r="98" spans="2:6" x14ac:dyDescent="0.2">
      <c r="B98" s="2" t="s">
        <v>34</v>
      </c>
      <c r="C98" s="5">
        <v>19076.62</v>
      </c>
      <c r="E98" s="2" t="s">
        <v>25</v>
      </c>
      <c r="F98" s="5">
        <v>909530.17000000144</v>
      </c>
    </row>
    <row r="99" spans="2:6" x14ac:dyDescent="0.2">
      <c r="B99" s="2" t="s">
        <v>23</v>
      </c>
      <c r="C99" s="5">
        <v>16233.92</v>
      </c>
      <c r="E99" s="2" t="s">
        <v>28</v>
      </c>
      <c r="F99" s="5">
        <v>838351.60000000137</v>
      </c>
    </row>
    <row r="100" spans="2:6" x14ac:dyDescent="0.2">
      <c r="B100" s="2" t="s">
        <v>24</v>
      </c>
      <c r="C100" s="5">
        <v>19491</v>
      </c>
      <c r="E100" s="2" t="s">
        <v>27</v>
      </c>
      <c r="F100" s="5">
        <v>831385.30999999691</v>
      </c>
    </row>
    <row r="101" spans="2:6" x14ac:dyDescent="0.2">
      <c r="B101" s="2" t="s">
        <v>25</v>
      </c>
      <c r="C101" s="5">
        <v>16336.71</v>
      </c>
      <c r="E101" s="2" t="s">
        <v>32</v>
      </c>
      <c r="F101" s="5">
        <v>804566.02999999712</v>
      </c>
    </row>
    <row r="102" spans="2:6" x14ac:dyDescent="0.2">
      <c r="B102" s="2" t="s">
        <v>26</v>
      </c>
      <c r="C102" s="5">
        <v>15483</v>
      </c>
      <c r="E102" s="2" t="s">
        <v>31</v>
      </c>
      <c r="F102" s="5">
        <v>671513.87000000512</v>
      </c>
    </row>
    <row r="103" spans="2:6" x14ac:dyDescent="0.2">
      <c r="B103" s="2" t="s">
        <v>27</v>
      </c>
      <c r="C103" s="5">
        <v>14491</v>
      </c>
      <c r="E103" s="2" t="s">
        <v>34</v>
      </c>
      <c r="F103" s="5">
        <v>478744.68000000011</v>
      </c>
    </row>
    <row r="104" spans="2:6" x14ac:dyDescent="0.2">
      <c r="B104" s="2" t="s">
        <v>28</v>
      </c>
      <c r="C104" s="5">
        <v>17071.120000000003</v>
      </c>
      <c r="E104" s="2" t="s">
        <v>29</v>
      </c>
      <c r="F104" s="5">
        <v>438591.71000000054</v>
      </c>
    </row>
    <row r="105" spans="2:6" x14ac:dyDescent="0.2">
      <c r="B105" s="2" t="s">
        <v>29</v>
      </c>
      <c r="C105" s="5">
        <v>13102.79</v>
      </c>
      <c r="E105" s="2" t="s">
        <v>33</v>
      </c>
      <c r="F105" s="5">
        <v>379183.45000000094</v>
      </c>
    </row>
    <row r="106" spans="2:6" x14ac:dyDescent="0.2">
      <c r="B106" s="2" t="s">
        <v>1</v>
      </c>
      <c r="C106" s="5">
        <v>19491</v>
      </c>
      <c r="E106" s="2" t="s">
        <v>1</v>
      </c>
      <c r="F106" s="5">
        <v>9942655.6500000563</v>
      </c>
    </row>
    <row r="107" spans="2:6" x14ac:dyDescent="0.2">
      <c r="C107" s="5"/>
      <c r="D107" s="5"/>
    </row>
    <row r="108" spans="2:6" x14ac:dyDescent="0.2">
      <c r="C108" s="5"/>
      <c r="D108" s="5"/>
    </row>
    <row r="109" spans="2:6" x14ac:dyDescent="0.2">
      <c r="C109" s="5"/>
      <c r="D109" s="5"/>
    </row>
    <row r="110" spans="2:6" x14ac:dyDescent="0.2">
      <c r="C110" s="5"/>
      <c r="D110" s="5"/>
    </row>
    <row r="111" spans="2:6" x14ac:dyDescent="0.2">
      <c r="B111" t="s">
        <v>70</v>
      </c>
      <c r="C111" s="5"/>
      <c r="D111" s="5"/>
    </row>
    <row r="112" spans="2:6" x14ac:dyDescent="0.2">
      <c r="B112" s="1" t="s">
        <v>0</v>
      </c>
      <c r="C112" t="s">
        <v>2</v>
      </c>
      <c r="D112" s="5"/>
      <c r="E112" s="1" t="s">
        <v>0</v>
      </c>
      <c r="F112" t="s">
        <v>2</v>
      </c>
    </row>
    <row r="113" spans="2:8" x14ac:dyDescent="0.2">
      <c r="B113" s="2" t="s">
        <v>66</v>
      </c>
      <c r="C113" s="7">
        <v>0.39937259820518695</v>
      </c>
      <c r="E113" s="2" t="s">
        <v>66</v>
      </c>
      <c r="F113" s="5">
        <v>3970824.2200000044</v>
      </c>
    </row>
    <row r="114" spans="2:8" x14ac:dyDescent="0.2">
      <c r="B114" s="2" t="s">
        <v>64</v>
      </c>
      <c r="C114" s="7">
        <v>0.32142852699519969</v>
      </c>
      <c r="E114" s="2" t="s">
        <v>64</v>
      </c>
      <c r="F114" s="5">
        <v>3195853.1600000178</v>
      </c>
    </row>
    <row r="115" spans="2:8" x14ac:dyDescent="0.2">
      <c r="B115" s="2" t="s">
        <v>65</v>
      </c>
      <c r="C115" s="7">
        <v>0.27919887479961097</v>
      </c>
      <c r="E115" s="2" t="s">
        <v>65</v>
      </c>
      <c r="F115" s="5">
        <v>2775978.2700000103</v>
      </c>
    </row>
    <row r="116" spans="2:8" x14ac:dyDescent="0.2">
      <c r="B116" s="2" t="s">
        <v>1</v>
      </c>
      <c r="C116" s="7">
        <v>1</v>
      </c>
      <c r="E116" s="2" t="s">
        <v>1</v>
      </c>
      <c r="F116" s="5">
        <v>9942655.6500000563</v>
      </c>
    </row>
    <row r="119" spans="2:8" x14ac:dyDescent="0.2">
      <c r="C119" s="5"/>
    </row>
    <row r="120" spans="2:8" x14ac:dyDescent="0.2">
      <c r="B120" t="s">
        <v>71</v>
      </c>
      <c r="C120" s="5"/>
      <c r="H120" s="6"/>
    </row>
    <row r="121" spans="2:8" x14ac:dyDescent="0.2">
      <c r="B121" s="1" t="s">
        <v>2</v>
      </c>
      <c r="C121" s="1" t="s">
        <v>69</v>
      </c>
    </row>
    <row r="122" spans="2:8" x14ac:dyDescent="0.2">
      <c r="B122" s="1" t="s">
        <v>0</v>
      </c>
      <c r="C122" t="s">
        <v>66</v>
      </c>
      <c r="D122" t="s">
        <v>64</v>
      </c>
      <c r="E122" t="s">
        <v>65</v>
      </c>
      <c r="F122" t="s">
        <v>1</v>
      </c>
    </row>
    <row r="123" spans="2:8" x14ac:dyDescent="0.2">
      <c r="B123" s="2" t="s">
        <v>30</v>
      </c>
      <c r="C123" s="5">
        <v>413590.99999999919</v>
      </c>
      <c r="D123" s="5">
        <v>320448.56000000064</v>
      </c>
      <c r="E123" s="5">
        <v>311185.14000000054</v>
      </c>
      <c r="F123" s="5">
        <v>1045224.6999999984</v>
      </c>
    </row>
    <row r="124" spans="2:8" x14ac:dyDescent="0.2">
      <c r="B124" s="2" t="s">
        <v>31</v>
      </c>
      <c r="C124" s="5">
        <v>273699.48999999964</v>
      </c>
      <c r="D124" s="5">
        <v>200381.83000000054</v>
      </c>
      <c r="E124" s="5">
        <v>197432.54999999993</v>
      </c>
      <c r="F124" s="5">
        <v>671513.87000000512</v>
      </c>
    </row>
    <row r="125" spans="2:8" x14ac:dyDescent="0.2">
      <c r="B125" s="2" t="s">
        <v>32</v>
      </c>
      <c r="C125" s="5">
        <v>327146.98000000219</v>
      </c>
      <c r="D125" s="5">
        <v>252659.2700000006</v>
      </c>
      <c r="E125" s="5">
        <v>224759.7799999998</v>
      </c>
      <c r="F125" s="5">
        <v>804566.02999999712</v>
      </c>
    </row>
    <row r="126" spans="2:8" x14ac:dyDescent="0.2">
      <c r="B126" s="2" t="s">
        <v>33</v>
      </c>
      <c r="C126" s="5">
        <v>151852.03000000006</v>
      </c>
      <c r="D126" s="5">
        <v>122332.87000000013</v>
      </c>
      <c r="E126" s="5">
        <v>104998.55000000015</v>
      </c>
      <c r="F126" s="5">
        <v>379183.45000000094</v>
      </c>
    </row>
    <row r="127" spans="2:8" x14ac:dyDescent="0.2">
      <c r="B127" s="2" t="s">
        <v>34</v>
      </c>
      <c r="C127" s="5">
        <v>192372.95000000019</v>
      </c>
      <c r="D127" s="5">
        <v>159131.34999999998</v>
      </c>
      <c r="E127" s="5">
        <v>127240.37999999987</v>
      </c>
      <c r="F127" s="5">
        <v>478744.68000000011</v>
      </c>
    </row>
    <row r="128" spans="2:8" x14ac:dyDescent="0.2">
      <c r="B128" s="2" t="s">
        <v>23</v>
      </c>
      <c r="C128" s="5">
        <v>362470.7100000013</v>
      </c>
      <c r="D128" s="5">
        <v>297676.78000000032</v>
      </c>
      <c r="E128" s="5">
        <v>254048.07000000088</v>
      </c>
      <c r="F128" s="5">
        <v>914195.55999999749</v>
      </c>
    </row>
    <row r="129" spans="2:6" x14ac:dyDescent="0.2">
      <c r="B129" s="2" t="s">
        <v>24</v>
      </c>
      <c r="C129" s="5">
        <v>558344.78999999992</v>
      </c>
      <c r="D129" s="5">
        <v>473978.74000000028</v>
      </c>
      <c r="E129" s="5">
        <v>355523.39000000112</v>
      </c>
      <c r="F129" s="5">
        <v>1387846.9200000002</v>
      </c>
    </row>
    <row r="130" spans="2:6" x14ac:dyDescent="0.2">
      <c r="B130" s="2" t="s">
        <v>25</v>
      </c>
      <c r="C130" s="5">
        <v>354315.29000000178</v>
      </c>
      <c r="D130" s="5">
        <v>294574.9700000002</v>
      </c>
      <c r="E130" s="5">
        <v>260639.91000000003</v>
      </c>
      <c r="F130" s="5">
        <v>909530.17000000144</v>
      </c>
    </row>
    <row r="131" spans="2:6" x14ac:dyDescent="0.2">
      <c r="B131" s="2" t="s">
        <v>26</v>
      </c>
      <c r="C131" s="5">
        <v>489322.53000000172</v>
      </c>
      <c r="D131" s="5">
        <v>419241.87000000029</v>
      </c>
      <c r="E131" s="5">
        <v>334957.25000000035</v>
      </c>
      <c r="F131" s="5">
        <v>1243521.6500000022</v>
      </c>
    </row>
    <row r="132" spans="2:6" x14ac:dyDescent="0.2">
      <c r="B132" s="2" t="s">
        <v>27</v>
      </c>
      <c r="C132" s="5">
        <v>324582.90999999904</v>
      </c>
      <c r="D132" s="5">
        <v>267906.85000000068</v>
      </c>
      <c r="E132" s="5">
        <v>238895.55000000005</v>
      </c>
      <c r="F132" s="5">
        <v>831385.30999999691</v>
      </c>
    </row>
    <row r="133" spans="2:6" x14ac:dyDescent="0.2">
      <c r="B133" s="2" t="s">
        <v>28</v>
      </c>
      <c r="C133" s="5">
        <v>343821.4599999999</v>
      </c>
      <c r="D133" s="5">
        <v>257150.40000000072</v>
      </c>
      <c r="E133" s="5">
        <v>237379.7400000004</v>
      </c>
      <c r="F133" s="5">
        <v>838351.60000000137</v>
      </c>
    </row>
    <row r="134" spans="2:6" x14ac:dyDescent="0.2">
      <c r="B134" s="2" t="s">
        <v>29</v>
      </c>
      <c r="C134" s="5">
        <v>179304.07999999996</v>
      </c>
      <c r="D134" s="5">
        <v>130369.67000000032</v>
      </c>
      <c r="E134" s="5">
        <v>128917.95999999995</v>
      </c>
      <c r="F134" s="5">
        <v>438591.71000000054</v>
      </c>
    </row>
    <row r="135" spans="2:6" x14ac:dyDescent="0.2">
      <c r="B135" s="2" t="s">
        <v>1</v>
      </c>
      <c r="C135" s="5">
        <v>3970824.2200000044</v>
      </c>
      <c r="D135" s="5">
        <v>3195853.1600000178</v>
      </c>
      <c r="E135" s="5">
        <v>2775978.2700000103</v>
      </c>
      <c r="F135" s="5">
        <v>9942655.6500000563</v>
      </c>
    </row>
  </sheetData>
  <mergeCells count="5">
    <mergeCell ref="H3:M3"/>
    <mergeCell ref="B25:D25"/>
    <mergeCell ref="Q3:U3"/>
    <mergeCell ref="Q16:T16"/>
    <mergeCell ref="B83:D8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6241E-5806-4062-B075-3CB1D861EAAD}">
  <dimension ref="A3:A26"/>
  <sheetViews>
    <sheetView showGridLines="0" topLeftCell="A12" zoomScale="70" zoomScaleNormal="70" workbookViewId="0">
      <selection activeCell="Y24" sqref="Y24"/>
    </sheetView>
  </sheetViews>
  <sheetFormatPr defaultRowHeight="14.25" x14ac:dyDescent="0.2"/>
  <cols>
    <col min="1" max="3" width="9" style="19"/>
    <col min="4" max="4" width="9" style="19" customWidth="1"/>
    <col min="5" max="12" width="9" style="19"/>
    <col min="13" max="13" width="9" style="19" customWidth="1"/>
    <col min="14" max="22" width="9" style="19"/>
    <col min="23" max="23" width="9" style="19" customWidth="1"/>
    <col min="24" max="16384" width="9" style="19"/>
  </cols>
  <sheetData>
    <row r="3" s="19" customFormat="1" x14ac:dyDescent="0.2"/>
    <row r="5" s="19" customFormat="1" x14ac:dyDescent="0.2"/>
    <row r="25" s="19" customFormat="1" x14ac:dyDescent="0.2"/>
    <row r="26" s="19" customFormat="1" x14ac:dyDescent="0.2"/>
  </sheetData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96D34-CAFC-44C0-89B5-1D8FD61E05A9}">
  <dimension ref="A5"/>
  <sheetViews>
    <sheetView showGridLines="0" topLeftCell="A9" zoomScale="70" zoomScaleNormal="70" workbookViewId="0">
      <selection activeCell="Y11" sqref="Y11"/>
    </sheetView>
  </sheetViews>
  <sheetFormatPr defaultRowHeight="14.25" x14ac:dyDescent="0.2"/>
  <cols>
    <col min="1" max="16384" width="9" style="20"/>
  </cols>
  <sheetData>
    <row r="5" s="20" customFormat="1" x14ac:dyDescent="0.2"/>
  </sheetData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D8BC9-AF51-4048-921E-24EDB6D1B8EB}">
  <dimension ref="E1"/>
  <sheetViews>
    <sheetView showGridLines="0" zoomScale="70" zoomScaleNormal="70" workbookViewId="0">
      <selection activeCell="D38" sqref="D38"/>
    </sheetView>
  </sheetViews>
  <sheetFormatPr defaultRowHeight="14.25" x14ac:dyDescent="0.2"/>
  <cols>
    <col min="1" max="4" width="9" style="20"/>
    <col min="5" max="5" width="9" style="21"/>
    <col min="6" max="21" width="9" style="20"/>
    <col min="22" max="22" width="9" style="20" customWidth="1"/>
    <col min="23" max="24" width="9" style="20"/>
    <col min="25" max="25" width="9" style="20" customWidth="1"/>
    <col min="26" max="16384" width="9" style="20"/>
  </cols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A792FC78-DF95-4772-AD1A-EE748D180196}">
  <ds:schemaRefs/>
</ds:datastoreItem>
</file>

<file path=customXml/itemProps2.xml><?xml version="1.0" encoding="utf-8"?>
<ds:datastoreItem xmlns:ds="http://schemas.openxmlformats.org/officeDocument/2006/customXml" ds:itemID="{8547CECB-70E3-4262-B4D3-2B4FE622DE44}">
  <ds:schemaRefs/>
</ds:datastoreItem>
</file>

<file path=customXml/itemProps3.xml><?xml version="1.0" encoding="utf-8"?>
<ds:datastoreItem xmlns:ds="http://schemas.openxmlformats.org/officeDocument/2006/customXml" ds:itemID="{75028B6D-6C0A-42C6-8121-37F5AB8ADC9D}">
  <ds:schemaRefs/>
</ds:datastoreItem>
</file>

<file path=customXml/itemProps4.xml><?xml version="1.0" encoding="utf-8"?>
<ds:datastoreItem xmlns:ds="http://schemas.openxmlformats.org/officeDocument/2006/customXml" ds:itemID="{919F5C48-2523-4F54-A11D-112796258DCD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6978006B-917B-4EA5-8A5D-3DCCCEC0405F}">
  <ds:schemaRefs/>
</ds:datastoreItem>
</file>

<file path=customXml/itemProps6.xml><?xml version="1.0" encoding="utf-8"?>
<ds:datastoreItem xmlns:ds="http://schemas.openxmlformats.org/officeDocument/2006/customXml" ds:itemID="{834C4866-8430-4CC0-9556-D06EE4E7FF08}">
  <ds:schemaRefs/>
</ds:datastoreItem>
</file>

<file path=customXml/itemProps7.xml><?xml version="1.0" encoding="utf-8"?>
<ds:datastoreItem xmlns:ds="http://schemas.openxmlformats.org/officeDocument/2006/customXml" ds:itemID="{317725B6-542D-48D6-A6E4-202B652C271D}">
  <ds:schemaRefs/>
</ds:datastoreItem>
</file>

<file path=customXml/itemProps8.xml><?xml version="1.0" encoding="utf-8"?>
<ds:datastoreItem xmlns:ds="http://schemas.openxmlformats.org/officeDocument/2006/customXml" ds:itemID="{DC018EC4-B9E3-4F72-A412-194342A24B1D}">
  <ds:schemaRefs/>
</ds:datastoreItem>
</file>

<file path=customXml/itemProps9.xml><?xml version="1.0" encoding="utf-8"?>
<ds:datastoreItem xmlns:ds="http://schemas.openxmlformats.org/officeDocument/2006/customXml" ds:itemID="{A474F936-640E-4FAD-BC20-1DD109DFA02D}">
  <ds:schemaRefs/>
</ds:datastoreItem>
</file>

<file path=customXml/itemProps10.xml><?xml version="1.0" encoding="utf-8"?>
<ds:datastoreItem xmlns:ds="http://schemas.openxmlformats.org/officeDocument/2006/customXml" ds:itemID="{5C096A70-7AA1-4DE3-87DA-D5E935FA33DA}">
  <ds:schemaRefs/>
</ds:datastoreItem>
</file>

<file path=customXml/itemProps11.xml><?xml version="1.0" encoding="utf-8"?>
<ds:datastoreItem xmlns:ds="http://schemas.openxmlformats.org/officeDocument/2006/customXml" ds:itemID="{725B1161-6E5C-4D74-BD6E-2B8149EF7BDB}">
  <ds:schemaRefs/>
</ds:datastoreItem>
</file>

<file path=customXml/itemProps12.xml><?xml version="1.0" encoding="utf-8"?>
<ds:datastoreItem xmlns:ds="http://schemas.openxmlformats.org/officeDocument/2006/customXml" ds:itemID="{13E6E4E2-08BA-476A-9C51-BDDDED9B10C9}">
  <ds:schemaRefs/>
</ds:datastoreItem>
</file>

<file path=customXml/itemProps13.xml><?xml version="1.0" encoding="utf-8"?>
<ds:datastoreItem xmlns:ds="http://schemas.openxmlformats.org/officeDocument/2006/customXml" ds:itemID="{5F7226BC-67BC-46E3-8577-7FFC7CBD4BD1}">
  <ds:schemaRefs/>
</ds:datastoreItem>
</file>

<file path=customXml/itemProps14.xml><?xml version="1.0" encoding="utf-8"?>
<ds:datastoreItem xmlns:ds="http://schemas.openxmlformats.org/officeDocument/2006/customXml" ds:itemID="{DB1A3C36-2882-474C-A043-8557A9C2C3DE}">
  <ds:schemaRefs/>
</ds:datastoreItem>
</file>

<file path=customXml/itemProps15.xml><?xml version="1.0" encoding="utf-8"?>
<ds:datastoreItem xmlns:ds="http://schemas.openxmlformats.org/officeDocument/2006/customXml" ds:itemID="{5B78A8EC-BCE7-48B1-B849-2C2869FBAB3B}">
  <ds:schemaRefs/>
</ds:datastoreItem>
</file>

<file path=customXml/itemProps16.xml><?xml version="1.0" encoding="utf-8"?>
<ds:datastoreItem xmlns:ds="http://schemas.openxmlformats.org/officeDocument/2006/customXml" ds:itemID="{A75B1D1C-D9CC-4E5D-8843-0EAB4A03419A}">
  <ds:schemaRefs/>
</ds:datastoreItem>
</file>

<file path=customXml/itemProps17.xml><?xml version="1.0" encoding="utf-8"?>
<ds:datastoreItem xmlns:ds="http://schemas.openxmlformats.org/officeDocument/2006/customXml" ds:itemID="{53FF8B2D-1A4E-4E22-8529-E883511DD263}">
  <ds:schemaRefs/>
</ds:datastoreItem>
</file>

<file path=customXml/itemProps18.xml><?xml version="1.0" encoding="utf-8"?>
<ds:datastoreItem xmlns:ds="http://schemas.openxmlformats.org/officeDocument/2006/customXml" ds:itemID="{8F5BF2AA-2DD9-4F1E-A308-E3A0EB8DDAB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13</vt:i4>
      </vt:variant>
    </vt:vector>
  </HeadingPairs>
  <TitlesOfParts>
    <vt:vector size="18" baseType="lpstr">
      <vt:lpstr>Sheet1</vt:lpstr>
      <vt:lpstr>Pivot Tables</vt:lpstr>
      <vt:lpstr>Dashboard 1</vt:lpstr>
      <vt:lpstr>Dashboard 2</vt:lpstr>
      <vt:lpstr>Dashboard 3</vt:lpstr>
      <vt:lpstr>Avgprofitmargin</vt:lpstr>
      <vt:lpstr>Avgsalesperitem</vt:lpstr>
      <vt:lpstr>Distinct_Items</vt:lpstr>
      <vt:lpstr>Numberofproducts</vt:lpstr>
      <vt:lpstr>Profits</vt:lpstr>
      <vt:lpstr>PYprofits</vt:lpstr>
      <vt:lpstr>PYsales</vt:lpstr>
      <vt:lpstr>PYunitsold</vt:lpstr>
      <vt:lpstr>Sales</vt:lpstr>
      <vt:lpstr>Unitsold</vt:lpstr>
      <vt:lpstr>Yoyprofits</vt:lpstr>
      <vt:lpstr>Yoysales</vt:lpstr>
      <vt:lpstr>Yoyunit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Oluwanifemi Dipe</dc:creator>
  <cp:lastModifiedBy>Oluwanifemi Dipe</cp:lastModifiedBy>
  <dcterms:created xsi:type="dcterms:W3CDTF">2025-11-07T20:23:54Z</dcterms:created>
  <dcterms:modified xsi:type="dcterms:W3CDTF">2025-11-19T21:28:39Z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2025-11-07T23:08:54Z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255a877a-dc95-45b5-8e06-7add01ba7033</vt:lpwstr>
  </property>
  <property fmtid="{D5CDD505-2E9C-101B-9397-08002B2CF9AE}" pid="7" name="MSIP_Label_defa4170-0d19-0005-0004-bc88714345d2_ActionId">
    <vt:lpwstr>8a288f59-b802-4494-9b86-ad94ec9a5f59</vt:lpwstr>
  </property>
  <property fmtid="{D5CDD505-2E9C-101B-9397-08002B2CF9AE}" pid="8" name="MSIP_Label_defa4170-0d19-0005-0004-bc88714345d2_ContentBits">
    <vt:lpwstr>0</vt:lpwstr>
  </property>
</Properties>
</file>