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35" windowHeight="7650"/>
  </bookViews>
  <sheets>
    <sheet name="Sheet1" sheetId="2" r:id="rId1"/>
    <sheet name="car inventory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<sst xmlns="http://schemas.openxmlformats.org/spreadsheetml/2006/main" count="224" uniqueCount="124">
  <si>
    <t>Driver</t>
  </si>
  <si>
    <t>Sum of Miles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</si>
  <si>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</si>
  <si>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</si>
  <si>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</si>
  <si>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</si>
  <si>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</si>
  <si>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</si>
  <si>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</si>
  <si>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</si>
  <si>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</si>
  <si>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</si>
  <si>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</si>
  <si>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</si>
  <si>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Smith</t>
  </si>
  <si>
    <t>Swartz</t>
  </si>
  <si>
    <t>Torrens</t>
  </si>
  <si>
    <t>Vizzini</t>
  </si>
  <si>
    <t>Yousef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</si>
  <si>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</si>
  <si>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</si>
  <si>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</si>
  <si>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</si>
  <si>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</si>
  <si>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</si>
  <si>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</si>
  <si>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</si>
  <si>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</si>
  <si>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</si>
  <si>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</si>
  <si>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Warantee Miles</t>
  </si>
  <si>
    <t>Covered?</t>
  </si>
  <si>
    <t>New Car ID</t>
  </si>
  <si>
    <t>TY14COR027</t>
  </si>
  <si>
    <t>Blue</t>
  </si>
  <si>
    <t>GM14CMR016</t>
  </si>
  <si>
    <t>White</t>
  </si>
  <si>
    <t>FD13FCS009</t>
  </si>
  <si>
    <t>Black</t>
  </si>
  <si>
    <t>FD13FCS010</t>
  </si>
  <si>
    <t>FD13FCS012</t>
  </si>
  <si>
    <t>HY13ELA052</t>
  </si>
  <si>
    <t>HY13ELA051</t>
  </si>
  <si>
    <t>TY12COR028</t>
  </si>
  <si>
    <t>HO12CIV035</t>
  </si>
  <si>
    <t>HO13CIV036</t>
  </si>
  <si>
    <t>FD13FCS013</t>
  </si>
  <si>
    <t>HY12ELA050</t>
  </si>
  <si>
    <t>TY12CAM029</t>
  </si>
  <si>
    <t>TY09CAM024</t>
  </si>
  <si>
    <t>HO11CIV034</t>
  </si>
  <si>
    <t>HY11ELA049</t>
  </si>
  <si>
    <t>CR11PTC044</t>
  </si>
  <si>
    <t>GM12CMR015</t>
  </si>
  <si>
    <t>FD12FCS011</t>
  </si>
  <si>
    <t>HO10CIV033</t>
  </si>
  <si>
    <t>HO14ODY041</t>
  </si>
  <si>
    <t>GM10SLV017</t>
  </si>
  <si>
    <t>CR04CAR047</t>
  </si>
  <si>
    <t>HO07ODY038</t>
  </si>
  <si>
    <t>HO08ODY039</t>
  </si>
  <si>
    <t>FD09FCS008</t>
  </si>
  <si>
    <t>TY03COR026</t>
  </si>
  <si>
    <t>HO05ODY037</t>
  </si>
  <si>
    <t>TY96CAM020</t>
  </si>
  <si>
    <t>Green</t>
  </si>
  <si>
    <t>CR04PTC042</t>
  </si>
  <si>
    <t>FD06FCS007</t>
  </si>
  <si>
    <t>TY00CAM022</t>
  </si>
  <si>
    <t>FD08MTG004</t>
  </si>
  <si>
    <t>TY98CAM021</t>
  </si>
  <si>
    <t>CR07PTC043</t>
  </si>
  <si>
    <t>FD08MTG005</t>
  </si>
  <si>
    <t>GM00SLV019</t>
  </si>
  <si>
    <t>FD06FCS006</t>
  </si>
  <si>
    <t>TY02CAM023</t>
  </si>
  <si>
    <t>CR00CAR046</t>
  </si>
  <si>
    <t>HO99CIV030</t>
  </si>
  <si>
    <t>FD06MTG002</t>
  </si>
  <si>
    <t>FD06MTG003</t>
  </si>
  <si>
    <t>HO01CIV031</t>
  </si>
  <si>
    <t>GM09CMR014</t>
  </si>
  <si>
    <t>TY02COR025</t>
  </si>
  <si>
    <t>Red</t>
  </si>
  <si>
    <t>CR99CAR045</t>
  </si>
  <si>
    <t>HO01ODY040</t>
  </si>
  <si>
    <t>GM98SLV018</t>
  </si>
  <si>
    <t>CR04CAR048</t>
  </si>
  <si>
    <t>HO10CIV032</t>
  </si>
  <si>
    <t>FD06MTG001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</si>
  <si>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</si>
  <si>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</si>
  <si>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</si>
  <si>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</si>
  <si>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</si>
  <si>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</si>
  <si>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</si>
  <si>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</si>
  <si>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</si>
  <si>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</si>
  <si>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</si>
  <si>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</si>
  <si>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</si>
  <si>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</si>
  <si>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</si>
  <si>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</si>
  <si>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</si>
  <si>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Hundai</t>
  </si>
  <si>
    <t>COR</t>
  </si>
  <si>
    <t>Corola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</si>
  <si>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</si>
  <si>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</si>
  <si>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</si>
  <si>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</si>
  <si>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</si>
  <si>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</si>
  <si>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</si>
  <si>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</si>
  <si>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</si>
  <si>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</si>
  <si>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</si>
  <si>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 Cruiser</t>
  </si>
  <si>
    <t>SLV</t>
  </si>
  <si>
    <t>Silverado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</si>
</sst>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144647.7</c:v>
                </c:pt>
                <c:pt idx="1">
                  <c:v>150656.4</c:v>
                </c:pt>
                <c:pt idx="2">
                  <c:v>154427.9</c:v>
                </c:pt>
                <c:pt idx="3">
                  <c:v>179986</c:v>
                </c:pt>
                <c:pt idx="4">
                  <c:v>143640.7</c:v>
                </c:pt>
                <c:pt idx="5">
                  <c:v>135078.2</c:v>
                </c:pt>
                <c:pt idx="6">
                  <c:v>184693.8</c:v>
                </c:pt>
                <c:pt idx="7">
                  <c:v>127731.3</c:v>
                </c:pt>
                <c:pt idx="8">
                  <c:v>70964.9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</c:v>
                </c:pt>
                <c:pt idx="13">
                  <c:v>177713.9</c:v>
                </c:pt>
                <c:pt idx="14">
                  <c:v>65964.9</c:v>
                </c:pt>
                <c:pt idx="15">
                  <c:v>130601.6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93832"/>
        <c:axId val="903534576"/>
      </c:barChart>
      <c:catAx>
        <c:axId val="177193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534576"/>
        <c:crosses val="autoZero"/>
        <c:auto val="1"/>
        <c:lblAlgn val="ctr"/>
        <c:lblOffset val="100"/>
        <c:noMultiLvlLbl val="0"/>
      </c:catAx>
      <c:valAx>
        <c:axId val="9035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19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10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11</c:v>
                </c:pt>
                <c:pt idx="27">
                  <c:v>9</c:v>
                </c:pt>
                <c:pt idx="28">
                  <c:v>18</c:v>
                </c:pt>
                <c:pt idx="29">
                  <c:v>10</c:v>
                </c:pt>
                <c:pt idx="30">
                  <c:v>8</c:v>
                </c:pt>
                <c:pt idx="31">
                  <c:v>14</c:v>
                </c:pt>
                <c:pt idx="32">
                  <c:v>6</c:v>
                </c:pt>
                <c:pt idx="33">
                  <c:v>16</c:v>
                </c:pt>
                <c:pt idx="34">
                  <c:v>7</c:v>
                </c:pt>
                <c:pt idx="35">
                  <c:v>6</c:v>
                </c:pt>
                <c:pt idx="36">
                  <c:v>14</c:v>
                </c:pt>
                <c:pt idx="37">
                  <c:v>8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8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27534.8</c:v>
                </c:pt>
                <c:pt idx="4">
                  <c:v>22521.6</c:v>
                </c:pt>
                <c:pt idx="5">
                  <c:v>22188.5</c:v>
                </c:pt>
                <c:pt idx="6">
                  <c:v>20223.9</c:v>
                </c:pt>
                <c:pt idx="7">
                  <c:v>29601.9</c:v>
                </c:pt>
                <c:pt idx="8">
                  <c:v>24513.2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19421.1</c:v>
                </c:pt>
                <c:pt idx="18">
                  <c:v>19341.7</c:v>
                </c:pt>
                <c:pt idx="19">
                  <c:v>33477.2</c:v>
                </c:pt>
                <c:pt idx="20">
                  <c:v>3708.1</c:v>
                </c:pt>
                <c:pt idx="21">
                  <c:v>31144.4</c:v>
                </c:pt>
                <c:pt idx="22">
                  <c:v>72527.2</c:v>
                </c:pt>
                <c:pt idx="23">
                  <c:v>50854.1</c:v>
                </c:pt>
                <c:pt idx="24">
                  <c:v>42504.6</c:v>
                </c:pt>
                <c:pt idx="25">
                  <c:v>35137</c:v>
                </c:pt>
                <c:pt idx="26">
                  <c:v>73444.4</c:v>
                </c:pt>
                <c:pt idx="27">
                  <c:v>60389.5</c:v>
                </c:pt>
                <c:pt idx="28">
                  <c:v>114660.6</c:v>
                </c:pt>
                <c:pt idx="29">
                  <c:v>64542</c:v>
                </c:pt>
                <c:pt idx="30">
                  <c:v>52229.5</c:v>
                </c:pt>
                <c:pt idx="31">
                  <c:v>85928</c:v>
                </c:pt>
                <c:pt idx="32">
                  <c:v>37558.8</c:v>
                </c:pt>
                <c:pt idx="33">
                  <c:v>93382.6</c:v>
                </c:pt>
                <c:pt idx="34">
                  <c:v>42074.2</c:v>
                </c:pt>
                <c:pt idx="35">
                  <c:v>36438.5</c:v>
                </c:pt>
                <c:pt idx="36">
                  <c:v>80685.8</c:v>
                </c:pt>
                <c:pt idx="37">
                  <c:v>46311.4</c:v>
                </c:pt>
                <c:pt idx="38">
                  <c:v>67829.1</c:v>
                </c:pt>
                <c:pt idx="39">
                  <c:v>77243.1</c:v>
                </c:pt>
                <c:pt idx="40">
                  <c:v>82374</c:v>
                </c:pt>
                <c:pt idx="41">
                  <c:v>44974.8</c:v>
                </c:pt>
                <c:pt idx="42">
                  <c:v>44946.5</c:v>
                </c:pt>
                <c:pt idx="43">
                  <c:v>69891.9</c:v>
                </c:pt>
                <c:pt idx="44">
                  <c:v>28464.8</c:v>
                </c:pt>
                <c:pt idx="45">
                  <c:v>64467.4</c:v>
                </c:pt>
                <c:pt idx="46">
                  <c:v>79420.6</c:v>
                </c:pt>
                <c:pt idx="47">
                  <c:v>68658.9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77764"/>
        <c:axId val="787203797"/>
      </c:scatterChart>
      <c:valAx>
        <c:axId val="8686777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203797"/>
        <c:crosses val="autoZero"/>
        <c:crossBetween val="midCat"/>
      </c:valAx>
      <c:valAx>
        <c:axId val="787203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6777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177800</xdr:colOff>
      <xdr:row>2</xdr:row>
      <xdr:rowOff>174625</xdr:rowOff>
    </xdr:from>
    <xdr:to>
      <xdr:col>11</xdr:col>
      <xdr:colOff>482600</xdr:colOff>
      <xdr:row>17</xdr:row>
      <xdr:rowOff>60325</xdr:rowOff>
    </xdr:to>
    <xdr:graphicFrame>
      <xdr:nvGraphicFramePr>
        <xdr:cNvPr id="2" name="Chart 1"/>
        <xdr:cNvGraphicFramePr/>
      </xdr:nvGraphicFramePr>
      <xdr:xfrm>
        <a:off x="3111500" y="555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</xdr:colOff>
      <xdr:row>51</xdr:row>
      <xdr:rowOff>136525</xdr:rowOff>
    </xdr:from>
    <xdr:to>
      <xdr:col>4</xdr:col>
      <xdr:colOff>22225</xdr:colOff>
      <xdr:row>66</xdr:row>
      <xdr:rowOff>22225</xdr:rowOff>
    </xdr:to>
    <xdr:graphicFrame>
      <xdr:nvGraphicFramePr>
        <xdr:cNvPr id="8" name="Chart 7"/>
        <xdr:cNvGraphicFramePr/>
      </xdr:nvGraphicFramePr>
      <xdr:xfrm>
        <a:off x="3175" y="10042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87.0767708333" refreshedBy="DEII" recordCount="52">
  <cacheSource type="worksheet">
    <worksheetSource ref="A1:N53" sheet="car inventory"/>
  </cacheSource>
  <cacheFields count="14">
    <cacheField name="Car ID" numFmtId="0">
      <sharedItems count="52"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01ODY040"/>
        <s v="HO1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</sharedItems>
    </cacheField>
    <cacheField name="Make" numFmtId="0">
      <sharedItems count="6">
        <s v="FD"/>
        <s v="GM"/>
        <s v="TY"/>
        <s v="HO"/>
        <s v="CR"/>
        <s v="HY"/>
      </sharedItems>
    </cacheField>
    <cacheField name="Make (Full Name)" numFmtId="0">
      <sharedItems count="6">
        <s v="Ford"/>
        <s v="General motors"/>
        <s v="Toyota"/>
        <s v="Honda"/>
        <s v="chrysler"/>
        <s v="Hundai"/>
      </sharedItems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 count="11">
        <s v="Mustang"/>
        <s v="Focus"/>
        <s v="Camero"/>
        <s v="Silverado"/>
        <s v="Camrey"/>
        <s v="Corola"/>
        <s v="Civic"/>
        <s v="Odyssey"/>
        <s v="PT  Cruiser"/>
        <s v="Caravan"/>
        <s v="Elantra"/>
      </sharedItems>
    </cacheField>
    <cacheField name="Manufacture Year" numFmtId="0">
      <sharedItems count="18">
        <s v="06"/>
        <s v="08"/>
        <s v="09"/>
        <s v="13"/>
        <s v="12"/>
        <s v="14"/>
        <s v="10"/>
        <s v="98"/>
        <s v="00"/>
        <s v="96"/>
        <s v="02"/>
        <s v="03"/>
        <s v="99"/>
        <s v="01"/>
        <s v="11"/>
        <s v="05"/>
        <s v="07"/>
        <s v="04"/>
      </sharedItems>
    </cacheField>
    <cacheField name="Age" numFmtId="0">
      <sharedItems containsSemiMixedTypes="0" containsString="0" containsNumber="1" containsInteger="1" minValue="0" maxValue="18" count="18">
        <n v="8"/>
        <n v="6"/>
        <n v="5"/>
        <n v="1"/>
        <n v="2"/>
        <n v="0"/>
        <n v="4"/>
        <n v="16"/>
        <n v="14"/>
        <n v="18"/>
        <n v="12"/>
        <n v="11"/>
        <n v="15"/>
        <n v="13"/>
        <n v="3"/>
        <n v="9"/>
        <n v="7"/>
        <n v="10"/>
      </sharedItems>
    </cacheField>
    <cacheField name="Miles" numFmtId="0">
      <sharedItems containsSemiMixedTypes="0" containsString="0" containsNumber="1" minValue="3708.1" maxValue="114660.6" count="52">
        <n v="40326.8"/>
        <n v="44974.8"/>
        <n v="44946.5"/>
        <n v="37558.8"/>
        <n v="36438.5"/>
        <n v="46311.4"/>
        <n v="52229.5"/>
        <n v="35137"/>
        <n v="27637.1"/>
        <n v="27534.8"/>
        <n v="19341.7"/>
        <n v="22521.6"/>
        <n v="13682.9"/>
        <n v="28464.8"/>
        <n v="19421.1"/>
        <n v="14289.6"/>
        <n v="31144.4"/>
        <n v="83162.7"/>
        <n v="80685.8"/>
        <n v="114660.6"/>
        <n v="93382.6"/>
        <n v="85928"/>
        <n v="67829.1"/>
        <n v="48114.2"/>
        <n v="64467.4"/>
        <n v="73444.4"/>
        <n v="17556.3"/>
        <n v="29601.9"/>
        <n v="22128.2"/>
        <n v="82374"/>
        <n v="69891.9"/>
        <n v="22573"/>
        <n v="33477.2"/>
        <n v="30555.3"/>
        <n v="24513.2"/>
        <n v="13867.6"/>
        <n v="60389.5"/>
        <n v="50854.1"/>
        <n v="42504.6"/>
        <n v="68658.9"/>
        <n v="3708.1"/>
        <n v="64542"/>
        <n v="42074.2"/>
        <n v="27394.2"/>
        <n v="79420.6"/>
        <n v="77243.1"/>
        <n v="72527.2"/>
        <n v="52699.4"/>
        <n v="29102.3"/>
        <n v="22282"/>
        <n v="20223.9"/>
        <n v="22188.5"/>
      </sharedItems>
    </cacheField>
    <cacheField name="Miles / Year" numFmtId="0">
      <sharedItems containsSemiMixedTypes="0" containsString="0" containsNumber="1" minValue="4744.32941176471" maxValue="35112.6" count="52">
        <n v="4744.32941176471"/>
        <n v="5291.15294117647"/>
        <n v="6914.84615384615"/>
        <n v="5778.27692307692"/>
        <n v="5605.92307692308"/>
        <n v="5448.4"/>
        <n v="6144.64705882353"/>
        <n v="6388.54545454546"/>
        <n v="18424.7333333333"/>
        <n v="18356.5333333333"/>
        <n v="7736.68"/>
        <n v="15014.4"/>
        <n v="9121.93333333333"/>
        <n v="5175.41818181818"/>
        <n v="7768.44"/>
        <n v="28579.2"/>
        <n v="6920.97777777778"/>
        <n v="5040.16363636364"/>
        <n v="5564.53793103448"/>
        <n v="6197.87027027027"/>
        <n v="5659.55151515152"/>
        <n v="5926.06896551724"/>
        <n v="5426.328"/>
        <n v="8748.03636363636"/>
        <n v="5157.392"/>
        <n v="6386.46956521739"/>
        <n v="35112.6"/>
        <n v="11840.76"/>
        <n v="8851.28"/>
        <n v="5314.45161290323"/>
        <n v="5177.17777777778"/>
        <n v="5016.22222222222"/>
        <n v="7439.37777777778"/>
        <n v="8730.08571428572"/>
        <n v="9805.28"/>
        <n v="9245.06666666667"/>
        <n v="6356.78947368421"/>
        <n v="6780.54666666667"/>
        <n v="6539.16923076923"/>
        <n v="5085.84444444444"/>
        <n v="7416.2"/>
        <n v="6146.85714285714"/>
        <n v="5609.89333333333"/>
        <n v="7826.91428571429"/>
        <n v="5123.90967741936"/>
        <n v="5327.11034482759"/>
        <n v="6907.35238095238"/>
        <n v="5018.99047619048"/>
        <n v="8314.94285714286"/>
        <n v="8912.8"/>
        <n v="13482.6"/>
        <n v="14792.3333333333"/>
      </sharedItems>
    </cacheField>
    <cacheField name="Color" numFmtId="0">
      <sharedItems count="5">
        <s v="Black"/>
        <s v="White"/>
        <s v="Green"/>
        <s v="Blue"/>
        <s v="Red"/>
      </sharedItems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 count="3">
        <n v="50000"/>
        <n v="75000"/>
        <n v="100000"/>
      </sharedItems>
    </cacheField>
    <cacheField name="Covered?" numFmtId="0">
      <sharedItems count="2">
        <s v="y"/>
        <s v="Not covered"/>
      </sharedItems>
    </cacheField>
    <cacheField name="New Car ID" numFmtId="0">
      <sharedItems count="52">
        <s v="FD06MTGBLA001"/>
        <s v="FD06MTGWHI002"/>
        <s v="FD08MTGGRE003"/>
        <s v="FD08MTGBLA004"/>
        <s v="FD08MTGWHI005"/>
        <s v="FD06FCSGRE006"/>
        <s v="FD06FCSGRE007"/>
        <s v="FD09FCSBLA008"/>
        <s v="FD13FCSBLA009"/>
        <s v="FD13FCSWHI010"/>
        <s v="FD12FCSWHI011"/>
        <s v="FD13FCSBLA012"/>
        <s v="FD13FCSBLA013"/>
        <s v="GM09CMRWHI014"/>
        <s v="GM12CMRBLA015"/>
        <s v="GM14CMRWHI016"/>
        <s v="GM10SLVBLA017"/>
        <s v="GM98SLVBLA018"/>
        <s v="GM00SLVBLU019"/>
        <s v="TY96CAMGRE020"/>
        <s v="TY98CAMBLA021"/>
        <s v="TY00CAMGRE022"/>
        <s v="TY02CAMBLA023"/>
        <s v="TY09CAMWHI024"/>
        <s v="TY02CORRED025"/>
        <s v="TY03CORBLA026"/>
        <s v="TY14CORBLU027"/>
        <s v="TY12CORBLA028"/>
        <s v="TY12CAMBLU029"/>
        <s v="HO99CIVWHI030"/>
        <s v="HO01CIVBLU031"/>
        <s v="HO10CIVBLU032"/>
        <s v="HO10CIVBLA033"/>
        <s v="HO11CIVBLA034"/>
        <s v="HO12CIVBLA035"/>
        <s v="HO13CIVBLA036"/>
        <s v="HO05ODYWHI037"/>
        <s v="HO07ODYBLA038"/>
        <s v="HO08ODYWHI039"/>
        <s v="HO01ODYBLA040"/>
        <s v="HO14ODYBLA041"/>
        <s v="CR04PTCBLU042"/>
        <s v="CR07PTCGRE043"/>
        <s v="CR11PTCBLA044"/>
        <s v="CR99CARGRE045"/>
        <s v="CR00CARBLA046"/>
        <s v="CR04CARWHI047"/>
        <s v="CR04CARRED048"/>
        <s v="HY11ELABLA049"/>
        <s v="HY12ELABLU050"/>
        <s v="HY13ELABLA051"/>
        <s v="HY13ELABLU0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1"/>
    <x v="1"/>
    <x v="1"/>
    <x v="1"/>
    <x v="0"/>
    <x v="0"/>
    <x v="1"/>
  </r>
  <r>
    <x v="2"/>
    <x v="0"/>
    <x v="0"/>
    <x v="0"/>
    <x v="0"/>
    <x v="1"/>
    <x v="1"/>
    <x v="2"/>
    <x v="2"/>
    <x v="2"/>
    <x v="2"/>
    <x v="0"/>
    <x v="0"/>
    <x v="2"/>
  </r>
  <r>
    <x v="3"/>
    <x v="0"/>
    <x v="0"/>
    <x v="0"/>
    <x v="0"/>
    <x v="1"/>
    <x v="1"/>
    <x v="3"/>
    <x v="3"/>
    <x v="0"/>
    <x v="3"/>
    <x v="0"/>
    <x v="0"/>
    <x v="3"/>
  </r>
  <r>
    <x v="4"/>
    <x v="0"/>
    <x v="0"/>
    <x v="0"/>
    <x v="0"/>
    <x v="1"/>
    <x v="1"/>
    <x v="4"/>
    <x v="4"/>
    <x v="1"/>
    <x v="0"/>
    <x v="0"/>
    <x v="0"/>
    <x v="4"/>
  </r>
  <r>
    <x v="5"/>
    <x v="0"/>
    <x v="0"/>
    <x v="1"/>
    <x v="1"/>
    <x v="0"/>
    <x v="0"/>
    <x v="5"/>
    <x v="5"/>
    <x v="2"/>
    <x v="4"/>
    <x v="1"/>
    <x v="0"/>
    <x v="5"/>
  </r>
  <r>
    <x v="6"/>
    <x v="0"/>
    <x v="0"/>
    <x v="1"/>
    <x v="1"/>
    <x v="0"/>
    <x v="0"/>
    <x v="6"/>
    <x v="6"/>
    <x v="2"/>
    <x v="2"/>
    <x v="1"/>
    <x v="0"/>
    <x v="6"/>
  </r>
  <r>
    <x v="7"/>
    <x v="0"/>
    <x v="0"/>
    <x v="1"/>
    <x v="1"/>
    <x v="2"/>
    <x v="2"/>
    <x v="7"/>
    <x v="7"/>
    <x v="0"/>
    <x v="5"/>
    <x v="1"/>
    <x v="0"/>
    <x v="7"/>
  </r>
  <r>
    <x v="8"/>
    <x v="0"/>
    <x v="0"/>
    <x v="1"/>
    <x v="1"/>
    <x v="3"/>
    <x v="3"/>
    <x v="8"/>
    <x v="8"/>
    <x v="0"/>
    <x v="0"/>
    <x v="1"/>
    <x v="0"/>
    <x v="8"/>
  </r>
  <r>
    <x v="9"/>
    <x v="0"/>
    <x v="0"/>
    <x v="1"/>
    <x v="1"/>
    <x v="3"/>
    <x v="3"/>
    <x v="9"/>
    <x v="9"/>
    <x v="1"/>
    <x v="6"/>
    <x v="1"/>
    <x v="0"/>
    <x v="9"/>
  </r>
  <r>
    <x v="10"/>
    <x v="0"/>
    <x v="0"/>
    <x v="1"/>
    <x v="1"/>
    <x v="4"/>
    <x v="4"/>
    <x v="10"/>
    <x v="10"/>
    <x v="1"/>
    <x v="7"/>
    <x v="1"/>
    <x v="0"/>
    <x v="10"/>
  </r>
  <r>
    <x v="11"/>
    <x v="0"/>
    <x v="0"/>
    <x v="1"/>
    <x v="1"/>
    <x v="3"/>
    <x v="3"/>
    <x v="11"/>
    <x v="11"/>
    <x v="0"/>
    <x v="8"/>
    <x v="1"/>
    <x v="0"/>
    <x v="11"/>
  </r>
  <r>
    <x v="12"/>
    <x v="0"/>
    <x v="0"/>
    <x v="1"/>
    <x v="1"/>
    <x v="3"/>
    <x v="3"/>
    <x v="12"/>
    <x v="12"/>
    <x v="0"/>
    <x v="9"/>
    <x v="1"/>
    <x v="0"/>
    <x v="12"/>
  </r>
  <r>
    <x v="13"/>
    <x v="1"/>
    <x v="1"/>
    <x v="2"/>
    <x v="2"/>
    <x v="2"/>
    <x v="2"/>
    <x v="13"/>
    <x v="13"/>
    <x v="1"/>
    <x v="10"/>
    <x v="2"/>
    <x v="0"/>
    <x v="13"/>
  </r>
  <r>
    <x v="14"/>
    <x v="1"/>
    <x v="1"/>
    <x v="2"/>
    <x v="2"/>
    <x v="4"/>
    <x v="4"/>
    <x v="14"/>
    <x v="14"/>
    <x v="0"/>
    <x v="11"/>
    <x v="2"/>
    <x v="0"/>
    <x v="14"/>
  </r>
  <r>
    <x v="15"/>
    <x v="1"/>
    <x v="1"/>
    <x v="2"/>
    <x v="2"/>
    <x v="5"/>
    <x v="5"/>
    <x v="15"/>
    <x v="15"/>
    <x v="1"/>
    <x v="12"/>
    <x v="2"/>
    <x v="0"/>
    <x v="15"/>
  </r>
  <r>
    <x v="16"/>
    <x v="1"/>
    <x v="1"/>
    <x v="3"/>
    <x v="3"/>
    <x v="6"/>
    <x v="6"/>
    <x v="16"/>
    <x v="16"/>
    <x v="0"/>
    <x v="13"/>
    <x v="2"/>
    <x v="0"/>
    <x v="16"/>
  </r>
  <r>
    <x v="17"/>
    <x v="1"/>
    <x v="1"/>
    <x v="3"/>
    <x v="3"/>
    <x v="7"/>
    <x v="7"/>
    <x v="17"/>
    <x v="17"/>
    <x v="0"/>
    <x v="10"/>
    <x v="2"/>
    <x v="0"/>
    <x v="17"/>
  </r>
  <r>
    <x v="18"/>
    <x v="1"/>
    <x v="1"/>
    <x v="3"/>
    <x v="3"/>
    <x v="8"/>
    <x v="8"/>
    <x v="18"/>
    <x v="18"/>
    <x v="3"/>
    <x v="8"/>
    <x v="2"/>
    <x v="0"/>
    <x v="18"/>
  </r>
  <r>
    <x v="19"/>
    <x v="2"/>
    <x v="2"/>
    <x v="4"/>
    <x v="4"/>
    <x v="9"/>
    <x v="9"/>
    <x v="19"/>
    <x v="19"/>
    <x v="2"/>
    <x v="14"/>
    <x v="2"/>
    <x v="1"/>
    <x v="19"/>
  </r>
  <r>
    <x v="20"/>
    <x v="2"/>
    <x v="2"/>
    <x v="4"/>
    <x v="4"/>
    <x v="7"/>
    <x v="7"/>
    <x v="20"/>
    <x v="20"/>
    <x v="0"/>
    <x v="15"/>
    <x v="2"/>
    <x v="0"/>
    <x v="20"/>
  </r>
  <r>
    <x v="21"/>
    <x v="2"/>
    <x v="2"/>
    <x v="4"/>
    <x v="4"/>
    <x v="8"/>
    <x v="8"/>
    <x v="21"/>
    <x v="21"/>
    <x v="2"/>
    <x v="4"/>
    <x v="2"/>
    <x v="0"/>
    <x v="21"/>
  </r>
  <r>
    <x v="22"/>
    <x v="2"/>
    <x v="2"/>
    <x v="4"/>
    <x v="4"/>
    <x v="10"/>
    <x v="10"/>
    <x v="22"/>
    <x v="22"/>
    <x v="0"/>
    <x v="0"/>
    <x v="2"/>
    <x v="0"/>
    <x v="22"/>
  </r>
  <r>
    <x v="23"/>
    <x v="2"/>
    <x v="2"/>
    <x v="4"/>
    <x v="4"/>
    <x v="2"/>
    <x v="2"/>
    <x v="23"/>
    <x v="23"/>
    <x v="1"/>
    <x v="5"/>
    <x v="2"/>
    <x v="0"/>
    <x v="23"/>
  </r>
  <r>
    <x v="24"/>
    <x v="2"/>
    <x v="2"/>
    <x v="5"/>
    <x v="5"/>
    <x v="10"/>
    <x v="10"/>
    <x v="24"/>
    <x v="24"/>
    <x v="4"/>
    <x v="16"/>
    <x v="2"/>
    <x v="0"/>
    <x v="24"/>
  </r>
  <r>
    <x v="25"/>
    <x v="2"/>
    <x v="2"/>
    <x v="5"/>
    <x v="5"/>
    <x v="11"/>
    <x v="11"/>
    <x v="25"/>
    <x v="25"/>
    <x v="0"/>
    <x v="16"/>
    <x v="2"/>
    <x v="0"/>
    <x v="25"/>
  </r>
  <r>
    <x v="26"/>
    <x v="2"/>
    <x v="2"/>
    <x v="5"/>
    <x v="5"/>
    <x v="5"/>
    <x v="5"/>
    <x v="26"/>
    <x v="26"/>
    <x v="3"/>
    <x v="6"/>
    <x v="2"/>
    <x v="0"/>
    <x v="26"/>
  </r>
  <r>
    <x v="27"/>
    <x v="2"/>
    <x v="2"/>
    <x v="5"/>
    <x v="5"/>
    <x v="4"/>
    <x v="4"/>
    <x v="27"/>
    <x v="27"/>
    <x v="0"/>
    <x v="10"/>
    <x v="2"/>
    <x v="0"/>
    <x v="27"/>
  </r>
  <r>
    <x v="28"/>
    <x v="2"/>
    <x v="2"/>
    <x v="4"/>
    <x v="4"/>
    <x v="4"/>
    <x v="4"/>
    <x v="28"/>
    <x v="28"/>
    <x v="3"/>
    <x v="14"/>
    <x v="2"/>
    <x v="0"/>
    <x v="28"/>
  </r>
  <r>
    <x v="29"/>
    <x v="3"/>
    <x v="3"/>
    <x v="6"/>
    <x v="6"/>
    <x v="12"/>
    <x v="12"/>
    <x v="29"/>
    <x v="29"/>
    <x v="1"/>
    <x v="9"/>
    <x v="1"/>
    <x v="1"/>
    <x v="29"/>
  </r>
  <r>
    <x v="30"/>
    <x v="3"/>
    <x v="3"/>
    <x v="6"/>
    <x v="6"/>
    <x v="13"/>
    <x v="13"/>
    <x v="30"/>
    <x v="30"/>
    <x v="3"/>
    <x v="3"/>
    <x v="1"/>
    <x v="0"/>
    <x v="30"/>
  </r>
  <r>
    <x v="31"/>
    <x v="3"/>
    <x v="3"/>
    <x v="6"/>
    <x v="6"/>
    <x v="6"/>
    <x v="6"/>
    <x v="31"/>
    <x v="31"/>
    <x v="3"/>
    <x v="12"/>
    <x v="1"/>
    <x v="0"/>
    <x v="31"/>
  </r>
  <r>
    <x v="32"/>
    <x v="3"/>
    <x v="3"/>
    <x v="6"/>
    <x v="6"/>
    <x v="6"/>
    <x v="6"/>
    <x v="32"/>
    <x v="32"/>
    <x v="0"/>
    <x v="15"/>
    <x v="1"/>
    <x v="0"/>
    <x v="32"/>
  </r>
  <r>
    <x v="33"/>
    <x v="3"/>
    <x v="3"/>
    <x v="6"/>
    <x v="6"/>
    <x v="14"/>
    <x v="14"/>
    <x v="33"/>
    <x v="33"/>
    <x v="0"/>
    <x v="2"/>
    <x v="1"/>
    <x v="0"/>
    <x v="33"/>
  </r>
  <r>
    <x v="34"/>
    <x v="3"/>
    <x v="3"/>
    <x v="6"/>
    <x v="6"/>
    <x v="4"/>
    <x v="4"/>
    <x v="34"/>
    <x v="34"/>
    <x v="0"/>
    <x v="13"/>
    <x v="1"/>
    <x v="0"/>
    <x v="34"/>
  </r>
  <r>
    <x v="35"/>
    <x v="3"/>
    <x v="3"/>
    <x v="6"/>
    <x v="6"/>
    <x v="3"/>
    <x v="3"/>
    <x v="35"/>
    <x v="35"/>
    <x v="0"/>
    <x v="14"/>
    <x v="1"/>
    <x v="0"/>
    <x v="35"/>
  </r>
  <r>
    <x v="36"/>
    <x v="3"/>
    <x v="3"/>
    <x v="7"/>
    <x v="7"/>
    <x v="15"/>
    <x v="15"/>
    <x v="36"/>
    <x v="36"/>
    <x v="1"/>
    <x v="5"/>
    <x v="2"/>
    <x v="0"/>
    <x v="36"/>
  </r>
  <r>
    <x v="37"/>
    <x v="3"/>
    <x v="3"/>
    <x v="7"/>
    <x v="7"/>
    <x v="16"/>
    <x v="16"/>
    <x v="37"/>
    <x v="37"/>
    <x v="0"/>
    <x v="15"/>
    <x v="2"/>
    <x v="0"/>
    <x v="37"/>
  </r>
  <r>
    <x v="38"/>
    <x v="3"/>
    <x v="3"/>
    <x v="7"/>
    <x v="7"/>
    <x v="1"/>
    <x v="1"/>
    <x v="38"/>
    <x v="38"/>
    <x v="1"/>
    <x v="9"/>
    <x v="2"/>
    <x v="0"/>
    <x v="38"/>
  </r>
  <r>
    <x v="39"/>
    <x v="3"/>
    <x v="3"/>
    <x v="7"/>
    <x v="7"/>
    <x v="13"/>
    <x v="13"/>
    <x v="39"/>
    <x v="39"/>
    <x v="0"/>
    <x v="0"/>
    <x v="2"/>
    <x v="0"/>
    <x v="39"/>
  </r>
  <r>
    <x v="40"/>
    <x v="3"/>
    <x v="3"/>
    <x v="7"/>
    <x v="7"/>
    <x v="5"/>
    <x v="5"/>
    <x v="40"/>
    <x v="40"/>
    <x v="0"/>
    <x v="1"/>
    <x v="2"/>
    <x v="0"/>
    <x v="40"/>
  </r>
  <r>
    <x v="41"/>
    <x v="4"/>
    <x v="4"/>
    <x v="8"/>
    <x v="8"/>
    <x v="17"/>
    <x v="17"/>
    <x v="41"/>
    <x v="41"/>
    <x v="3"/>
    <x v="0"/>
    <x v="1"/>
    <x v="0"/>
    <x v="41"/>
  </r>
  <r>
    <x v="42"/>
    <x v="4"/>
    <x v="4"/>
    <x v="8"/>
    <x v="8"/>
    <x v="16"/>
    <x v="16"/>
    <x v="42"/>
    <x v="42"/>
    <x v="2"/>
    <x v="16"/>
    <x v="1"/>
    <x v="0"/>
    <x v="42"/>
  </r>
  <r>
    <x v="43"/>
    <x v="4"/>
    <x v="4"/>
    <x v="8"/>
    <x v="8"/>
    <x v="14"/>
    <x v="14"/>
    <x v="43"/>
    <x v="43"/>
    <x v="0"/>
    <x v="8"/>
    <x v="1"/>
    <x v="0"/>
    <x v="43"/>
  </r>
  <r>
    <x v="44"/>
    <x v="4"/>
    <x v="4"/>
    <x v="9"/>
    <x v="9"/>
    <x v="12"/>
    <x v="12"/>
    <x v="44"/>
    <x v="44"/>
    <x v="2"/>
    <x v="13"/>
    <x v="1"/>
    <x v="1"/>
    <x v="44"/>
  </r>
  <r>
    <x v="45"/>
    <x v="4"/>
    <x v="4"/>
    <x v="9"/>
    <x v="9"/>
    <x v="8"/>
    <x v="8"/>
    <x v="45"/>
    <x v="45"/>
    <x v="0"/>
    <x v="3"/>
    <x v="1"/>
    <x v="1"/>
    <x v="45"/>
  </r>
  <r>
    <x v="46"/>
    <x v="4"/>
    <x v="4"/>
    <x v="9"/>
    <x v="9"/>
    <x v="17"/>
    <x v="17"/>
    <x v="46"/>
    <x v="46"/>
    <x v="1"/>
    <x v="11"/>
    <x v="1"/>
    <x v="0"/>
    <x v="46"/>
  </r>
  <r>
    <x v="47"/>
    <x v="4"/>
    <x v="4"/>
    <x v="9"/>
    <x v="9"/>
    <x v="17"/>
    <x v="17"/>
    <x v="47"/>
    <x v="47"/>
    <x v="4"/>
    <x v="11"/>
    <x v="1"/>
    <x v="0"/>
    <x v="47"/>
  </r>
  <r>
    <x v="48"/>
    <x v="5"/>
    <x v="5"/>
    <x v="10"/>
    <x v="10"/>
    <x v="14"/>
    <x v="14"/>
    <x v="48"/>
    <x v="48"/>
    <x v="0"/>
    <x v="12"/>
    <x v="2"/>
    <x v="0"/>
    <x v="48"/>
  </r>
  <r>
    <x v="49"/>
    <x v="5"/>
    <x v="5"/>
    <x v="10"/>
    <x v="10"/>
    <x v="4"/>
    <x v="4"/>
    <x v="49"/>
    <x v="49"/>
    <x v="3"/>
    <x v="1"/>
    <x v="2"/>
    <x v="0"/>
    <x v="49"/>
  </r>
  <r>
    <x v="50"/>
    <x v="5"/>
    <x v="5"/>
    <x v="10"/>
    <x v="10"/>
    <x v="3"/>
    <x v="3"/>
    <x v="50"/>
    <x v="50"/>
    <x v="0"/>
    <x v="6"/>
    <x v="2"/>
    <x v="0"/>
    <x v="50"/>
  </r>
  <r>
    <x v="51"/>
    <x v="5"/>
    <x v="5"/>
    <x v="10"/>
    <x v="10"/>
    <x v="3"/>
    <x v="3"/>
    <x v="51"/>
    <x v="51"/>
    <x v="3"/>
    <x v="4"/>
    <x v="2"/>
    <x v="0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21" firstHeaderRow="1" firstDataRow="1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axis="axisRow" compact="0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showAll="0"/>
    <pivotField compact="0" showAll="0"/>
    <pivotField compact="0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"/>
  <sheetViews>
    <sheetView tabSelected="1" workbookViewId="0">
      <selection activeCell="M1" sqref="M1"/>
    </sheetView>
  </sheetViews>
  <sheetFormatPr defaultColWidth="9.14285714285714" defaultRowHeight="15" outlineLevelCol="1"/>
  <cols>
    <col min="1" max="1" width="12.1428571428571"/>
    <col min="2" max="2" width="13.5714285714286"/>
  </cols>
  <sheetData>
    <row r="3" spans="1:2">
      <c r="A3" t="s">
        <v>0</v>
      </c>
      <c r="B3" t="s">
        <v>1</v>
      </c>
    </row>
    <row r="4" spans="1:2">
      <c r="A4" t="s">
        <v>2</v>
      </c>
      <c r="B4">
        <v>144647.7</v>
      </c>
    </row>
    <row r="5" spans="1:2">
      <c r="A5" t="s">
        <v>3</v>
      </c>
      <c r="B5">
        <v>150656.4</v>
      </c>
    </row>
    <row r="6" spans="1:2">
      <c r="A6" t="s">
        <v>4</v>
      </c>
      <c r="B6">
        <v>154427.9</v>
      </c>
    </row>
    <row r="7" spans="1:2">
      <c r="A7" t="s">
        <v>5</v>
      </c>
      <c r="B7">
        <v>179986</v>
      </c>
    </row>
    <row r="8" spans="1:2">
      <c r="A8" t="s">
        <v>6</v>
      </c>
      <c r="B8">
        <v>143640.7</v>
      </c>
    </row>
    <row r="9" spans="1:2">
      <c r="A9" t="s">
        <v>7</v>
      </c>
      <c r="B9">
        <v>135078.2</v>
      </c>
    </row>
    <row r="10" spans="1:2">
      <c r="A10" t="s">
        <v>8</v>
      </c>
      <c r="B10">
        <v>184693.8</v>
      </c>
    </row>
    <row r="11" spans="1:2">
      <c r="A11" t="s">
        <v>9</v>
      </c>
      <c r="B11">
        <v>127731.3</v>
      </c>
    </row>
    <row r="12" spans="1:2">
      <c r="A12" t="s">
        <v>10</v>
      </c>
      <c r="B12">
        <v>70964.9</v>
      </c>
    </row>
    <row r="13" spans="1:2">
      <c r="A13" t="s">
        <v>11</v>
      </c>
      <c r="B13">
        <v>65315</v>
      </c>
    </row>
    <row r="14" spans="1:2">
      <c r="A14" t="s">
        <v>12</v>
      </c>
      <c r="B14">
        <v>138561.5</v>
      </c>
    </row>
    <row r="15" spans="1:2">
      <c r="A15" t="s">
        <v>13</v>
      </c>
      <c r="B15">
        <v>141229.4</v>
      </c>
    </row>
    <row r="16" spans="1:2">
      <c r="A16" t="s">
        <v>14</v>
      </c>
      <c r="B16">
        <v>305432.4</v>
      </c>
    </row>
    <row r="17" spans="1:2">
      <c r="A17" t="s">
        <v>15</v>
      </c>
      <c r="B17">
        <v>177713.9</v>
      </c>
    </row>
    <row r="18" spans="1:2">
      <c r="A18" t="s">
        <v>16</v>
      </c>
      <c r="B18">
        <v>65964.9</v>
      </c>
    </row>
    <row r="19" spans="1:2">
      <c r="A19" t="s">
        <v>17</v>
      </c>
      <c r="B19">
        <v>130601.6</v>
      </c>
    </row>
    <row r="20" spans="1:2">
      <c r="A20" t="s">
        <v>18</v>
      </c>
      <c r="B20">
        <v>19341.7</v>
      </c>
    </row>
    <row r="21" spans="1:2">
      <c r="A21" t="s">
        <v>19</v>
      </c>
      <c r="B21">
        <v>2335987.3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6"/>
  <sheetViews>
    <sheetView topLeftCell="A9" workbookViewId="0">
      <selection activeCell="D22" sqref="D22"/>
    </sheetView>
  </sheetViews>
  <sheetFormatPr defaultColWidth="9.14285714285714" defaultRowHeight="15"/>
  <cols>
    <col min="1" max="1" width="14.7142857142857" customWidth="1"/>
    <col min="2" max="2" width="15.7142857142857" customWidth="1"/>
    <col min="3" max="3" width="21.4285714285714" customWidth="1"/>
    <col min="4" max="4" width="16.4285714285714" customWidth="1"/>
    <col min="5" max="5" width="17.4285714285714" customWidth="1"/>
    <col min="6" max="6" width="15.8571428571429" customWidth="1"/>
    <col min="7" max="8" width="9.42857142857143" customWidth="1"/>
    <col min="9" max="9" width="12.8571428571429"/>
    <col min="14" max="14" width="16.5714285714286" customWidth="1"/>
  </cols>
  <sheetData>
    <row r="1" s="1" customFormat="1" ht="30" spans="1:14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0</v>
      </c>
      <c r="L1" s="1" t="s">
        <v>30</v>
      </c>
      <c r="M1" s="1" t="s">
        <v>31</v>
      </c>
      <c r="N1" s="1" t="s">
        <v>32</v>
      </c>
    </row>
    <row r="2" spans="1:14">
      <c r="A2" t="s">
        <v>33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>
        <v>17556.3</v>
      </c>
      <c r="I2">
        <f>H2/(G2+0.5)</f>
        <v>35112.6</v>
      </c>
      <c r="J2" t="s">
        <v>34</v>
      </c>
      <c r="K2" t="s">
        <v>11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>
      <c r="A3" t="s">
        <v>35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>
        <v>14289.6</v>
      </c>
      <c r="I3">
        <f>H3/(G3+0.5)</f>
        <v>28579.2</v>
      </c>
      <c r="J3" t="s">
        <v>36</v>
      </c>
      <c r="K3" t="s">
        <v>16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>
      <c r="A4" t="s">
        <v>37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>
        <v>27637.1</v>
      </c>
      <c r="I4">
        <f>H4/(G4+0.5)</f>
        <v>18424.7333333333</v>
      </c>
      <c r="J4" t="s">
        <v>38</v>
      </c>
      <c r="K4" t="s">
        <v>14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>
      <c r="A5" t="s">
        <v>39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>
        <v>27534.8</v>
      </c>
      <c r="I5">
        <f>H5/(G5+0.5)</f>
        <v>18356.5333333333</v>
      </c>
      <c r="J5" t="s">
        <v>36</v>
      </c>
      <c r="K5" t="s">
        <v>11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>
      <c r="A6" t="s">
        <v>40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>
        <v>22521.6</v>
      </c>
      <c r="I6">
        <f>H6/(G6+0.5)</f>
        <v>15014.4</v>
      </c>
      <c r="J6" t="s">
        <v>38</v>
      </c>
      <c r="K6" t="s">
        <v>17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>
      <c r="A7" t="s">
        <v>41</v>
      </c>
      <c r="B7" t="str">
        <f>LEFT(A7,2)</f>
        <v>HY</v>
      </c>
      <c r="C7" t="str">
        <f>VLOOKUP(B7,B$56:C$61,2)</f>
        <v>Hundai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>
        <v>22188.5</v>
      </c>
      <c r="I7">
        <f>H7/(G7+0.5)</f>
        <v>14792.3333333333</v>
      </c>
      <c r="J7" t="s">
        <v>34</v>
      </c>
      <c r="K7" t="s">
        <v>4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>
      <c r="A8" t="s">
        <v>42</v>
      </c>
      <c r="B8" t="str">
        <f>LEFT(A8,2)</f>
        <v>HY</v>
      </c>
      <c r="C8" t="str">
        <f>VLOOKUP(B8,B$56:C$61,2)</f>
        <v>Hundai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>
        <v>20223.9</v>
      </c>
      <c r="I8">
        <f>H8/(G8+0.5)</f>
        <v>13482.6</v>
      </c>
      <c r="J8" t="s">
        <v>38</v>
      </c>
      <c r="K8" t="s">
        <v>11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>
      <c r="A9" t="s">
        <v>43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>
        <v>29601.9</v>
      </c>
      <c r="I9">
        <f>H9/(G9+0.5)</f>
        <v>11840.76</v>
      </c>
      <c r="J9" t="s">
        <v>38</v>
      </c>
      <c r="K9" t="s">
        <v>13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>
      <c r="A10" t="s">
        <v>44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>
        <v>24513.2</v>
      </c>
      <c r="I10">
        <f>H10/(G10+0.5)</f>
        <v>9805.28</v>
      </c>
      <c r="J10" t="s">
        <v>38</v>
      </c>
      <c r="K10" t="s">
        <v>7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>
      <c r="A11" t="s">
        <v>45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>
        <v>13867.6</v>
      </c>
      <c r="I11">
        <f>H11/(G11+0.5)</f>
        <v>9245.06666666667</v>
      </c>
      <c r="J11" t="s">
        <v>38</v>
      </c>
      <c r="K11" t="s">
        <v>3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>
      <c r="A12" t="s">
        <v>46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>
        <v>13682.9</v>
      </c>
      <c r="I12">
        <f>H12/(G12+0.5)</f>
        <v>9121.93333333333</v>
      </c>
      <c r="J12" t="s">
        <v>38</v>
      </c>
      <c r="K12" t="s">
        <v>12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>
      <c r="A13" t="s">
        <v>47</v>
      </c>
      <c r="B13" t="str">
        <f>LEFT(A13,2)</f>
        <v>HY</v>
      </c>
      <c r="C13" t="str">
        <f>VLOOKUP(B13,B$56:C$61,2)</f>
        <v>Hundai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>
        <v>22282</v>
      </c>
      <c r="I13">
        <f>H13/(G13+0.5)</f>
        <v>8912.8</v>
      </c>
      <c r="J13" t="s">
        <v>34</v>
      </c>
      <c r="K13" t="s">
        <v>10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>
      <c r="A14" t="s">
        <v>48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Camrey</v>
      </c>
      <c r="F14" t="str">
        <f>MID(A14,3,2)</f>
        <v>12</v>
      </c>
      <c r="G14">
        <f>IF(14-F14&lt;0,100-F14+14,14-F14)</f>
        <v>2</v>
      </c>
      <c r="H14">
        <v>22128.2</v>
      </c>
      <c r="I14">
        <f>H14/(G14+0.5)</f>
        <v>8851.28</v>
      </c>
      <c r="J14" t="s">
        <v>34</v>
      </c>
      <c r="K14" t="s">
        <v>3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>
      <c r="A15" t="s">
        <v>49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09</v>
      </c>
      <c r="G15">
        <f>IF(14-F15&lt;0,100-F15+14,14-F15)</f>
        <v>5</v>
      </c>
      <c r="H15">
        <v>48114.2</v>
      </c>
      <c r="I15">
        <f>H15/(G15+0.5)</f>
        <v>8748.03636363636</v>
      </c>
      <c r="J15" t="s">
        <v>36</v>
      </c>
      <c r="K15" t="s">
        <v>6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>
      <c r="A16" t="s">
        <v>50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>
        <v>30555.3</v>
      </c>
      <c r="I16">
        <f>H16/(G16+0.5)</f>
        <v>8730.08571428571</v>
      </c>
      <c r="J16" t="s">
        <v>38</v>
      </c>
      <c r="K16" t="s">
        <v>9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>
      <c r="A17" t="s">
        <v>51</v>
      </c>
      <c r="B17" t="str">
        <f>LEFT(A17,2)</f>
        <v>HY</v>
      </c>
      <c r="C17" t="str">
        <f>VLOOKUP(B17,B$56:C$61,2)</f>
        <v>Hundai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>
        <v>29102.3</v>
      </c>
      <c r="I17">
        <f>H17/(G17+0.5)</f>
        <v>8314.94285714286</v>
      </c>
      <c r="J17" t="s">
        <v>38</v>
      </c>
      <c r="K17" t="s">
        <v>16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>
      <c r="A18" t="s">
        <v>52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 Cruiser</v>
      </c>
      <c r="F18" t="str">
        <f>MID(A18,3,2)</f>
        <v>11</v>
      </c>
      <c r="G18">
        <f>IF(14-F18&lt;0,100-F18+14,14-F18)</f>
        <v>3</v>
      </c>
      <c r="H18">
        <v>27394.2</v>
      </c>
      <c r="I18">
        <f>H18/(G18+0.5)</f>
        <v>7826.91428571429</v>
      </c>
      <c r="J18" t="s">
        <v>38</v>
      </c>
      <c r="K18" t="s">
        <v>17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>
      <c r="A19" t="s">
        <v>53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Camero</v>
      </c>
      <c r="F19" t="str">
        <f>MID(A19,3,2)</f>
        <v>12</v>
      </c>
      <c r="G19">
        <f>IF(14-F19&lt;0,100-F19+14,14-F19)</f>
        <v>2</v>
      </c>
      <c r="H19">
        <v>19421.1</v>
      </c>
      <c r="I19">
        <f>H19/(G19+0.5)</f>
        <v>7768.44</v>
      </c>
      <c r="J19" t="s">
        <v>38</v>
      </c>
      <c r="K19" t="s">
        <v>2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>
      <c r="A20" t="s">
        <v>54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>
        <v>19341.7</v>
      </c>
      <c r="I20">
        <f>H20/(G20+0.5)</f>
        <v>7736.68</v>
      </c>
      <c r="J20" t="s">
        <v>36</v>
      </c>
      <c r="K20" t="s">
        <v>18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>
      <c r="A21" t="s">
        <v>55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>
        <v>33477.2</v>
      </c>
      <c r="I21">
        <f>H21/(G21+0.5)</f>
        <v>7439.37777777778</v>
      </c>
      <c r="J21" t="s">
        <v>38</v>
      </c>
      <c r="K21" t="s">
        <v>15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>
      <c r="A22" t="s">
        <v>56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>
        <v>3708.1</v>
      </c>
      <c r="I22">
        <f>H22/(G22+0.5)</f>
        <v>7416.2</v>
      </c>
      <c r="J22" t="s">
        <v>38</v>
      </c>
      <c r="K22" t="s">
        <v>10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>
      <c r="A23" t="s">
        <v>57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IF(14-F23&lt;0,100-F23+14,14-F23)</f>
        <v>4</v>
      </c>
      <c r="H23">
        <v>31144.4</v>
      </c>
      <c r="I23">
        <f>H23/(G23+0.5)</f>
        <v>6920.97777777778</v>
      </c>
      <c r="J23" t="s">
        <v>38</v>
      </c>
      <c r="K23" t="s">
        <v>7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>
      <c r="A24" t="s">
        <v>58</v>
      </c>
      <c r="B24" t="str">
        <f>LEFT(A24,2)</f>
        <v>CR</v>
      </c>
      <c r="C24" t="str">
        <f>VLOOKUP(B24,B$56:C$61,2)</f>
        <v>chrysler</v>
      </c>
      <c r="D24" t="str">
        <f>MID(A24,5,3)</f>
        <v>CAR</v>
      </c>
      <c r="E24" t="str">
        <f>VLOOKUP(D24,D$56:E$66,2)</f>
        <v>Caravan</v>
      </c>
      <c r="F24" t="str">
        <f>MID(A24,3,2)</f>
        <v>04</v>
      </c>
      <c r="G24">
        <f>IF(14-F24&lt;0,100-F24+14,14-F24)</f>
        <v>10</v>
      </c>
      <c r="H24">
        <v>72527.2</v>
      </c>
      <c r="I24">
        <f>H24/(G24+0.5)</f>
        <v>6907.35238095238</v>
      </c>
      <c r="J24" t="s">
        <v>36</v>
      </c>
      <c r="K24" t="s">
        <v>2</v>
      </c>
      <c r="L24">
        <v>75000</v>
      </c>
      <c r="M24" t="str">
        <f>IF(H24&lt;=L24,"y","Not covered")</f>
        <v>y</v>
      </c>
      <c r="N24" t="str">
        <f>CONCATENATE(B24,F24,D24,UPPER(LEFT(J24,3)),RIGHT(A24,3))</f>
        <v>CR04CARWHI047</v>
      </c>
    </row>
    <row r="25" spans="1:14">
      <c r="A25" t="s">
        <v>59</v>
      </c>
      <c r="B25" t="str">
        <f>LEFT(A25,2)</f>
        <v>HO</v>
      </c>
      <c r="C25" t="str">
        <f>VLOOKUP(B25,B$56:C$61,2)</f>
        <v>Honda</v>
      </c>
      <c r="D25" t="str">
        <f>MID(A25,5,3)</f>
        <v>ODY</v>
      </c>
      <c r="E25" t="str">
        <f>VLOOKUP(D25,D$56:E$66,2)</f>
        <v>Odyssey</v>
      </c>
      <c r="F25" t="str">
        <f>MID(A25,3,2)</f>
        <v>07</v>
      </c>
      <c r="G25">
        <f>IF(14-F25&lt;0,100-F25+14,14-F25)</f>
        <v>7</v>
      </c>
      <c r="H25">
        <v>50854.1</v>
      </c>
      <c r="I25">
        <f>H25/(G25+0.5)</f>
        <v>6780.54666666667</v>
      </c>
      <c r="J25" t="s">
        <v>38</v>
      </c>
      <c r="K25" t="s">
        <v>15</v>
      </c>
      <c r="L25">
        <v>100000</v>
      </c>
      <c r="M25" t="str">
        <f>IF(H25&lt;=L25,"y","Not covered")</f>
        <v>y</v>
      </c>
      <c r="N25" t="str">
        <f>CONCATENATE(B25,F25,D25,UPPER(LEFT(J25,3)),RIGHT(A25,3))</f>
        <v>HO07ODYBLA038</v>
      </c>
    </row>
    <row r="26" spans="1:14">
      <c r="A26" t="s">
        <v>60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08</v>
      </c>
      <c r="G26">
        <f>IF(14-F26&lt;0,100-F26+14,14-F26)</f>
        <v>6</v>
      </c>
      <c r="H26">
        <v>42504.6</v>
      </c>
      <c r="I26">
        <f>H26/(G26+0.5)</f>
        <v>6539.16923076923</v>
      </c>
      <c r="J26" t="s">
        <v>36</v>
      </c>
      <c r="K26" t="s">
        <v>12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HO08ODYWHI039</v>
      </c>
    </row>
    <row r="27" spans="1:14">
      <c r="A27" t="s">
        <v>61</v>
      </c>
      <c r="B27" t="str">
        <f>LEFT(A27,2)</f>
        <v>FD</v>
      </c>
      <c r="C27" t="str">
        <f>VLOOKUP(B27,B$56:C$61,2)</f>
        <v>Ford</v>
      </c>
      <c r="D27" t="str">
        <f>MID(A27,5,3)</f>
        <v>FCS</v>
      </c>
      <c r="E27" t="str">
        <f>VLOOKUP(D27,D$56:E$66,2)</f>
        <v>Focus</v>
      </c>
      <c r="F27" t="str">
        <f>MID(A27,3,2)</f>
        <v>09</v>
      </c>
      <c r="G27">
        <f>IF(14-F27&lt;0,100-F27+14,14-F27)</f>
        <v>5</v>
      </c>
      <c r="H27">
        <v>35137</v>
      </c>
      <c r="I27">
        <f>H27/(G27+0.5)</f>
        <v>6388.54545454545</v>
      </c>
      <c r="J27" t="s">
        <v>38</v>
      </c>
      <c r="K27" t="s">
        <v>6</v>
      </c>
      <c r="L27">
        <v>75000</v>
      </c>
      <c r="M27" t="str">
        <f>IF(H27&lt;=L27,"y","Not covered")</f>
        <v>y</v>
      </c>
      <c r="N27" t="str">
        <f>CONCATENATE(B27,F27,D27,UPPER(LEFT(J27,3)),RIGHT(A27,3))</f>
        <v>FD09FCSBLA008</v>
      </c>
    </row>
    <row r="28" spans="1:14">
      <c r="A28" t="s">
        <v>62</v>
      </c>
      <c r="B28" t="str">
        <f>LEFT(A28,2)</f>
        <v>TY</v>
      </c>
      <c r="C28" t="str">
        <f>VLOOKUP(B28,B$56:C$61,2)</f>
        <v>Toyota</v>
      </c>
      <c r="D28" t="str">
        <f>MID(A28,5,3)</f>
        <v>COR</v>
      </c>
      <c r="E28" t="str">
        <f>VLOOKUP(D28,D$56:E$66,2)</f>
        <v>Corola</v>
      </c>
      <c r="F28" t="str">
        <f>MID(A28,3,2)</f>
        <v>03</v>
      </c>
      <c r="G28">
        <f>IF(14-F28&lt;0,100-F28+14,14-F28)</f>
        <v>11</v>
      </c>
      <c r="H28">
        <v>73444.4</v>
      </c>
      <c r="I28">
        <f>H28/(G28+0.5)</f>
        <v>6386.46956521739</v>
      </c>
      <c r="J28" t="s">
        <v>38</v>
      </c>
      <c r="K28" t="s">
        <v>5</v>
      </c>
      <c r="L28">
        <v>100000</v>
      </c>
      <c r="M28" t="str">
        <f>IF(H28&lt;=L28,"y","Not covered")</f>
        <v>y</v>
      </c>
      <c r="N28" t="str">
        <f>CONCATENATE(B28,F28,D28,UPPER(LEFT(J28,3)),RIGHT(A28,3))</f>
        <v>TY03CORBLA026</v>
      </c>
    </row>
    <row r="29" spans="1:14">
      <c r="A29" t="s">
        <v>63</v>
      </c>
      <c r="B29" t="str">
        <f>LEFT(A29,2)</f>
        <v>HO</v>
      </c>
      <c r="C29" t="str">
        <f>VLOOKUP(B29,B$56:C$61,2)</f>
        <v>Honda</v>
      </c>
      <c r="D29" t="str">
        <f>MID(A29,5,3)</f>
        <v>ODY</v>
      </c>
      <c r="E29" t="str">
        <f>VLOOKUP(D29,D$56:E$66,2)</f>
        <v>Odyssey</v>
      </c>
      <c r="F29" t="str">
        <f>MID(A29,3,2)</f>
        <v>05</v>
      </c>
      <c r="G29">
        <f>IF(14-F29&lt;0,100-F29+14,14-F29)</f>
        <v>9</v>
      </c>
      <c r="H29">
        <v>60389.5</v>
      </c>
      <c r="I29">
        <f>H29/(G29+0.5)</f>
        <v>6356.78947368421</v>
      </c>
      <c r="J29" t="s">
        <v>36</v>
      </c>
      <c r="K29" t="s">
        <v>6</v>
      </c>
      <c r="L29">
        <v>100000</v>
      </c>
      <c r="M29" t="str">
        <f>IF(H29&lt;=L29,"y","Not covered")</f>
        <v>y</v>
      </c>
      <c r="N29" t="str">
        <f>CONCATENATE(B29,F29,D29,UPPER(LEFT(J29,3)),RIGHT(A29,3))</f>
        <v>HO05ODYWHI037</v>
      </c>
    </row>
    <row r="30" spans="1:14">
      <c r="A30" t="s">
        <v>64</v>
      </c>
      <c r="B30" t="str">
        <f>LEFT(A30,2)</f>
        <v>TY</v>
      </c>
      <c r="C30" t="str">
        <f>VLOOKUP(B30,B$56:C$61,2)</f>
        <v>Toyota</v>
      </c>
      <c r="D30" t="str">
        <f>MID(A30,5,3)</f>
        <v>CAM</v>
      </c>
      <c r="E30" t="str">
        <f>VLOOKUP(D30,D$56:E$66,2)</f>
        <v>Camrey</v>
      </c>
      <c r="F30" t="str">
        <f>MID(A30,3,2)</f>
        <v>96</v>
      </c>
      <c r="G30">
        <f>IF(14-F30&lt;0,100-F30+14,14-F30)</f>
        <v>18</v>
      </c>
      <c r="H30">
        <v>114660.6</v>
      </c>
      <c r="I30">
        <f>H30/(G30+0.5)</f>
        <v>6197.87027027027</v>
      </c>
      <c r="J30" t="s">
        <v>65</v>
      </c>
      <c r="K30" t="s">
        <v>3</v>
      </c>
      <c r="L30">
        <v>100000</v>
      </c>
      <c r="M30" t="str">
        <f>IF(H30&lt;=L30,"y","Not covered")</f>
        <v>Not covered</v>
      </c>
      <c r="N30" t="str">
        <f>CONCATENATE(B30,F30,D30,UPPER(LEFT(J30,3)),RIGHT(A30,3))</f>
        <v>TY96CAMGRE020</v>
      </c>
    </row>
    <row r="31" spans="1:14">
      <c r="A31" t="s">
        <v>66</v>
      </c>
      <c r="B31" t="str">
        <f>LEFT(A31,2)</f>
        <v>CR</v>
      </c>
      <c r="C31" t="str">
        <f>VLOOKUP(B31,B$56:C$61,2)</f>
        <v>chrysler</v>
      </c>
      <c r="D31" t="str">
        <f>MID(A31,5,3)</f>
        <v>PTC</v>
      </c>
      <c r="E31" t="str">
        <f>VLOOKUP(D31,D$56:E$66,2)</f>
        <v>PT  Cruiser</v>
      </c>
      <c r="F31" t="str">
        <f>MID(A31,3,2)</f>
        <v>04</v>
      </c>
      <c r="G31">
        <f>IF(14-F31&lt;0,100-F31+14,14-F31)</f>
        <v>10</v>
      </c>
      <c r="H31">
        <v>64542</v>
      </c>
      <c r="I31">
        <f>H31/(G31+0.5)</f>
        <v>6146.85714285714</v>
      </c>
      <c r="J31" t="s">
        <v>34</v>
      </c>
      <c r="K31" t="s">
        <v>14</v>
      </c>
      <c r="L31">
        <v>75000</v>
      </c>
      <c r="M31" t="str">
        <f>IF(H31&lt;=L31,"y","Not covered")</f>
        <v>y</v>
      </c>
      <c r="N31" t="str">
        <f>CONCATENATE(B31,F31,D31,UPPER(LEFT(J31,3)),RIGHT(A31,3))</f>
        <v>CR04PTCBLU042</v>
      </c>
    </row>
    <row r="32" spans="1:14">
      <c r="A32" t="s">
        <v>67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06</v>
      </c>
      <c r="G32">
        <f>IF(14-F32&lt;0,100-F32+14,14-F32)</f>
        <v>8</v>
      </c>
      <c r="H32">
        <v>52229.5</v>
      </c>
      <c r="I32">
        <f>H32/(G32+0.5)</f>
        <v>6144.64705882353</v>
      </c>
      <c r="J32" t="s">
        <v>65</v>
      </c>
      <c r="K32" t="s">
        <v>9</v>
      </c>
      <c r="L32">
        <v>75000</v>
      </c>
      <c r="M32" t="str">
        <f>IF(H32&lt;=L32,"y","Not covered")</f>
        <v>y</v>
      </c>
      <c r="N32" t="str">
        <f>CONCATENATE(B32,F32,D32,UPPER(LEFT(J32,3)),RIGHT(A32,3))</f>
        <v>FD06FCSGRE007</v>
      </c>
    </row>
    <row r="33" spans="1:14">
      <c r="A33" t="s">
        <v>68</v>
      </c>
      <c r="B33" t="str">
        <f>LEFT(A33,2)</f>
        <v>TY</v>
      </c>
      <c r="C33" t="str">
        <f>VLOOKUP(B33,B$56:C$61,2)</f>
        <v>Toyota</v>
      </c>
      <c r="D33" t="str">
        <f>MID(A33,5,3)</f>
        <v>CAM</v>
      </c>
      <c r="E33" t="str">
        <f>VLOOKUP(D33,D$56:E$66,2)</f>
        <v>Camrey</v>
      </c>
      <c r="F33" t="str">
        <f>MID(A33,3,2)</f>
        <v>00</v>
      </c>
      <c r="G33">
        <f>IF(14-F33&lt;0,100-F33+14,14-F33)</f>
        <v>14</v>
      </c>
      <c r="H33">
        <v>85928</v>
      </c>
      <c r="I33">
        <f>H33/(G33+0.5)</f>
        <v>5926.06896551724</v>
      </c>
      <c r="J33" t="s">
        <v>65</v>
      </c>
      <c r="K33" t="s">
        <v>4</v>
      </c>
      <c r="L33">
        <v>100000</v>
      </c>
      <c r="M33" t="str">
        <f>IF(H33&lt;=L33,"y","Not covered")</f>
        <v>y</v>
      </c>
      <c r="N33" t="str">
        <f>CONCATENATE(B33,F33,D33,UPPER(LEFT(J33,3)),RIGHT(A33,3))</f>
        <v>TY00CAMGRE022</v>
      </c>
    </row>
    <row r="34" spans="1:14">
      <c r="A34" t="s">
        <v>69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IF(14-F34&lt;0,100-F34+14,14-F34)</f>
        <v>6</v>
      </c>
      <c r="H34">
        <v>37558.8</v>
      </c>
      <c r="I34">
        <f>H34/(G34+0.5)</f>
        <v>5778.27692307692</v>
      </c>
      <c r="J34" t="s">
        <v>38</v>
      </c>
      <c r="K34" t="s">
        <v>8</v>
      </c>
      <c r="L34">
        <v>50000</v>
      </c>
      <c r="M34" t="str">
        <f>IF(H34&lt;=L34,"y","Not covered")</f>
        <v>y</v>
      </c>
      <c r="N34" t="str">
        <f>CONCATENATE(B34,F34,D34,UPPER(LEFT(J34,3)),RIGHT(A34,3))</f>
        <v>FD08MTGBLA004</v>
      </c>
    </row>
    <row r="35" spans="1:14">
      <c r="A35" t="s">
        <v>70</v>
      </c>
      <c r="B35" t="str">
        <f>LEFT(A35,2)</f>
        <v>TY</v>
      </c>
      <c r="C35" t="str">
        <f>VLOOKUP(B35,B$56:C$61,2)</f>
        <v>Toyota</v>
      </c>
      <c r="D35" t="str">
        <f>MID(A35,5,3)</f>
        <v>CAM</v>
      </c>
      <c r="E35" t="str">
        <f>VLOOKUP(D35,D$56:E$66,2)</f>
        <v>Camrey</v>
      </c>
      <c r="F35" t="str">
        <f>MID(A35,3,2)</f>
        <v>98</v>
      </c>
      <c r="G35">
        <f>IF(14-F35&lt;0,100-F35+14,14-F35)</f>
        <v>16</v>
      </c>
      <c r="H35">
        <v>93382.6</v>
      </c>
      <c r="I35">
        <f>H35/(G35+0.5)</f>
        <v>5659.55151515152</v>
      </c>
      <c r="J35" t="s">
        <v>38</v>
      </c>
      <c r="K35" t="s">
        <v>15</v>
      </c>
      <c r="L35">
        <v>100000</v>
      </c>
      <c r="M35" t="str">
        <f>IF(H35&lt;=L35,"y","Not covered")</f>
        <v>y</v>
      </c>
      <c r="N35" t="str">
        <f>CONCATENATE(B35,F35,D35,UPPER(LEFT(J35,3)),RIGHT(A35,3))</f>
        <v>TY98CAMBLA021</v>
      </c>
    </row>
    <row r="36" spans="1:14">
      <c r="A36" t="s">
        <v>71</v>
      </c>
      <c r="B36" t="str">
        <f>LEFT(A36,2)</f>
        <v>CR</v>
      </c>
      <c r="C36" t="str">
        <f>VLOOKUP(B36,B$56:C$61,2)</f>
        <v>chrysler</v>
      </c>
      <c r="D36" t="str">
        <f>MID(A36,5,3)</f>
        <v>PTC</v>
      </c>
      <c r="E36" t="str">
        <f>VLOOKUP(D36,D$56:E$66,2)</f>
        <v>PT  Cruiser</v>
      </c>
      <c r="F36" t="str">
        <f>MID(A36,3,2)</f>
        <v>07</v>
      </c>
      <c r="G36">
        <f>IF(14-F36&lt;0,100-F36+14,14-F36)</f>
        <v>7</v>
      </c>
      <c r="H36">
        <v>42074.2</v>
      </c>
      <c r="I36">
        <f>H36/(G36+0.5)</f>
        <v>5609.89333333333</v>
      </c>
      <c r="J36" t="s">
        <v>65</v>
      </c>
      <c r="K36" t="s">
        <v>5</v>
      </c>
      <c r="L36">
        <v>75000</v>
      </c>
      <c r="M36" t="str">
        <f>IF(H36&lt;=L36,"y","Not covered")</f>
        <v>y</v>
      </c>
      <c r="N36" t="str">
        <f>CONCATENATE(B36,F36,D36,UPPER(LEFT(J36,3)),RIGHT(A36,3))</f>
        <v>CR07PTCGRE043</v>
      </c>
    </row>
    <row r="37" spans="1:14">
      <c r="A37" t="s">
        <v>72</v>
      </c>
      <c r="B37" t="str">
        <f>LEFT(A37,2)</f>
        <v>FD</v>
      </c>
      <c r="C37" t="str">
        <f>VLOOKUP(B37,B$56:C$61,2)</f>
        <v>Ford</v>
      </c>
      <c r="D37" t="str">
        <f>MID(A37,5,3)</f>
        <v>MTG</v>
      </c>
      <c r="E37" t="str">
        <f>VLOOKUP(D37,D$56:E$66,2)</f>
        <v>Mustang</v>
      </c>
      <c r="F37" t="str">
        <f>MID(A37,3,2)</f>
        <v>08</v>
      </c>
      <c r="G37">
        <f>IF(14-F37&lt;0,100-F37+14,14-F37)</f>
        <v>6</v>
      </c>
      <c r="H37">
        <v>36438.5</v>
      </c>
      <c r="I37">
        <f>H37/(G37+0.5)</f>
        <v>5605.92307692308</v>
      </c>
      <c r="J37" t="s">
        <v>36</v>
      </c>
      <c r="K37" t="s">
        <v>14</v>
      </c>
      <c r="L37">
        <v>50000</v>
      </c>
      <c r="M37" t="str">
        <f>IF(H37&lt;=L37,"y","Not covered")</f>
        <v>y</v>
      </c>
      <c r="N37" t="str">
        <f>CONCATENATE(B37,F37,D37,UPPER(LEFT(J37,3)),RIGHT(A37,3))</f>
        <v>FD08MTGWHI005</v>
      </c>
    </row>
    <row r="38" spans="1:14">
      <c r="A38" t="s">
        <v>73</v>
      </c>
      <c r="B38" t="str">
        <f>LEFT(A38,2)</f>
        <v>GM</v>
      </c>
      <c r="C38" t="str">
        <f>VLOOKUP(B38,B$56:C$61,2)</f>
        <v>General motors</v>
      </c>
      <c r="D38" t="str">
        <f>MID(A38,5,3)</f>
        <v>SLV</v>
      </c>
      <c r="E38" t="str">
        <f>VLOOKUP(D38,D$56:E$66,2)</f>
        <v>Silverado</v>
      </c>
      <c r="F38" t="str">
        <f>MID(A38,3,2)</f>
        <v>00</v>
      </c>
      <c r="G38">
        <f>IF(14-F38&lt;0,100-F38+14,14-F38)</f>
        <v>14</v>
      </c>
      <c r="H38">
        <v>80685.8</v>
      </c>
      <c r="I38">
        <f>H38/(G38+0.5)</f>
        <v>5564.53793103448</v>
      </c>
      <c r="J38" t="s">
        <v>34</v>
      </c>
      <c r="K38" t="s">
        <v>17</v>
      </c>
      <c r="L38">
        <v>100000</v>
      </c>
      <c r="M38" t="str">
        <f>IF(H38&lt;=L38,"y","Not covered")</f>
        <v>y</v>
      </c>
      <c r="N38" t="str">
        <f>CONCATENATE(B38,F38,D38,UPPER(LEFT(J38,3)),RIGHT(A38,3))</f>
        <v>GM00SLVBLU019</v>
      </c>
    </row>
    <row r="39" spans="1:14">
      <c r="A39" t="s">
        <v>74</v>
      </c>
      <c r="B39" t="str">
        <f>LEFT(A39,2)</f>
        <v>FD</v>
      </c>
      <c r="C39" t="str">
        <f>VLOOKUP(B39,B$56:C$61,2)</f>
        <v>Ford</v>
      </c>
      <c r="D39" t="str">
        <f>MID(A39,5,3)</f>
        <v>FCS</v>
      </c>
      <c r="E39" t="str">
        <f>VLOOKUP(D39,D$56:E$66,2)</f>
        <v>Focus</v>
      </c>
      <c r="F39" t="str">
        <f>MID(A39,3,2)</f>
        <v>06</v>
      </c>
      <c r="G39">
        <f>IF(14-F39&lt;0,100-F39+14,14-F39)</f>
        <v>8</v>
      </c>
      <c r="H39">
        <v>46311.4</v>
      </c>
      <c r="I39">
        <f>H39/(G39+0.5)</f>
        <v>5448.4</v>
      </c>
      <c r="J39" t="s">
        <v>65</v>
      </c>
      <c r="K39" t="s">
        <v>4</v>
      </c>
      <c r="L39">
        <v>75000</v>
      </c>
      <c r="M39" t="str">
        <f>IF(H39&lt;=L39,"y","Not covered")</f>
        <v>y</v>
      </c>
      <c r="N39" t="str">
        <f>CONCATENATE(B39,F39,D39,UPPER(LEFT(J39,3)),RIGHT(A39,3))</f>
        <v>FD06FCSGRE006</v>
      </c>
    </row>
    <row r="40" spans="1:14">
      <c r="A40" t="s">
        <v>75</v>
      </c>
      <c r="B40" t="str">
        <f>LEFT(A40,2)</f>
        <v>TY</v>
      </c>
      <c r="C40" t="str">
        <f>VLOOKUP(B40,B$56:C$61,2)</f>
        <v>Toyota</v>
      </c>
      <c r="D40" t="str">
        <f>MID(A40,5,3)</f>
        <v>CAM</v>
      </c>
      <c r="E40" t="str">
        <f>VLOOKUP(D40,D$56:E$66,2)</f>
        <v>Camrey</v>
      </c>
      <c r="F40" t="str">
        <f>MID(A40,3,2)</f>
        <v>02</v>
      </c>
      <c r="G40">
        <f>IF(14-F40&lt;0,100-F40+14,14-F40)</f>
        <v>12</v>
      </c>
      <c r="H40">
        <v>67829.1</v>
      </c>
      <c r="I40">
        <f>H40/(G40+0.5)</f>
        <v>5426.328</v>
      </c>
      <c r="J40" t="s">
        <v>38</v>
      </c>
      <c r="K40" t="s">
        <v>14</v>
      </c>
      <c r="L40">
        <v>100000</v>
      </c>
      <c r="M40" t="str">
        <f>IF(H40&lt;=L40,"y","Not covered")</f>
        <v>y</v>
      </c>
      <c r="N40" t="str">
        <f>CONCATENATE(B40,F40,D40,UPPER(LEFT(J40,3)),RIGHT(A40,3))</f>
        <v>TY02CAMBLA023</v>
      </c>
    </row>
    <row r="41" spans="1:14">
      <c r="A41" t="s">
        <v>76</v>
      </c>
      <c r="B41" t="str">
        <f>LEFT(A41,2)</f>
        <v>CR</v>
      </c>
      <c r="C41" t="str">
        <f>VLOOKUP(B41,B$56:C$61,2)</f>
        <v>chrysler</v>
      </c>
      <c r="D41" t="str">
        <f>MID(A41,5,3)</f>
        <v>CAR</v>
      </c>
      <c r="E41" t="str">
        <f>VLOOKUP(D41,D$56:E$66,2)</f>
        <v>Caravan</v>
      </c>
      <c r="F41" t="str">
        <f>MID(A41,3,2)</f>
        <v>00</v>
      </c>
      <c r="G41">
        <f>IF(14-F41&lt;0,100-F41+14,14-F41)</f>
        <v>14</v>
      </c>
      <c r="H41">
        <v>77243.1</v>
      </c>
      <c r="I41">
        <f>H41/(G41+0.5)</f>
        <v>5327.11034482759</v>
      </c>
      <c r="J41" t="s">
        <v>38</v>
      </c>
      <c r="K41" t="s">
        <v>8</v>
      </c>
      <c r="L41">
        <v>75000</v>
      </c>
      <c r="M41" t="str">
        <f>IF(H41&lt;=L41,"y","Not covered")</f>
        <v>Not covered</v>
      </c>
      <c r="N41" t="str">
        <f>CONCATENATE(B41,F41,D41,UPPER(LEFT(J41,3)),RIGHT(A41,3))</f>
        <v>CR00CARBLA046</v>
      </c>
    </row>
    <row r="42" spans="1:14">
      <c r="A42" t="s">
        <v>77</v>
      </c>
      <c r="B42" t="str">
        <f>LEFT(A42,2)</f>
        <v>HO</v>
      </c>
      <c r="C42" t="str">
        <f>VLOOKUP(B42,B$56:C$61,2)</f>
        <v>Honda</v>
      </c>
      <c r="D42" t="str">
        <f>MID(A42,5,3)</f>
        <v>CIV</v>
      </c>
      <c r="E42" t="str">
        <f>VLOOKUP(D42,D$56:E$66,2)</f>
        <v>Civic</v>
      </c>
      <c r="F42" t="str">
        <f>MID(A42,3,2)</f>
        <v>99</v>
      </c>
      <c r="G42">
        <f>IF(14-F42&lt;0,100-F42+14,14-F42)</f>
        <v>15</v>
      </c>
      <c r="H42">
        <v>82374</v>
      </c>
      <c r="I42">
        <f>H42/(G42+0.5)</f>
        <v>5314.45161290323</v>
      </c>
      <c r="J42" t="s">
        <v>36</v>
      </c>
      <c r="K42" t="s">
        <v>12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HO99CIVWHI030</v>
      </c>
    </row>
    <row r="43" spans="1:14">
      <c r="A43" t="s">
        <v>78</v>
      </c>
      <c r="B43" t="str">
        <f>LEFT(A43,2)</f>
        <v>FD</v>
      </c>
      <c r="C43" t="str">
        <f>VLOOKUP(B43,B$56:C$61,2)</f>
        <v>Ford</v>
      </c>
      <c r="D43" t="str">
        <f>MID(A43,5,3)</f>
        <v>MTG</v>
      </c>
      <c r="E43" t="str">
        <f>VLOOKUP(D43,D$56:E$66,2)</f>
        <v>Mustang</v>
      </c>
      <c r="F43" t="str">
        <f>MID(A43,3,2)</f>
        <v>06</v>
      </c>
      <c r="G43">
        <f>IF(14-F43&lt;0,100-F43+14,14-F43)</f>
        <v>8</v>
      </c>
      <c r="H43">
        <v>44974.8</v>
      </c>
      <c r="I43">
        <f>H43/(G43+0.5)</f>
        <v>5291.15294117647</v>
      </c>
      <c r="J43" t="s">
        <v>36</v>
      </c>
      <c r="K43" t="s">
        <v>10</v>
      </c>
      <c r="L43">
        <v>50000</v>
      </c>
      <c r="M43" t="str">
        <f>IF(H43&lt;=L43,"y","Not covered")</f>
        <v>y</v>
      </c>
      <c r="N43" t="str">
        <f>CONCATENATE(B43,F43,D43,UPPER(LEFT(J43,3)),RIGHT(A43,3))</f>
        <v>FD06MTGWHI002</v>
      </c>
    </row>
    <row r="44" spans="1:14">
      <c r="A44" t="s">
        <v>79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>
        <v>44946.5</v>
      </c>
      <c r="I44">
        <f>H44/(G44+0.5)</f>
        <v>5287.82352941176</v>
      </c>
      <c r="J44" t="s">
        <v>65</v>
      </c>
      <c r="K44" t="s">
        <v>9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FD06MTGGRE003</v>
      </c>
    </row>
    <row r="45" spans="1:14">
      <c r="A45" t="s">
        <v>80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>
        <v>69891.9</v>
      </c>
      <c r="I45">
        <f>H45/(G45+0.5)</f>
        <v>5177.17777777778</v>
      </c>
      <c r="J45" t="s">
        <v>34</v>
      </c>
      <c r="K45" t="s">
        <v>8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>
      <c r="A46" t="s">
        <v>81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>
        <f>IF(14-F46&lt;0,100-F46+14,14-F46)</f>
        <v>5</v>
      </c>
      <c r="H46">
        <v>28464.8</v>
      </c>
      <c r="I46">
        <f>H46/(G46+0.5)</f>
        <v>5175.41818181818</v>
      </c>
      <c r="J46" t="s">
        <v>36</v>
      </c>
      <c r="K46" t="s">
        <v>13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>
      <c r="A47" t="s">
        <v>82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>
        <v>64467.4</v>
      </c>
      <c r="I47">
        <f>H47/(G47+0.5)</f>
        <v>5157.392</v>
      </c>
      <c r="J47" t="s">
        <v>83</v>
      </c>
      <c r="K47" t="s">
        <v>5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>
      <c r="A48" t="s">
        <v>84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IF(14-F48&lt;0,100-F48+14,14-F48)</f>
        <v>15</v>
      </c>
      <c r="H48">
        <v>79420.6</v>
      </c>
      <c r="I48">
        <f>H48/(G48+0.5)</f>
        <v>5123.90967741935</v>
      </c>
      <c r="J48" t="s">
        <v>65</v>
      </c>
      <c r="K48" t="s">
        <v>7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>
      <c r="A49" t="s">
        <v>85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>
        <v>68658.9</v>
      </c>
      <c r="I49">
        <f>H49/(G49+0.5)</f>
        <v>5085.84444444444</v>
      </c>
      <c r="J49" t="s">
        <v>38</v>
      </c>
      <c r="K49" t="s">
        <v>14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>
      <c r="A50" t="s">
        <v>86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>
        <v>83162.7</v>
      </c>
      <c r="I50">
        <f>H50/(G50+0.5)</f>
        <v>5040.16363636364</v>
      </c>
      <c r="J50" t="s">
        <v>38</v>
      </c>
      <c r="K50" t="s">
        <v>13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>
      <c r="A51" t="s">
        <v>87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>
        <v>52699.4</v>
      </c>
      <c r="I51">
        <f>H51/(G51+0.5)</f>
        <v>5018.99047619048</v>
      </c>
      <c r="J51" t="s">
        <v>83</v>
      </c>
      <c r="K51" t="s">
        <v>2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>
      <c r="A52" t="s">
        <v>88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>
        <v>22573</v>
      </c>
      <c r="I52">
        <f>H52/(G52+0.5)</f>
        <v>5016.22222222222</v>
      </c>
      <c r="J52" t="s">
        <v>34</v>
      </c>
      <c r="K52" t="s">
        <v>16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>
      <c r="A53" t="s">
        <v>89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>
        <v>40326.8</v>
      </c>
      <c r="I53">
        <f>H53/(G53+0.5)</f>
        <v>4744.32941176471</v>
      </c>
      <c r="J53" t="s">
        <v>38</v>
      </c>
      <c r="K53" t="s">
        <v>14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2:5">
      <c r="B56" t="s">
        <v>90</v>
      </c>
      <c r="C56" t="s">
        <v>91</v>
      </c>
      <c r="D56" t="s">
        <v>92</v>
      </c>
      <c r="E56" t="s">
        <v>93</v>
      </c>
    </row>
    <row r="57" spans="2:5">
      <c r="B57" t="s">
        <v>94</v>
      </c>
      <c r="C57" t="s">
        <v>95</v>
      </c>
      <c r="D57" t="s">
        <v>96</v>
      </c>
      <c r="E57" t="s">
        <v>97</v>
      </c>
    </row>
    <row r="58" spans="2:5">
      <c r="B58" t="s">
        <v>98</v>
      </c>
      <c r="C58" t="s">
        <v>99</v>
      </c>
      <c r="D58" t="s">
        <v>100</v>
      </c>
      <c r="E58" t="s">
        <v>101</v>
      </c>
    </row>
    <row r="59" spans="2:5">
      <c r="B59" t="s">
        <v>102</v>
      </c>
      <c r="C59" t="s">
        <v>103</v>
      </c>
      <c r="D59" t="s">
        <v>104</v>
      </c>
      <c r="E59" t="s">
        <v>105</v>
      </c>
    </row>
    <row r="60" spans="2:5">
      <c r="B60" t="s">
        <v>106</v>
      </c>
      <c r="C60" t="s">
        <v>107</v>
      </c>
      <c r="D60" t="s">
        <v>108</v>
      </c>
      <c r="E60" t="s">
        <v>109</v>
      </c>
    </row>
    <row r="61" spans="2:5">
      <c r="B61" t="s">
        <v>110</v>
      </c>
      <c r="C61" t="s">
        <v>111</v>
      </c>
      <c r="D61" t="s">
        <v>112</v>
      </c>
      <c r="E61" t="s">
        <v>113</v>
      </c>
    </row>
    <row r="62" spans="4:5">
      <c r="D62" t="s">
        <v>114</v>
      </c>
      <c r="E62" t="s">
        <v>115</v>
      </c>
    </row>
    <row r="63" spans="4:5">
      <c r="D63" t="s">
        <v>116</v>
      </c>
      <c r="E63" t="s">
        <v>117</v>
      </c>
    </row>
    <row r="64" spans="4:5">
      <c r="D64" t="s">
        <v>118</v>
      </c>
      <c r="E64" t="s">
        <v>119</v>
      </c>
    </row>
    <row r="65" spans="4:5">
      <c r="D65" t="s">
        <v>120</v>
      </c>
      <c r="E65" t="s">
        <v>121</v>
      </c>
    </row>
    <row r="66" spans="4:5">
      <c r="D66" t="s">
        <v>122</v>
      </c>
      <c r="E66" t="s">
        <v>123</v>
      </c>
    </row>
  </sheetData>
  <sortState ref="A1:N53">
    <sortCondition ref="I1:I53" descending="1"/>
  </sortState>
  <conditionalFormatting sqref="I1:I5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DEII</dc:creator>
  <cp:lastModifiedBy>DEII</cp:lastModifiedBy>
  <dcterms:created xsi:type="dcterms:W3CDTF">2024-04-04T11:35:55Z</dcterms:created>
  <dcterms:modified xsi:type="dcterms:W3CDTF">2024-04-10T04:21:45Z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40BBC06ABE7542D186698485A7AC7FD6_13</vt:lpwstr>
  </property>
  <property fmtid="{D5CDD505-2E9C-101B-9397-08002B2CF9AE}" pid="3" name="KSOProductBuildVer">
    <vt:lpwstr>1033-12.2.0.13431</vt:lpwstr>
  </property>
</Properties>
</file>