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/>
  <bookViews>
    <workbookView xWindow="240" yWindow="120" windowWidth="14220" windowHeight="7515" tabRatio="706" activeTab="2"/>
  </bookViews>
  <sheets>
    <sheet name="Cover Page" sheetId="1" r:id="rId1"/>
    <sheet name="Evaluation Data" sheetId="8" r:id="rId2"/>
    <sheet name="Evaluation Summary" sheetId="9" r:id="rId3"/>
    <sheet name="Direct Cost Comparison" sheetId="10" r:id="rId4"/>
    <sheet name="Time &amp; Direct Cost Comparison" sheetId="11" r:id="rId5"/>
  </sheets>
  <definedNames>
    <definedName name="_xlnm._FilterDatabase" localSheetId="1" hidden="1">'Evaluation Data'!$C$9:$C$38</definedName>
    <definedName name="_xlnm._FilterDatabase" localSheetId="2" hidden="1">'Evaluation Summary'!$A$3:$A$15</definedName>
    <definedName name="_xlnm.Print_Area" localSheetId="0">'Cover Page'!$A$1:$K$70</definedName>
    <definedName name="_xlnm.Print_Area" localSheetId="3">'Direct Cost Comparison'!$A$1:$H$59</definedName>
    <definedName name="_xlnm.Print_Area" localSheetId="1">'Evaluation Data'!$A$1:$J$58</definedName>
    <definedName name="_xlnm.Print_Area" localSheetId="2">'Evaluation Summary'!$A$1:$H$37</definedName>
    <definedName name="_xlnm.Print_Area" localSheetId="4">'Time &amp; Direct Cost Comparison'!$A$1:$H$59</definedName>
  </definedNames>
  <calcPr calcId="125725"/>
</workbook>
</file>

<file path=xl/calcChain.xml><?xml version="1.0" encoding="utf-8"?>
<calcChain xmlns="http://schemas.openxmlformats.org/spreadsheetml/2006/main">
  <c r="D3" i="9"/>
  <c r="G3" s="1"/>
  <c r="D4"/>
  <c r="G4" s="1"/>
  <c r="D5"/>
  <c r="G5" s="1"/>
  <c r="D6"/>
  <c r="G6" s="1"/>
  <c r="D7"/>
  <c r="G7" s="1"/>
  <c r="D8"/>
  <c r="G8" s="1"/>
  <c r="D9"/>
  <c r="G9" s="1"/>
  <c r="D10"/>
  <c r="G10" s="1"/>
  <c r="D11"/>
  <c r="G11" s="1"/>
  <c r="D12"/>
  <c r="G12" s="1"/>
  <c r="D13"/>
  <c r="G13" s="1"/>
  <c r="D14"/>
  <c r="G14" s="1"/>
  <c r="D15"/>
  <c r="G15" s="1"/>
  <c r="D16"/>
  <c r="G16" s="1"/>
  <c r="D17"/>
  <c r="G17" s="1"/>
  <c r="D18"/>
  <c r="G18" s="1"/>
  <c r="D19"/>
  <c r="G19" s="1"/>
  <c r="D20"/>
  <c r="G20" s="1"/>
  <c r="D21"/>
  <c r="G21" s="1"/>
  <c r="D22"/>
  <c r="G22" s="1"/>
  <c r="D23"/>
  <c r="G23" s="1"/>
  <c r="D24"/>
  <c r="G24" s="1"/>
  <c r="D25"/>
  <c r="G25" s="1"/>
  <c r="D26"/>
  <c r="G26" s="1"/>
  <c r="D27"/>
  <c r="G27" s="1"/>
  <c r="D28"/>
  <c r="G28" s="1"/>
  <c r="D29"/>
  <c r="G29" s="1"/>
  <c r="D30"/>
  <c r="G30" s="1"/>
  <c r="C4"/>
  <c r="F4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"/>
  <c r="E34" i="1"/>
  <c r="E32"/>
  <c r="E30"/>
  <c r="E29"/>
  <c r="F21" i="9" l="1"/>
  <c r="F15"/>
  <c r="F29"/>
  <c r="F24"/>
  <c r="F19"/>
  <c r="F7"/>
  <c r="F12"/>
  <c r="F28"/>
  <c r="F25"/>
  <c r="F22"/>
  <c r="F16"/>
  <c r="F9"/>
  <c r="F3"/>
  <c r="F26"/>
  <c r="F20"/>
  <c r="F17"/>
  <c r="F13"/>
  <c r="F10"/>
  <c r="F6"/>
  <c r="F27"/>
  <c r="F23"/>
  <c r="F18"/>
  <c r="F14"/>
  <c r="F11"/>
  <c r="F8"/>
  <c r="F30"/>
  <c r="F5"/>
  <c r="E34"/>
  <c r="E35"/>
  <c r="F34"/>
  <c r="F4" i="11" s="1"/>
  <c r="F5" s="1"/>
  <c r="E36" i="9"/>
  <c r="C34"/>
  <c r="C4" i="11" s="1"/>
  <c r="B34" i="9"/>
  <c r="C4" i="10" l="1"/>
  <c r="C5" s="1"/>
  <c r="B4" i="11"/>
  <c r="C6"/>
  <c r="C5"/>
  <c r="F4" i="10"/>
  <c r="E4" i="11"/>
  <c r="F5" i="10"/>
  <c r="E5" i="11"/>
  <c r="F6" i="10"/>
  <c r="E6" i="11"/>
  <c r="F6"/>
  <c r="F35" i="9"/>
  <c r="C6" i="10"/>
  <c r="C36" i="9"/>
  <c r="D4" i="10"/>
  <c r="C35" i="9"/>
  <c r="D34"/>
  <c r="D4" i="11" s="1"/>
  <c r="B36" i="9"/>
  <c r="B35"/>
  <c r="F36"/>
  <c r="B5" i="11" l="1"/>
  <c r="D5" s="1"/>
  <c r="G5" s="1"/>
  <c r="B6"/>
  <c r="D6" s="1"/>
  <c r="G6" s="1"/>
  <c r="D5" i="10"/>
  <c r="E5" s="1"/>
  <c r="D6"/>
  <c r="E6" s="1"/>
  <c r="D36" i="9"/>
  <c r="G36" s="1"/>
  <c r="G34"/>
  <c r="G4" i="11" s="1"/>
  <c r="E4" i="10"/>
  <c r="D35" i="9"/>
  <c r="G35" s="1"/>
</calcChain>
</file>

<file path=xl/sharedStrings.xml><?xml version="1.0" encoding="utf-8"?>
<sst xmlns="http://schemas.openxmlformats.org/spreadsheetml/2006/main" count="131" uniqueCount="83">
  <si>
    <t>Customer Name:</t>
  </si>
  <si>
    <t>Customer Location:</t>
  </si>
  <si>
    <t>Territory Manager:</t>
  </si>
  <si>
    <t xml:space="preserve"> </t>
  </si>
  <si>
    <t>John Doe</t>
  </si>
  <si>
    <t>Presented By:</t>
  </si>
  <si>
    <t>To:</t>
  </si>
  <si>
    <t>THUNDERBEAT</t>
  </si>
  <si>
    <t>Boston, MA</t>
  </si>
  <si>
    <t>Mass General Hospital</t>
  </si>
  <si>
    <t>Surgeon</t>
  </si>
  <si>
    <t xml:space="preserve">Date </t>
  </si>
  <si>
    <t xml:space="preserve">Procedure </t>
  </si>
  <si>
    <t xml:space="preserve">Current Device Average Cost/Procedure </t>
  </si>
  <si>
    <t>OLYMPUS Average Cost/Procedure</t>
  </si>
  <si>
    <t>Appendectomy</t>
  </si>
  <si>
    <t>Bariatric Misc</t>
  </si>
  <si>
    <t>Cholecystectomy</t>
  </si>
  <si>
    <t>Esophagectomy</t>
  </si>
  <si>
    <t>Gastrectomy</t>
  </si>
  <si>
    <t>Gastric Bypass</t>
  </si>
  <si>
    <t>General Surgery Misc</t>
  </si>
  <si>
    <t>Gynecology Misc</t>
  </si>
  <si>
    <t>Hemmorhoidectomy</t>
  </si>
  <si>
    <t>Hepatectomy (Liver)</t>
  </si>
  <si>
    <t>LAR</t>
  </si>
  <si>
    <t>LAVH</t>
  </si>
  <si>
    <t>LSH</t>
  </si>
  <si>
    <t>Lung</t>
  </si>
  <si>
    <t>Mastectomy</t>
  </si>
  <si>
    <t>Nephrectomy</t>
  </si>
  <si>
    <t>Nissen Fundoplication</t>
  </si>
  <si>
    <t>Oophorectomy</t>
  </si>
  <si>
    <t>Other</t>
  </si>
  <si>
    <t>Prostatectomy</t>
  </si>
  <si>
    <t>Splenectomy</t>
  </si>
  <si>
    <t>TAH</t>
  </si>
  <si>
    <t>Thyroid Misc</t>
  </si>
  <si>
    <t>Urology Misc</t>
  </si>
  <si>
    <t>Evaluation Summary and Financial Analysis</t>
  </si>
  <si>
    <t xml:space="preserve">Notes </t>
  </si>
  <si>
    <t>Estimated Annual Procedure Volume</t>
  </si>
  <si>
    <t>Evaluation Dates:</t>
  </si>
  <si>
    <t xml:space="preserve">Evaluation Dates: </t>
  </si>
  <si>
    <t>November 30th to December 30th 2012</t>
  </si>
  <si>
    <t>THUNDERBEAT Surgical Tissue Management System</t>
  </si>
  <si>
    <t xml:space="preserve">Annual Savings </t>
  </si>
  <si>
    <t xml:space="preserve">Annual Cost Savings </t>
  </si>
  <si>
    <t xml:space="preserve">Annual Time Savings (minutes) </t>
  </si>
  <si>
    <t>OLYMPUS Average Time Savings
(minutes)</t>
  </si>
  <si>
    <t xml:space="preserve">Current Device Expense </t>
  </si>
  <si>
    <t xml:space="preserve">THUNDERBEAT Expense </t>
  </si>
  <si>
    <t xml:space="preserve">3 Year Totals </t>
  </si>
  <si>
    <t xml:space="preserve">5 Year Totals </t>
  </si>
  <si>
    <t xml:space="preserve">Total Savings Direct Costs and Time OR Value  </t>
  </si>
  <si>
    <t>Harmonic ACE</t>
  </si>
  <si>
    <t>Estimated Time Savings
(minutes)</t>
  </si>
  <si>
    <t>Procedure
(drop down)</t>
  </si>
  <si>
    <t xml:space="preserve">Olympus Device
(drop down) </t>
  </si>
  <si>
    <t xml:space="preserve">Olympus Device Cost </t>
  </si>
  <si>
    <t xml:space="preserve">1 Year Totals </t>
  </si>
  <si>
    <t xml:space="preserve">Annual Time Savings
(Hours) </t>
  </si>
  <si>
    <r>
      <t xml:space="preserve">OR Time Value 
</t>
    </r>
    <r>
      <rPr>
        <b/>
        <sz val="9"/>
        <color theme="0"/>
        <rFont val="Arial"/>
        <family val="2"/>
      </rPr>
      <t>(Assumes $66/minute)</t>
    </r>
  </si>
  <si>
    <t>THUNDERBEAT Evaluation Data Sheet</t>
  </si>
  <si>
    <t>THUNDERBEAT Evaluation Summary</t>
  </si>
  <si>
    <t>THUNDERBEAT Evaluation Financial Analysis</t>
  </si>
  <si>
    <r>
      <t>OR Time Value 
(Assumes $66/minute</t>
    </r>
    <r>
      <rPr>
        <b/>
        <vertAlign val="superscript"/>
        <sz val="12"/>
        <color theme="0"/>
        <rFont val="Arial"/>
        <family val="2"/>
      </rPr>
      <t>1</t>
    </r>
    <r>
      <rPr>
        <b/>
        <sz val="12"/>
        <color theme="0"/>
        <rFont val="Arial"/>
        <family val="2"/>
      </rPr>
      <t>)</t>
    </r>
  </si>
  <si>
    <r>
      <rPr>
        <vertAlign val="superscript"/>
        <sz val="8"/>
        <rFont val="Arial"/>
        <family val="2"/>
      </rPr>
      <t xml:space="preserve">1  </t>
    </r>
    <r>
      <rPr>
        <sz val="8"/>
        <rFont val="Arial"/>
        <family val="2"/>
      </rPr>
      <t>"</t>
    </r>
    <r>
      <rPr>
        <i/>
        <sz val="8"/>
        <rFont val="Arial"/>
        <family val="2"/>
      </rPr>
      <t>A Study of Time-Dependent Operating Room Fees and How to Save $100,000 by Using Time-Saving Products",</t>
    </r>
    <r>
      <rPr>
        <sz val="8"/>
        <rFont val="Arial"/>
        <family val="2"/>
      </rPr>
      <t xml:space="preserve"> </t>
    </r>
    <r>
      <rPr>
        <i/>
        <u/>
        <sz val="8"/>
        <rFont val="Arial"/>
        <family val="2"/>
      </rPr>
      <t>The American Journal of Cosmetic Surgery</t>
    </r>
    <r>
      <rPr>
        <i/>
        <sz val="8"/>
        <rFont val="Arial"/>
        <family val="2"/>
      </rPr>
      <t xml:space="preserve">, </t>
    </r>
    <r>
      <rPr>
        <sz val="8"/>
        <rFont val="Arial"/>
        <family val="2"/>
      </rPr>
      <t>Volume 22, Number 1, 2005</t>
    </r>
  </si>
  <si>
    <t>All Devices Replaced by THUNDERBEAT</t>
  </si>
  <si>
    <t xml:space="preserve">Replaced Device(s) Total Cost </t>
  </si>
  <si>
    <t xml:space="preserve">Harmonic ACE &amp; LigaSure </t>
  </si>
  <si>
    <t xml:space="preserve">LigaSure </t>
  </si>
  <si>
    <t xml:space="preserve">THUNDERBEAT </t>
  </si>
  <si>
    <t xml:space="preserve">Cost Savings </t>
  </si>
  <si>
    <t xml:space="preserve">1 Year Total </t>
  </si>
  <si>
    <t xml:space="preserve">3 Year Total </t>
  </si>
  <si>
    <t xml:space="preserve">5 Year Total </t>
  </si>
  <si>
    <t>TLH</t>
  </si>
  <si>
    <t>Colectomy</t>
  </si>
  <si>
    <t>Sleeve Gastrectomy</t>
  </si>
  <si>
    <t>Hernia</t>
  </si>
  <si>
    <t>SP0384V01</t>
  </si>
  <si>
    <t>SONICBEAT</t>
  </si>
</sst>
</file>

<file path=xl/styles.xml><?xml version="1.0" encoding="utf-8"?>
<styleSheet xmlns="http://schemas.openxmlformats.org/spreadsheetml/2006/main">
  <numFmts count="2">
    <numFmt numFmtId="164" formatCode="mmmm\ d\,\ yyyy"/>
    <numFmt numFmtId="165" formatCode="&quot;$&quot;#,##0"/>
  </numFmts>
  <fonts count="23"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26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b/>
      <i/>
      <sz val="36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6"/>
      <name val="Arial"/>
      <family val="2"/>
    </font>
    <font>
      <b/>
      <vertAlign val="superscript"/>
      <sz val="12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u/>
      <sz val="8"/>
      <name val="Arial"/>
      <family val="2"/>
    </font>
    <font>
      <vertAlign val="superscript"/>
      <sz val="8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/>
    <xf numFmtId="0" fontId="14" fillId="3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65" fontId="11" fillId="0" borderId="1" xfId="0" applyNumberFormat="1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165" fontId="3" fillId="0" borderId="1" xfId="0" applyNumberFormat="1" applyFont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1" xfId="0" applyFont="1" applyBorder="1" applyAlignment="1" applyProtection="1">
      <protection locked="0"/>
    </xf>
    <xf numFmtId="165" fontId="1" fillId="0" borderId="1" xfId="0" applyNumberFormat="1" applyFont="1" applyBorder="1" applyAlignment="1" applyProtection="1">
      <protection locked="0"/>
    </xf>
    <xf numFmtId="0" fontId="15" fillId="3" borderId="3" xfId="0" applyFont="1" applyFill="1" applyBorder="1" applyAlignment="1" applyProtection="1">
      <alignment horizontal="right" vertical="center"/>
    </xf>
    <xf numFmtId="0" fontId="15" fillId="3" borderId="4" xfId="0" applyFont="1" applyFill="1" applyBorder="1" applyAlignment="1" applyProtection="1">
      <alignment horizontal="right" vertical="center"/>
    </xf>
    <xf numFmtId="0" fontId="15" fillId="3" borderId="5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11" xfId="0" applyBorder="1"/>
    <xf numFmtId="0" fontId="14" fillId="3" borderId="4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3" borderId="17" xfId="0" applyFont="1" applyFill="1" applyBorder="1" applyAlignment="1" applyProtection="1">
      <alignment horizontal="center" vertical="center"/>
    </xf>
    <xf numFmtId="0" fontId="14" fillId="3" borderId="4" xfId="0" quotePrefix="1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5" xfId="0" applyNumberFormat="1" applyFont="1" applyFill="1" applyBorder="1" applyAlignment="1" applyProtection="1">
      <alignment horizontal="center" vertical="center"/>
    </xf>
    <xf numFmtId="165" fontId="11" fillId="0" borderId="18" xfId="0" applyNumberFormat="1" applyFont="1" applyBorder="1" applyAlignment="1" applyProtection="1">
      <alignment horizontal="center" vertical="center"/>
    </xf>
    <xf numFmtId="0" fontId="11" fillId="0" borderId="18" xfId="0" applyFon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right" vertical="center"/>
    </xf>
    <xf numFmtId="0" fontId="0" fillId="0" borderId="1" xfId="0" applyBorder="1" applyAlignment="1" applyProtection="1">
      <alignment horizontal="right" vertical="center" wrapText="1"/>
      <protection locked="0"/>
    </xf>
    <xf numFmtId="0" fontId="8" fillId="0" borderId="0" xfId="0" applyFont="1" applyAlignment="1">
      <alignment horizontal="right" vertical="center"/>
    </xf>
    <xf numFmtId="0" fontId="12" fillId="3" borderId="3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10" xfId="0" applyFont="1" applyFill="1" applyBorder="1" applyAlignment="1" applyProtection="1">
      <alignment horizontal="center" vertical="center" wrapText="1"/>
    </xf>
    <xf numFmtId="165" fontId="11" fillId="0" borderId="19" xfId="0" applyNumberFormat="1" applyFont="1" applyBorder="1" applyAlignment="1" applyProtection="1">
      <alignment horizontal="center" vertical="center"/>
    </xf>
    <xf numFmtId="165" fontId="11" fillId="0" borderId="20" xfId="0" applyNumberFormat="1" applyFont="1" applyBorder="1" applyAlignment="1" applyProtection="1">
      <alignment horizontal="center" vertical="center"/>
    </xf>
    <xf numFmtId="0" fontId="0" fillId="0" borderId="13" xfId="0" quotePrefix="1" applyNumberFormat="1" applyBorder="1" applyAlignment="1" applyProtection="1">
      <alignment horizontal="center" vertical="center"/>
    </xf>
    <xf numFmtId="165" fontId="0" fillId="0" borderId="14" xfId="0" applyNumberFormat="1" applyBorder="1" applyAlignment="1" applyProtection="1">
      <alignment horizontal="center" vertical="center"/>
    </xf>
    <xf numFmtId="3" fontId="0" fillId="0" borderId="14" xfId="0" applyNumberForma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165" fontId="11" fillId="0" borderId="7" xfId="0" applyNumberFormat="1" applyFont="1" applyBorder="1" applyAlignment="1" applyProtection="1">
      <alignment horizontal="center" vertical="center"/>
    </xf>
    <xf numFmtId="165" fontId="11" fillId="0" borderId="26" xfId="0" applyNumberFormat="1" applyFont="1" applyBorder="1" applyAlignment="1" applyProtection="1">
      <alignment horizontal="center" vertical="center"/>
    </xf>
    <xf numFmtId="0" fontId="12" fillId="3" borderId="8" xfId="0" applyFont="1" applyFill="1" applyBorder="1" applyAlignment="1" applyProtection="1">
      <alignment horizontal="center" vertical="center" wrapText="1"/>
    </xf>
    <xf numFmtId="165" fontId="11" fillId="0" borderId="8" xfId="0" applyNumberFormat="1" applyFont="1" applyBorder="1" applyAlignment="1" applyProtection="1">
      <alignment horizontal="center" vertical="center"/>
    </xf>
    <xf numFmtId="165" fontId="11" fillId="0" borderId="27" xfId="0" applyNumberFormat="1" applyFont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0" xfId="0" applyNumberFormat="1" applyFont="1" applyFill="1" applyBorder="1" applyAlignment="1" applyProtection="1">
      <alignment horizontal="center" vertical="center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14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0" xfId="0" quotePrefix="1"/>
    <xf numFmtId="0" fontId="3" fillId="0" borderId="0" xfId="0" quotePrefix="1" applyFont="1"/>
    <xf numFmtId="0" fontId="0" fillId="0" borderId="0" xfId="0"/>
    <xf numFmtId="0" fontId="14" fillId="3" borderId="4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/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0" fontId="2" fillId="0" borderId="23" xfId="0" applyFont="1" applyBorder="1" applyAlignment="1" applyProtection="1">
      <alignment horizontal="center"/>
    </xf>
    <xf numFmtId="0" fontId="1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Direct Cost Comparison</a:t>
            </a:r>
            <a:r>
              <a:rPr lang="en-US" baseline="0"/>
              <a:t> </a:t>
            </a:r>
            <a:endParaRPr lang="en-US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1906965962279481"/>
          <c:y val="0.15349665924276232"/>
          <c:w val="0.84429355055474864"/>
          <c:h val="0.77211090261824378"/>
        </c:manualLayout>
      </c:layout>
      <c:bar3DChart>
        <c:barDir val="col"/>
        <c:grouping val="clustered"/>
        <c:ser>
          <c:idx val="0"/>
          <c:order val="0"/>
          <c:tx>
            <c:v>Current Device Expense</c:v>
          </c:tx>
          <c:spPr>
            <a:solidFill>
              <a:schemeClr val="accent2"/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'Direct Cost Comparison'!$C$4:$C$6</c:f>
              <c:numCache>
                <c:formatCode>"$"#,##0</c:formatCode>
                <c:ptCount val="3"/>
                <c:pt idx="0">
                  <c:v>118500</c:v>
                </c:pt>
                <c:pt idx="1">
                  <c:v>355500</c:v>
                </c:pt>
                <c:pt idx="2">
                  <c:v>592500</c:v>
                </c:pt>
              </c:numCache>
            </c:numRef>
          </c:val>
        </c:ser>
        <c:ser>
          <c:idx val="1"/>
          <c:order val="1"/>
          <c:tx>
            <c:v>THUNDERBEAT Expense</c:v>
          </c:tx>
          <c:spPr>
            <a:solidFill>
              <a:srgbClr val="00B050"/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'Direct Cost Comparison'!$D$4:$D$6</c:f>
              <c:numCache>
                <c:formatCode>"$"#,##0</c:formatCode>
                <c:ptCount val="3"/>
                <c:pt idx="0">
                  <c:v>81500</c:v>
                </c:pt>
                <c:pt idx="1">
                  <c:v>244500</c:v>
                </c:pt>
                <c:pt idx="2">
                  <c:v>407500</c:v>
                </c:pt>
              </c:numCache>
            </c:numRef>
          </c:val>
        </c:ser>
        <c:shape val="box"/>
        <c:axId val="146127104"/>
        <c:axId val="146132992"/>
        <c:axId val="0"/>
      </c:bar3DChart>
      <c:catAx>
        <c:axId val="14612710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6132992"/>
        <c:crosses val="autoZero"/>
        <c:auto val="1"/>
        <c:lblAlgn val="ctr"/>
        <c:lblOffset val="100"/>
      </c:catAx>
      <c:valAx>
        <c:axId val="1461329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 baseline="0"/>
                  <a:t>Device</a:t>
                </a:r>
              </a:p>
              <a:p>
                <a:pPr>
                  <a:defRPr sz="1400"/>
                </a:pPr>
                <a:r>
                  <a:rPr lang="en-US" sz="1400" baseline="0"/>
                  <a:t>Expense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>
            <c:manualLayout>
              <c:xMode val="edge"/>
              <c:yMode val="edge"/>
              <c:x val="2.0461924419529418E-2"/>
              <c:y val="8.3475639145446798E-2"/>
            </c:manualLayout>
          </c:layout>
        </c:title>
        <c:numFmt formatCode="&quot;$&quot;#,##0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612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97257085248351"/>
          <c:y val="9.8502709433035782E-2"/>
          <c:w val="0.63591634142903353"/>
          <c:h val="3.9743027667198616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</c:chart>
  <c:spPr>
    <a:ln>
      <a:solidFill>
        <a:schemeClr val="tx1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THUNDERBEAT</a:t>
            </a:r>
            <a:r>
              <a:rPr lang="en-US" baseline="0"/>
              <a:t> Direct Cost Savings</a:t>
            </a:r>
            <a:endParaRPr lang="en-US"/>
          </a:p>
        </c:rich>
      </c:tx>
      <c:layout>
        <c:manualLayout>
          <c:xMode val="edge"/>
          <c:yMode val="edge"/>
          <c:x val="0.28340537571980567"/>
          <c:y val="2.5518347717125169E-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550937691068379"/>
          <c:y val="0.13754766166790044"/>
          <c:w val="0.84607370161808826"/>
          <c:h val="0.772110902618244"/>
        </c:manualLayout>
      </c:layout>
      <c:bar3DChart>
        <c:barDir val="col"/>
        <c:grouping val="stacked"/>
        <c:ser>
          <c:idx val="0"/>
          <c:order val="0"/>
          <c:tx>
            <c:v>Direct Cost Savings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'Direct Cost Comparison'!$E$4:$E$6</c:f>
              <c:numCache>
                <c:formatCode>"$"#,##0</c:formatCode>
                <c:ptCount val="3"/>
                <c:pt idx="0">
                  <c:v>37000</c:v>
                </c:pt>
                <c:pt idx="1">
                  <c:v>111000</c:v>
                </c:pt>
                <c:pt idx="2">
                  <c:v>185000</c:v>
                </c:pt>
              </c:numCache>
            </c:numRef>
          </c:val>
        </c:ser>
        <c:shape val="box"/>
        <c:axId val="146039552"/>
        <c:axId val="146041088"/>
        <c:axId val="0"/>
      </c:bar3DChart>
      <c:catAx>
        <c:axId val="14603955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6041088"/>
        <c:crosses val="autoZero"/>
        <c:auto val="1"/>
        <c:lblAlgn val="ctr"/>
        <c:lblOffset val="100"/>
      </c:catAx>
      <c:valAx>
        <c:axId val="146041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Cost Savings</a:t>
                </a:r>
              </a:p>
            </c:rich>
          </c:tx>
          <c:layout>
            <c:manualLayout>
              <c:xMode val="edge"/>
              <c:yMode val="edge"/>
              <c:x val="1.2839094247925427E-2"/>
              <c:y val="0.13770212804433771"/>
            </c:manualLayout>
          </c:layout>
        </c:title>
        <c:numFmt formatCode="&quot;$&quot;#,##0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6039552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Direct Cost Comparison</a:t>
            </a:r>
            <a:r>
              <a:rPr lang="en-US" baseline="0"/>
              <a:t> </a:t>
            </a:r>
            <a:endParaRPr lang="en-US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1906965962279481"/>
          <c:y val="0.15349665924276243"/>
          <c:w val="0.71790282164090002"/>
          <c:h val="0.772110902618244"/>
        </c:manualLayout>
      </c:layout>
      <c:bar3DChart>
        <c:barDir val="col"/>
        <c:grouping val="clustered"/>
        <c:ser>
          <c:idx val="0"/>
          <c:order val="0"/>
          <c:tx>
            <c:v>Current Device Expense</c:v>
          </c:tx>
          <c:spPr>
            <a:solidFill>
              <a:schemeClr val="accent2"/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'Time &amp; Direct Cost Comparison'!$B$4:$B$6</c:f>
              <c:numCache>
                <c:formatCode>"$"#,##0</c:formatCode>
                <c:ptCount val="3"/>
                <c:pt idx="0">
                  <c:v>118500</c:v>
                </c:pt>
                <c:pt idx="1">
                  <c:v>355500</c:v>
                </c:pt>
                <c:pt idx="2">
                  <c:v>592500</c:v>
                </c:pt>
              </c:numCache>
            </c:numRef>
          </c:val>
        </c:ser>
        <c:ser>
          <c:idx val="1"/>
          <c:order val="1"/>
          <c:tx>
            <c:v>THUNDERBEAT Expense</c:v>
          </c:tx>
          <c:spPr>
            <a:solidFill>
              <a:srgbClr val="00B050"/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'Time &amp; Direct Cost Comparison'!$C$4:$C$6</c:f>
              <c:numCache>
                <c:formatCode>"$"#,##0</c:formatCode>
                <c:ptCount val="3"/>
                <c:pt idx="0">
                  <c:v>81500</c:v>
                </c:pt>
                <c:pt idx="1">
                  <c:v>244500</c:v>
                </c:pt>
                <c:pt idx="2">
                  <c:v>407500</c:v>
                </c:pt>
              </c:numCache>
            </c:numRef>
          </c:val>
        </c:ser>
        <c:shape val="box"/>
        <c:axId val="146079104"/>
        <c:axId val="149238912"/>
        <c:axId val="0"/>
      </c:bar3DChart>
      <c:catAx>
        <c:axId val="14607910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9238912"/>
        <c:crosses val="autoZero"/>
        <c:auto val="1"/>
        <c:lblAlgn val="ctr"/>
        <c:lblOffset val="100"/>
      </c:catAx>
      <c:valAx>
        <c:axId val="1492389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 baseline="0"/>
                  <a:t>Device</a:t>
                </a:r>
              </a:p>
              <a:p>
                <a:pPr>
                  <a:defRPr sz="1400"/>
                </a:pPr>
                <a:r>
                  <a:rPr lang="en-US" sz="1400" baseline="0"/>
                  <a:t>Expense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>
            <c:manualLayout>
              <c:xMode val="edge"/>
              <c:yMode val="edge"/>
              <c:x val="2.0461924419529435E-2"/>
              <c:y val="8.3475639145446798E-2"/>
            </c:manualLayout>
          </c:layout>
        </c:title>
        <c:numFmt formatCode="&quot;$&quot;#,##0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607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97257085248351"/>
          <c:y val="9.8502709433035782E-2"/>
          <c:w val="0.63591634142903353"/>
          <c:h val="3.9743027667198616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</c:chart>
  <c:spPr>
    <a:ln>
      <a:solidFill>
        <a:schemeClr val="tx1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THUNDERBEAT Total</a:t>
            </a:r>
            <a:r>
              <a:rPr lang="en-US" baseline="0"/>
              <a:t> Cost Savings</a:t>
            </a:r>
            <a:endParaRPr lang="en-US"/>
          </a:p>
        </c:rich>
      </c:tx>
      <c:layout>
        <c:manualLayout>
          <c:xMode val="edge"/>
          <c:yMode val="edge"/>
          <c:x val="0.32434883713354418"/>
          <c:y val="1.2759173858562563E-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906965962279481"/>
          <c:y val="0.15349665924276248"/>
          <c:w val="0.71790282164090002"/>
          <c:h val="0.77211090261824422"/>
        </c:manualLayout>
      </c:layout>
      <c:bar3DChart>
        <c:barDir val="col"/>
        <c:grouping val="stacked"/>
        <c:ser>
          <c:idx val="0"/>
          <c:order val="0"/>
          <c:tx>
            <c:v>Direct Cost Savings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'Time &amp; Direct Cost Comparison'!$D$4:$D$6</c:f>
              <c:numCache>
                <c:formatCode>"$"#,##0</c:formatCode>
                <c:ptCount val="3"/>
                <c:pt idx="0">
                  <c:v>37000</c:v>
                </c:pt>
                <c:pt idx="1">
                  <c:v>111000</c:v>
                </c:pt>
                <c:pt idx="2">
                  <c:v>185000</c:v>
                </c:pt>
              </c:numCache>
            </c:numRef>
          </c:val>
        </c:ser>
        <c:ser>
          <c:idx val="1"/>
          <c:order val="1"/>
          <c:tx>
            <c:v>Time Cost Savings</c:v>
          </c:tx>
          <c:spPr>
            <a:solidFill>
              <a:srgbClr val="00B050"/>
            </a:solidFill>
          </c:spPr>
          <c:cat>
            <c:strLit>
              <c:ptCount val="3"/>
              <c:pt idx="0">
                <c:v>Annual</c:v>
              </c:pt>
              <c:pt idx="1">
                <c:v>3 Year Cumulative</c:v>
              </c:pt>
              <c:pt idx="2">
                <c:v>5 Year Cumulative</c:v>
              </c:pt>
            </c:strLit>
          </c:cat>
          <c:val>
            <c:numRef>
              <c:f>'Time &amp; Direct Cost Comparison'!$F$4:$F$6</c:f>
              <c:numCache>
                <c:formatCode>"$"#,##0</c:formatCode>
                <c:ptCount val="3"/>
                <c:pt idx="0">
                  <c:v>165000</c:v>
                </c:pt>
                <c:pt idx="1">
                  <c:v>495000</c:v>
                </c:pt>
                <c:pt idx="2">
                  <c:v>825000</c:v>
                </c:pt>
              </c:numCache>
            </c:numRef>
          </c:val>
        </c:ser>
        <c:shape val="box"/>
        <c:axId val="149272832"/>
        <c:axId val="149282816"/>
        <c:axId val="0"/>
      </c:bar3DChart>
      <c:catAx>
        <c:axId val="14927283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9282816"/>
        <c:crosses val="autoZero"/>
        <c:auto val="1"/>
        <c:lblAlgn val="ctr"/>
        <c:lblOffset val="100"/>
      </c:catAx>
      <c:valAx>
        <c:axId val="149282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Total Cost Savings</a:t>
                </a:r>
              </a:p>
            </c:rich>
          </c:tx>
          <c:layout>
            <c:manualLayout>
              <c:xMode val="edge"/>
              <c:yMode val="edge"/>
              <c:x val="1.1059010908268137E-2"/>
              <c:y val="9.942460646865045E-2"/>
            </c:manualLayout>
          </c:layout>
        </c:title>
        <c:numFmt formatCode="&quot;$&quot;#,##0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927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013660730442021"/>
          <c:y val="8.8933451112898868E-2"/>
          <c:w val="0.59629131321830564"/>
          <c:h val="7.1398628991605914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</c:chart>
  <c:spPr>
    <a:ln>
      <a:solidFill>
        <a:schemeClr val="tx1"/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8</xdr:row>
      <xdr:rowOff>19050</xdr:rowOff>
    </xdr:from>
    <xdr:to>
      <xdr:col>6</xdr:col>
      <xdr:colOff>38101</xdr:colOff>
      <xdr:row>32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33</xdr:row>
      <xdr:rowOff>47625</xdr:rowOff>
    </xdr:from>
    <xdr:to>
      <xdr:col>6</xdr:col>
      <xdr:colOff>19051</xdr:colOff>
      <xdr:row>57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8</xdr:row>
      <xdr:rowOff>19050</xdr:rowOff>
    </xdr:from>
    <xdr:to>
      <xdr:col>6</xdr:col>
      <xdr:colOff>38101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33</xdr:row>
      <xdr:rowOff>47625</xdr:rowOff>
    </xdr:from>
    <xdr:to>
      <xdr:col>6</xdr:col>
      <xdr:colOff>19051</xdr:colOff>
      <xdr:row>57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T70"/>
  <sheetViews>
    <sheetView showGridLines="0" view="pageLayout" zoomScale="40" zoomScaleNormal="40" zoomScaleSheetLayoutView="55" zoomScalePageLayoutView="40" workbookViewId="0">
      <selection activeCell="D52" sqref="D52"/>
    </sheetView>
  </sheetViews>
  <sheetFormatPr defaultRowHeight="12.75"/>
  <cols>
    <col min="1" max="1" width="12.42578125" customWidth="1"/>
    <col min="3" max="3" width="42.42578125" customWidth="1"/>
    <col min="4" max="4" width="47.28515625" customWidth="1"/>
    <col min="5" max="5" width="52.42578125" customWidth="1"/>
    <col min="6" max="6" width="27.85546875" customWidth="1"/>
    <col min="7" max="7" width="25.7109375" bestFit="1" customWidth="1"/>
    <col min="9" max="9" width="11" customWidth="1"/>
    <col min="10" max="10" width="20.85546875" bestFit="1" customWidth="1"/>
    <col min="11" max="11" width="11.140625" customWidth="1"/>
  </cols>
  <sheetData>
    <row r="4" spans="2:20">
      <c r="B4" t="s">
        <v>3</v>
      </c>
    </row>
    <row r="6" spans="2:20" ht="33">
      <c r="G6" s="3"/>
      <c r="H6" s="3"/>
      <c r="I6" s="3"/>
      <c r="J6" s="3"/>
      <c r="K6" s="3"/>
      <c r="L6" s="3"/>
      <c r="M6" s="3"/>
      <c r="N6" s="3"/>
    </row>
    <row r="7" spans="2:20" ht="19.5" customHeight="1">
      <c r="G7" s="2"/>
      <c r="H7" s="2"/>
      <c r="I7" s="2"/>
      <c r="J7" s="2"/>
      <c r="K7" s="2"/>
      <c r="L7" s="2"/>
      <c r="M7" s="2"/>
      <c r="N7" s="2"/>
    </row>
    <row r="8" spans="2:20" ht="33"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20" spans="1:11">
      <c r="C20" t="s">
        <v>3</v>
      </c>
    </row>
    <row r="23" spans="1:11" ht="44.25">
      <c r="A23" s="85" t="s">
        <v>45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</row>
    <row r="24" spans="1:11" ht="33.75">
      <c r="A24" s="1"/>
      <c r="B24" s="2"/>
      <c r="C24" s="2"/>
      <c r="D24" s="2"/>
      <c r="E24" s="2"/>
      <c r="F24" s="2"/>
    </row>
    <row r="25" spans="1:11" ht="44.25">
      <c r="A25" s="85" t="s">
        <v>39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</row>
    <row r="29" spans="1:11" ht="35.25">
      <c r="C29" s="84" t="s">
        <v>6</v>
      </c>
      <c r="D29" s="84"/>
      <c r="E29" s="4" t="str">
        <f>'Evaluation Data'!B3</f>
        <v>Mass General Hospital</v>
      </c>
    </row>
    <row r="30" spans="1:11" ht="35.25">
      <c r="C30" s="4"/>
      <c r="D30" s="5"/>
      <c r="E30" s="4" t="str">
        <f>'Evaluation Data'!B4</f>
        <v>Boston, MA</v>
      </c>
    </row>
    <row r="31" spans="1:11" ht="35.25">
      <c r="C31" s="4"/>
      <c r="D31" s="5"/>
      <c r="E31" s="4"/>
    </row>
    <row r="32" spans="1:11" ht="35.25">
      <c r="D32" s="57" t="s">
        <v>5</v>
      </c>
      <c r="E32" s="4" t="str">
        <f>'Evaluation Data'!B5</f>
        <v>John Doe</v>
      </c>
    </row>
    <row r="33" spans="3:5" ht="35.25">
      <c r="C33" s="5"/>
      <c r="D33" s="6"/>
      <c r="E33" s="4"/>
    </row>
    <row r="34" spans="3:5" ht="35.25">
      <c r="D34" s="57" t="s">
        <v>43</v>
      </c>
      <c r="E34" s="7" t="str">
        <f>'Evaluation Data'!B6</f>
        <v>November 30th to December 30th 2012</v>
      </c>
    </row>
    <row r="70" spans="11:11">
      <c r="K70" s="82" t="s">
        <v>81</v>
      </c>
    </row>
  </sheetData>
  <sheetProtection password="83AF" sheet="1" objects="1" scenarios="1"/>
  <mergeCells count="3">
    <mergeCell ref="C29:D29"/>
    <mergeCell ref="A23:K23"/>
    <mergeCell ref="A25:K25"/>
  </mergeCells>
  <phoneticPr fontId="0" type="noConversion"/>
  <printOptions horizontalCentered="1"/>
  <pageMargins left="0.7" right="0.7" top="0.75" bottom="0.75" header="0.3" footer="0.3"/>
  <pageSetup scale="45" orientation="landscape" r:id="rId1"/>
  <headerFooter alignWithMargins="0"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O72"/>
  <sheetViews>
    <sheetView view="pageLayout" zoomScale="80" zoomScaleNormal="70" zoomScaleSheetLayoutView="70" zoomScalePageLayoutView="80" workbookViewId="0">
      <selection activeCell="F15" sqref="F15"/>
    </sheetView>
  </sheetViews>
  <sheetFormatPr defaultRowHeight="12.75"/>
  <cols>
    <col min="1" max="1" width="23.85546875" customWidth="1"/>
    <col min="2" max="2" width="18.28515625" customWidth="1"/>
    <col min="3" max="3" width="20" customWidth="1"/>
    <col min="4" max="4" width="35.28515625" customWidth="1"/>
    <col min="5" max="5" width="18" customWidth="1"/>
    <col min="6" max="6" width="16.28515625" bestFit="1" customWidth="1"/>
    <col min="7" max="7" width="13.85546875" customWidth="1"/>
    <col min="8" max="8" width="18.42578125" customWidth="1"/>
    <col min="9" max="9" width="38.85546875" style="8" customWidth="1"/>
    <col min="10" max="10" width="4.85546875" customWidth="1"/>
    <col min="11" max="11" width="11.140625" customWidth="1"/>
    <col min="15" max="15" width="20.7109375" hidden="1" customWidth="1"/>
  </cols>
  <sheetData>
    <row r="1" spans="1:15" s="9" customFormat="1" ht="20.25">
      <c r="A1" s="86" t="s">
        <v>63</v>
      </c>
      <c r="B1" s="87"/>
      <c r="C1" s="87"/>
      <c r="D1" s="87"/>
      <c r="E1" s="87"/>
      <c r="F1" s="87"/>
      <c r="G1" s="87"/>
      <c r="H1" s="87"/>
      <c r="I1" s="87"/>
      <c r="J1" s="88"/>
    </row>
    <row r="2" spans="1:15" s="9" customFormat="1" ht="12.75" customHeight="1" thickBot="1">
      <c r="A2" s="34"/>
      <c r="B2" s="35"/>
      <c r="C2" s="35"/>
      <c r="D2" s="35"/>
      <c r="E2" s="35"/>
      <c r="F2" s="35"/>
      <c r="G2" s="35"/>
      <c r="H2" s="35"/>
      <c r="I2" s="35"/>
      <c r="J2" s="36"/>
    </row>
    <row r="3" spans="1:15" ht="18">
      <c r="A3" s="30" t="s">
        <v>0</v>
      </c>
      <c r="B3" s="90" t="s">
        <v>9</v>
      </c>
      <c r="C3" s="91"/>
      <c r="D3" s="92"/>
      <c r="E3" s="37"/>
      <c r="F3" s="37"/>
      <c r="G3" s="37"/>
      <c r="H3" s="37"/>
      <c r="I3" s="38"/>
      <c r="J3" s="39"/>
    </row>
    <row r="4" spans="1:15" ht="18">
      <c r="A4" s="31" t="s">
        <v>1</v>
      </c>
      <c r="B4" s="89" t="s">
        <v>8</v>
      </c>
      <c r="C4" s="89"/>
      <c r="D4" s="89"/>
      <c r="E4" s="37"/>
      <c r="F4" s="37"/>
      <c r="G4" s="37"/>
      <c r="H4" s="37"/>
      <c r="I4" s="38"/>
      <c r="J4" s="39"/>
    </row>
    <row r="5" spans="1:15" ht="18">
      <c r="A5" s="31" t="s">
        <v>2</v>
      </c>
      <c r="B5" s="89" t="s">
        <v>4</v>
      </c>
      <c r="C5" s="89"/>
      <c r="D5" s="89"/>
      <c r="E5" s="37"/>
      <c r="F5" s="37"/>
      <c r="G5" s="37"/>
      <c r="H5" s="37"/>
      <c r="I5" s="38"/>
      <c r="J5" s="39"/>
    </row>
    <row r="6" spans="1:15" ht="18.75" thickBot="1">
      <c r="A6" s="32" t="s">
        <v>42</v>
      </c>
      <c r="B6" s="94" t="s">
        <v>44</v>
      </c>
      <c r="C6" s="94"/>
      <c r="D6" s="94"/>
      <c r="E6" s="37"/>
      <c r="F6" s="37"/>
      <c r="G6" s="37"/>
      <c r="H6" s="37"/>
      <c r="I6" s="38"/>
      <c r="J6" s="39"/>
    </row>
    <row r="7" spans="1:15">
      <c r="A7" s="40"/>
      <c r="B7" s="37"/>
      <c r="C7" s="37"/>
      <c r="D7" s="37"/>
      <c r="E7" s="37"/>
      <c r="F7" s="37"/>
      <c r="G7" s="37"/>
      <c r="H7" s="37"/>
      <c r="I7" s="38"/>
      <c r="J7" s="39"/>
    </row>
    <row r="8" spans="1:15" ht="38.25">
      <c r="A8" s="41" t="s">
        <v>11</v>
      </c>
      <c r="B8" s="10" t="s">
        <v>10</v>
      </c>
      <c r="C8" s="10" t="s">
        <v>57</v>
      </c>
      <c r="D8" s="10" t="s">
        <v>68</v>
      </c>
      <c r="E8" s="10" t="s">
        <v>69</v>
      </c>
      <c r="F8" s="10" t="s">
        <v>58</v>
      </c>
      <c r="G8" s="10" t="s">
        <v>59</v>
      </c>
      <c r="H8" s="10" t="s">
        <v>56</v>
      </c>
      <c r="I8" s="10" t="s">
        <v>40</v>
      </c>
      <c r="J8" s="39"/>
    </row>
    <row r="9" spans="1:15">
      <c r="A9" s="75"/>
      <c r="B9" s="19"/>
      <c r="C9" s="20" t="s">
        <v>78</v>
      </c>
      <c r="D9" s="21" t="s">
        <v>70</v>
      </c>
      <c r="E9" s="22">
        <v>970</v>
      </c>
      <c r="F9" s="20" t="s">
        <v>7</v>
      </c>
      <c r="G9" s="22">
        <v>475</v>
      </c>
      <c r="H9" s="23">
        <v>10</v>
      </c>
      <c r="I9" s="19"/>
      <c r="J9" s="39"/>
      <c r="O9" s="77" t="s">
        <v>15</v>
      </c>
    </row>
    <row r="10" spans="1:15">
      <c r="A10" s="76"/>
      <c r="B10" s="19"/>
      <c r="C10" s="20" t="s">
        <v>17</v>
      </c>
      <c r="D10" s="19" t="s">
        <v>55</v>
      </c>
      <c r="E10" s="22">
        <v>425</v>
      </c>
      <c r="F10" s="20" t="s">
        <v>82</v>
      </c>
      <c r="G10" s="22">
        <v>340</v>
      </c>
      <c r="H10" s="23">
        <v>15</v>
      </c>
      <c r="I10" s="19"/>
      <c r="J10" s="39"/>
      <c r="O10" s="77" t="s">
        <v>16</v>
      </c>
    </row>
    <row r="11" spans="1:15">
      <c r="A11" s="76"/>
      <c r="B11" s="21"/>
      <c r="C11" s="20" t="s">
        <v>20</v>
      </c>
      <c r="D11" s="19" t="s">
        <v>71</v>
      </c>
      <c r="E11" s="22">
        <v>550</v>
      </c>
      <c r="F11" s="20" t="s">
        <v>72</v>
      </c>
      <c r="G11" s="22">
        <v>475</v>
      </c>
      <c r="H11" s="23">
        <v>10</v>
      </c>
      <c r="I11" s="19"/>
      <c r="J11" s="39"/>
      <c r="O11" s="77" t="s">
        <v>17</v>
      </c>
    </row>
    <row r="12" spans="1:15">
      <c r="A12" s="76"/>
      <c r="B12" s="19"/>
      <c r="C12" s="20"/>
      <c r="D12" s="19"/>
      <c r="E12" s="22"/>
      <c r="F12" s="20"/>
      <c r="G12" s="22"/>
      <c r="H12" s="23"/>
      <c r="I12" s="19"/>
      <c r="J12" s="39"/>
      <c r="O12" s="77" t="s">
        <v>78</v>
      </c>
    </row>
    <row r="13" spans="1:15">
      <c r="A13" s="76"/>
      <c r="B13" s="19"/>
      <c r="C13" s="20"/>
      <c r="D13" s="19"/>
      <c r="E13" s="22"/>
      <c r="F13" s="20"/>
      <c r="G13" s="22"/>
      <c r="H13" s="23"/>
      <c r="I13" s="19"/>
      <c r="J13" s="39"/>
      <c r="O13" s="77" t="s">
        <v>18</v>
      </c>
    </row>
    <row r="14" spans="1:15">
      <c r="A14" s="76"/>
      <c r="B14" s="19"/>
      <c r="C14" s="20"/>
      <c r="D14" s="21"/>
      <c r="E14" s="22"/>
      <c r="F14" s="20"/>
      <c r="G14" s="22"/>
      <c r="H14" s="23"/>
      <c r="I14" s="19"/>
      <c r="J14" s="39"/>
      <c r="O14" s="77" t="s">
        <v>19</v>
      </c>
    </row>
    <row r="15" spans="1:15">
      <c r="A15" s="76"/>
      <c r="B15" s="19"/>
      <c r="C15" s="20"/>
      <c r="D15" s="19"/>
      <c r="E15" s="22"/>
      <c r="F15" s="20"/>
      <c r="G15" s="22"/>
      <c r="H15" s="23"/>
      <c r="I15" s="19"/>
      <c r="J15" s="39"/>
      <c r="O15" s="77" t="s">
        <v>20</v>
      </c>
    </row>
    <row r="16" spans="1:15">
      <c r="A16" s="42"/>
      <c r="B16" s="19"/>
      <c r="C16" s="20"/>
      <c r="D16" s="19"/>
      <c r="E16" s="22"/>
      <c r="F16" s="20"/>
      <c r="G16" s="22"/>
      <c r="H16" s="23"/>
      <c r="I16" s="19"/>
      <c r="J16" s="39"/>
      <c r="O16" s="78" t="s">
        <v>21</v>
      </c>
    </row>
    <row r="17" spans="1:15">
      <c r="A17" s="42"/>
      <c r="B17" s="19"/>
      <c r="C17" s="20"/>
      <c r="D17" s="19"/>
      <c r="E17" s="22"/>
      <c r="F17" s="20"/>
      <c r="G17" s="22"/>
      <c r="H17" s="23"/>
      <c r="I17" s="19"/>
      <c r="J17" s="39"/>
      <c r="O17" s="77" t="s">
        <v>22</v>
      </c>
    </row>
    <row r="18" spans="1:15">
      <c r="A18" s="42"/>
      <c r="B18" s="19"/>
      <c r="C18" s="20"/>
      <c r="D18" s="19"/>
      <c r="E18" s="22"/>
      <c r="F18" s="20"/>
      <c r="G18" s="22"/>
      <c r="H18" s="23"/>
      <c r="I18" s="19"/>
      <c r="J18" s="39"/>
      <c r="O18" s="77" t="s">
        <v>23</v>
      </c>
    </row>
    <row r="19" spans="1:15">
      <c r="A19" s="42"/>
      <c r="B19" s="19"/>
      <c r="C19" s="20"/>
      <c r="D19" s="19"/>
      <c r="E19" s="22"/>
      <c r="F19" s="20"/>
      <c r="G19" s="22"/>
      <c r="H19" s="23"/>
      <c r="I19" s="19"/>
      <c r="J19" s="39"/>
      <c r="O19" s="77" t="s">
        <v>24</v>
      </c>
    </row>
    <row r="20" spans="1:15">
      <c r="A20" s="76"/>
      <c r="B20" s="19"/>
      <c r="C20" s="20"/>
      <c r="D20" s="21"/>
      <c r="E20" s="22"/>
      <c r="F20" s="20"/>
      <c r="G20" s="22"/>
      <c r="H20" s="23"/>
      <c r="I20" s="19"/>
      <c r="J20" s="39"/>
      <c r="O20" s="77" t="s">
        <v>80</v>
      </c>
    </row>
    <row r="21" spans="1:15">
      <c r="A21" s="42"/>
      <c r="B21" s="19"/>
      <c r="C21" s="20"/>
      <c r="D21" s="19"/>
      <c r="E21" s="22"/>
      <c r="F21" s="20"/>
      <c r="G21" s="22"/>
      <c r="H21" s="23"/>
      <c r="I21" s="19"/>
      <c r="J21" s="39"/>
      <c r="O21" s="77" t="s">
        <v>25</v>
      </c>
    </row>
    <row r="22" spans="1:15">
      <c r="A22" s="42"/>
      <c r="B22" s="19"/>
      <c r="C22" s="20"/>
      <c r="D22" s="19"/>
      <c r="E22" s="22"/>
      <c r="F22" s="20"/>
      <c r="G22" s="22"/>
      <c r="H22" s="23"/>
      <c r="I22" s="19"/>
      <c r="J22" s="39"/>
      <c r="O22" s="77" t="s">
        <v>26</v>
      </c>
    </row>
    <row r="23" spans="1:15">
      <c r="A23" s="42"/>
      <c r="B23" s="19"/>
      <c r="C23" s="20"/>
      <c r="D23" s="19"/>
      <c r="E23" s="22"/>
      <c r="F23" s="20"/>
      <c r="G23" s="22"/>
      <c r="H23" s="23"/>
      <c r="I23" s="19"/>
      <c r="J23" s="39"/>
      <c r="O23" s="77" t="s">
        <v>27</v>
      </c>
    </row>
    <row r="24" spans="1:15">
      <c r="A24" s="42"/>
      <c r="B24" s="19"/>
      <c r="C24" s="20"/>
      <c r="D24" s="19"/>
      <c r="E24" s="22"/>
      <c r="F24" s="20"/>
      <c r="G24" s="22"/>
      <c r="H24" s="23"/>
      <c r="I24" s="19"/>
      <c r="J24" s="39"/>
      <c r="O24" s="77" t="s">
        <v>28</v>
      </c>
    </row>
    <row r="25" spans="1:15">
      <c r="A25" s="42"/>
      <c r="B25" s="19"/>
      <c r="C25" s="20"/>
      <c r="D25" s="19"/>
      <c r="E25" s="22"/>
      <c r="F25" s="20"/>
      <c r="G25" s="22"/>
      <c r="H25" s="23"/>
      <c r="I25" s="19"/>
      <c r="J25" s="39"/>
      <c r="O25" s="77" t="s">
        <v>29</v>
      </c>
    </row>
    <row r="26" spans="1:15">
      <c r="A26" s="42"/>
      <c r="B26" s="19"/>
      <c r="C26" s="20"/>
      <c r="D26" s="19"/>
      <c r="E26" s="22"/>
      <c r="F26" s="20"/>
      <c r="G26" s="22"/>
      <c r="H26" s="23"/>
      <c r="I26" s="19"/>
      <c r="J26" s="39"/>
      <c r="O26" s="77" t="s">
        <v>30</v>
      </c>
    </row>
    <row r="27" spans="1:15">
      <c r="A27" s="42"/>
      <c r="B27" s="19"/>
      <c r="C27" s="20"/>
      <c r="D27" s="19"/>
      <c r="E27" s="22"/>
      <c r="F27" s="20"/>
      <c r="G27" s="22"/>
      <c r="H27" s="23"/>
      <c r="I27" s="19"/>
      <c r="J27" s="39"/>
      <c r="O27" s="77" t="s">
        <v>31</v>
      </c>
    </row>
    <row r="28" spans="1:15">
      <c r="A28" s="42"/>
      <c r="B28" s="19"/>
      <c r="C28" s="20"/>
      <c r="D28" s="19"/>
      <c r="E28" s="22"/>
      <c r="F28" s="20"/>
      <c r="G28" s="22"/>
      <c r="H28" s="23"/>
      <c r="I28" s="19"/>
      <c r="J28" s="39"/>
      <c r="O28" s="77" t="s">
        <v>32</v>
      </c>
    </row>
    <row r="29" spans="1:15">
      <c r="A29" s="42"/>
      <c r="B29" s="19"/>
      <c r="C29" s="20"/>
      <c r="D29" s="19"/>
      <c r="E29" s="22"/>
      <c r="F29" s="20"/>
      <c r="G29" s="22"/>
      <c r="H29" s="23"/>
      <c r="I29" s="19"/>
      <c r="J29" s="39"/>
      <c r="O29" s="77" t="s">
        <v>33</v>
      </c>
    </row>
    <row r="30" spans="1:15">
      <c r="A30" s="42"/>
      <c r="B30" s="19"/>
      <c r="C30" s="20"/>
      <c r="D30" s="19"/>
      <c r="E30" s="22"/>
      <c r="F30" s="20"/>
      <c r="G30" s="22"/>
      <c r="H30" s="23"/>
      <c r="I30" s="19"/>
      <c r="J30" s="39"/>
      <c r="O30" s="77" t="s">
        <v>34</v>
      </c>
    </row>
    <row r="31" spans="1:15">
      <c r="A31" s="42"/>
      <c r="B31" s="19"/>
      <c r="C31" s="20"/>
      <c r="D31" s="19"/>
      <c r="E31" s="22"/>
      <c r="F31" s="20"/>
      <c r="G31" s="22"/>
      <c r="H31" s="23"/>
      <c r="I31" s="19"/>
      <c r="J31" s="39"/>
      <c r="O31" s="77" t="s">
        <v>79</v>
      </c>
    </row>
    <row r="32" spans="1:15">
      <c r="A32" s="42"/>
      <c r="B32" s="19"/>
      <c r="C32" s="20"/>
      <c r="D32" s="56"/>
      <c r="E32" s="22"/>
      <c r="F32" s="20"/>
      <c r="G32" s="22"/>
      <c r="H32" s="23"/>
      <c r="I32" s="19"/>
      <c r="J32" s="39"/>
      <c r="O32" s="77" t="s">
        <v>35</v>
      </c>
    </row>
    <row r="33" spans="1:15">
      <c r="A33" s="42"/>
      <c r="B33" s="19"/>
      <c r="C33" s="20"/>
      <c r="D33" s="19"/>
      <c r="E33" s="22"/>
      <c r="F33" s="20"/>
      <c r="G33" s="22"/>
      <c r="H33" s="23"/>
      <c r="I33" s="19"/>
      <c r="J33" s="39"/>
      <c r="O33" s="77" t="s">
        <v>36</v>
      </c>
    </row>
    <row r="34" spans="1:15">
      <c r="A34" s="42"/>
      <c r="B34" s="19"/>
      <c r="C34" s="20"/>
      <c r="D34" s="56"/>
      <c r="E34" s="22"/>
      <c r="F34" s="20"/>
      <c r="G34" s="22"/>
      <c r="H34" s="23"/>
      <c r="I34" s="19"/>
      <c r="J34" s="39"/>
      <c r="O34" s="77" t="s">
        <v>37</v>
      </c>
    </row>
    <row r="35" spans="1:15">
      <c r="A35" s="42"/>
      <c r="B35" s="19"/>
      <c r="C35" s="20"/>
      <c r="D35" s="24"/>
      <c r="E35" s="25"/>
      <c r="F35" s="20"/>
      <c r="G35" s="25"/>
      <c r="H35" s="21"/>
      <c r="I35" s="19"/>
      <c r="J35" s="39"/>
      <c r="O35" s="77" t="s">
        <v>77</v>
      </c>
    </row>
    <row r="36" spans="1:15">
      <c r="A36" s="42"/>
      <c r="B36" s="19"/>
      <c r="C36" s="20"/>
      <c r="D36" s="19"/>
      <c r="E36" s="22"/>
      <c r="F36" s="20"/>
      <c r="G36" s="22"/>
      <c r="H36" s="23"/>
      <c r="I36" s="19"/>
      <c r="J36" s="39"/>
      <c r="O36" s="77" t="s">
        <v>38</v>
      </c>
    </row>
    <row r="37" spans="1:15">
      <c r="A37" s="42"/>
      <c r="B37" s="19"/>
      <c r="C37" s="20"/>
      <c r="D37" s="19"/>
      <c r="E37" s="22"/>
      <c r="F37" s="20"/>
      <c r="G37" s="22"/>
      <c r="H37" s="23"/>
      <c r="I37" s="19"/>
      <c r="J37" s="39"/>
      <c r="O37" s="77"/>
    </row>
    <row r="38" spans="1:15">
      <c r="A38" s="42"/>
      <c r="B38" s="19"/>
      <c r="C38" s="20"/>
      <c r="D38" s="19"/>
      <c r="E38" s="22"/>
      <c r="F38" s="20"/>
      <c r="G38" s="22"/>
      <c r="H38" s="23"/>
      <c r="I38" s="19"/>
      <c r="J38" s="39"/>
      <c r="O38" s="77"/>
    </row>
    <row r="39" spans="1:15">
      <c r="A39" s="42"/>
      <c r="B39" s="19"/>
      <c r="C39" s="20"/>
      <c r="D39" s="19"/>
      <c r="E39" s="22"/>
      <c r="F39" s="20"/>
      <c r="G39" s="22"/>
      <c r="H39" s="23"/>
      <c r="I39" s="19"/>
      <c r="J39" s="39"/>
      <c r="O39" s="77"/>
    </row>
    <row r="40" spans="1:15">
      <c r="A40" s="43"/>
      <c r="B40" s="26"/>
      <c r="C40" s="20"/>
      <c r="D40" s="26"/>
      <c r="E40" s="27"/>
      <c r="F40" s="20"/>
      <c r="G40" s="27"/>
      <c r="H40" s="23"/>
      <c r="I40" s="19"/>
      <c r="J40" s="39"/>
      <c r="O40" s="77"/>
    </row>
    <row r="41" spans="1:15" ht="13.5" customHeight="1">
      <c r="A41" s="44"/>
      <c r="B41" s="28"/>
      <c r="C41" s="20"/>
      <c r="D41" s="28"/>
      <c r="E41" s="29"/>
      <c r="F41" s="20"/>
      <c r="G41" s="29"/>
      <c r="H41" s="23"/>
      <c r="I41" s="19"/>
      <c r="J41" s="39"/>
      <c r="O41" s="77"/>
    </row>
    <row r="42" spans="1:15" ht="14.25" customHeight="1">
      <c r="A42" s="43"/>
      <c r="B42" s="26"/>
      <c r="C42" s="20"/>
      <c r="D42" s="28"/>
      <c r="E42" s="29"/>
      <c r="F42" s="20"/>
      <c r="G42" s="29"/>
      <c r="H42" s="23"/>
      <c r="I42" s="19"/>
      <c r="J42" s="39"/>
      <c r="O42" s="77"/>
    </row>
    <row r="43" spans="1:15" ht="11.25" customHeight="1">
      <c r="A43" s="43"/>
      <c r="B43" s="26"/>
      <c r="C43" s="20"/>
      <c r="D43" s="28"/>
      <c r="E43" s="29"/>
      <c r="F43" s="20"/>
      <c r="G43" s="29"/>
      <c r="H43" s="23"/>
      <c r="I43" s="19"/>
      <c r="J43" s="39"/>
      <c r="O43" s="77"/>
    </row>
    <row r="44" spans="1:15" ht="12.75" customHeight="1">
      <c r="A44" s="43"/>
      <c r="B44" s="26"/>
      <c r="C44" s="20"/>
      <c r="D44" s="28"/>
      <c r="E44" s="29"/>
      <c r="F44" s="20"/>
      <c r="G44" s="29"/>
      <c r="H44" s="23"/>
      <c r="I44" s="19"/>
      <c r="J44" s="39"/>
      <c r="O44" s="77"/>
    </row>
    <row r="45" spans="1:15">
      <c r="A45" s="43"/>
      <c r="B45" s="26"/>
      <c r="C45" s="20"/>
      <c r="D45" s="26"/>
      <c r="E45" s="27"/>
      <c r="F45" s="20"/>
      <c r="G45" s="27"/>
      <c r="H45" s="23"/>
      <c r="I45" s="19"/>
      <c r="J45" s="39"/>
      <c r="O45" s="77"/>
    </row>
    <row r="46" spans="1:15">
      <c r="A46" s="43"/>
      <c r="B46" s="26"/>
      <c r="C46" s="20"/>
      <c r="D46" s="24"/>
      <c r="E46" s="25"/>
      <c r="F46" s="20"/>
      <c r="G46" s="25"/>
      <c r="H46" s="21"/>
      <c r="I46" s="19"/>
      <c r="J46" s="39"/>
    </row>
    <row r="47" spans="1:15">
      <c r="A47" s="43"/>
      <c r="B47" s="26"/>
      <c r="C47" s="20"/>
      <c r="D47" s="26"/>
      <c r="E47" s="27"/>
      <c r="F47" s="20"/>
      <c r="G47" s="27"/>
      <c r="H47" s="23"/>
      <c r="I47" s="19"/>
      <c r="J47" s="39"/>
    </row>
    <row r="48" spans="1:15">
      <c r="A48" s="43"/>
      <c r="B48" s="26"/>
      <c r="C48" s="20"/>
      <c r="D48" s="26"/>
      <c r="E48" s="27"/>
      <c r="F48" s="20"/>
      <c r="G48" s="27"/>
      <c r="H48" s="23"/>
      <c r="I48" s="19"/>
      <c r="J48" s="39"/>
    </row>
    <row r="49" spans="1:10">
      <c r="A49" s="43"/>
      <c r="B49" s="26"/>
      <c r="C49" s="20"/>
      <c r="D49" s="26"/>
      <c r="E49" s="27"/>
      <c r="F49" s="20"/>
      <c r="G49" s="27"/>
      <c r="H49" s="23"/>
      <c r="I49" s="19"/>
      <c r="J49" s="39"/>
    </row>
    <row r="50" spans="1:10">
      <c r="A50" s="43"/>
      <c r="B50" s="26"/>
      <c r="C50" s="20"/>
      <c r="D50" s="26"/>
      <c r="E50" s="27"/>
      <c r="F50" s="20"/>
      <c r="G50" s="27"/>
      <c r="H50" s="23"/>
      <c r="I50" s="19"/>
      <c r="J50" s="39"/>
    </row>
    <row r="51" spans="1:10">
      <c r="A51" s="43"/>
      <c r="B51" s="26"/>
      <c r="C51" s="20"/>
      <c r="D51" s="26"/>
      <c r="E51" s="27"/>
      <c r="F51" s="20"/>
      <c r="G51" s="27"/>
      <c r="H51" s="23"/>
      <c r="I51" s="19"/>
      <c r="J51" s="39"/>
    </row>
    <row r="52" spans="1:10">
      <c r="A52" s="43"/>
      <c r="B52" s="26"/>
      <c r="C52" s="20"/>
      <c r="D52" s="26"/>
      <c r="E52" s="27"/>
      <c r="F52" s="20"/>
      <c r="G52" s="27"/>
      <c r="H52" s="23"/>
      <c r="I52" s="19"/>
      <c r="J52" s="39"/>
    </row>
    <row r="53" spans="1:10">
      <c r="A53" s="43"/>
      <c r="B53" s="26"/>
      <c r="C53" s="20"/>
      <c r="D53" s="26"/>
      <c r="E53" s="27"/>
      <c r="F53" s="20"/>
      <c r="G53" s="27"/>
      <c r="H53" s="23"/>
      <c r="I53" s="19"/>
      <c r="J53" s="39"/>
    </row>
    <row r="54" spans="1:10">
      <c r="A54" s="43"/>
      <c r="B54" s="26"/>
      <c r="C54" s="20"/>
      <c r="D54" s="24"/>
      <c r="E54" s="25"/>
      <c r="F54" s="20"/>
      <c r="G54" s="25"/>
      <c r="H54" s="21"/>
      <c r="I54" s="19"/>
      <c r="J54" s="39"/>
    </row>
    <row r="55" spans="1:10">
      <c r="A55" s="43"/>
      <c r="B55" s="26"/>
      <c r="C55" s="20"/>
      <c r="D55" s="26"/>
      <c r="E55" s="27"/>
      <c r="F55" s="20"/>
      <c r="G55" s="27"/>
      <c r="H55" s="23"/>
      <c r="I55" s="19"/>
      <c r="J55" s="39"/>
    </row>
    <row r="56" spans="1:10">
      <c r="A56" s="43"/>
      <c r="B56" s="26"/>
      <c r="C56" s="20"/>
      <c r="D56" s="26"/>
      <c r="E56" s="27"/>
      <c r="F56" s="20"/>
      <c r="G56" s="27"/>
      <c r="H56" s="23"/>
      <c r="I56" s="19"/>
      <c r="J56" s="39"/>
    </row>
    <row r="57" spans="1:10">
      <c r="A57" s="43"/>
      <c r="B57" s="26"/>
      <c r="C57" s="20"/>
      <c r="D57" s="26"/>
      <c r="E57" s="27"/>
      <c r="F57" s="20"/>
      <c r="G57" s="27"/>
      <c r="H57" s="23"/>
      <c r="I57" s="19"/>
      <c r="J57" s="39"/>
    </row>
    <row r="58" spans="1:10" ht="13.5" thickBot="1">
      <c r="A58" s="45"/>
      <c r="B58" s="46"/>
      <c r="C58" s="20"/>
      <c r="D58" s="46"/>
      <c r="E58" s="46"/>
      <c r="F58" s="46"/>
      <c r="G58" s="46"/>
      <c r="H58" s="46"/>
      <c r="I58" s="83" t="s">
        <v>81</v>
      </c>
      <c r="J58" s="47"/>
    </row>
    <row r="72" spans="3:5">
      <c r="C72" s="93"/>
      <c r="D72" s="93"/>
      <c r="E72" s="93"/>
    </row>
  </sheetData>
  <sheetProtection password="83AF" sheet="1" objects="1" scenarios="1"/>
  <dataConsolidate function="varp"/>
  <mergeCells count="6">
    <mergeCell ref="A1:J1"/>
    <mergeCell ref="B4:D4"/>
    <mergeCell ref="B3:D3"/>
    <mergeCell ref="C72:E72"/>
    <mergeCell ref="B6:D6"/>
    <mergeCell ref="B5:D5"/>
  </mergeCells>
  <dataValidations count="2">
    <dataValidation type="list" allowBlank="1" showInputMessage="1" showErrorMessage="1" sqref="F9:F57">
      <formula1>"THUNDERBEAT, SONICBEAT"</formula1>
    </dataValidation>
    <dataValidation type="list" allowBlank="1" showInputMessage="1" showErrorMessage="1" sqref="C9:C58">
      <formula1>$O$9:$O$36</formula1>
    </dataValidation>
  </dataValidations>
  <pageMargins left="0.7" right="0.7" top="0.75" bottom="0.75" header="0.3" footer="0.3"/>
  <pageSetup scale="55" orientation="landscape" verticalDpi="1200" r:id="rId1"/>
  <rowBreaks count="1" manualBreakCount="1">
    <brk id="58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H37"/>
  <sheetViews>
    <sheetView tabSelected="1" showWhiteSpace="0" view="pageLayout" zoomScaleNormal="70" zoomScaleSheetLayoutView="100" workbookViewId="0">
      <selection activeCell="B7" sqref="B7"/>
    </sheetView>
  </sheetViews>
  <sheetFormatPr defaultRowHeight="12.75"/>
  <cols>
    <col min="1" max="1" width="27.42578125" customWidth="1"/>
    <col min="2" max="2" width="18" customWidth="1"/>
    <col min="3" max="3" width="22.42578125" customWidth="1"/>
    <col min="4" max="4" width="47.28515625" customWidth="1"/>
    <col min="5" max="5" width="25.140625" bestFit="1" customWidth="1"/>
    <col min="6" max="6" width="16.28515625" bestFit="1" customWidth="1"/>
    <col min="7" max="7" width="19.42578125" customWidth="1"/>
    <col min="8" max="8" width="7" customWidth="1"/>
    <col min="11" max="11" width="11.140625" customWidth="1"/>
  </cols>
  <sheetData>
    <row r="1" spans="1:8" ht="18">
      <c r="A1" s="95" t="s">
        <v>64</v>
      </c>
      <c r="B1" s="96"/>
      <c r="C1" s="96"/>
      <c r="D1" s="96"/>
      <c r="E1" s="96"/>
      <c r="F1" s="96"/>
      <c r="G1" s="96"/>
      <c r="H1" s="97"/>
    </row>
    <row r="2" spans="1:8" ht="38.25">
      <c r="A2" s="48" t="s">
        <v>12</v>
      </c>
      <c r="B2" s="14" t="s">
        <v>13</v>
      </c>
      <c r="C2" s="14" t="s">
        <v>14</v>
      </c>
      <c r="D2" s="14" t="s">
        <v>49</v>
      </c>
      <c r="E2" s="15" t="s">
        <v>41</v>
      </c>
      <c r="F2" s="15" t="s">
        <v>47</v>
      </c>
      <c r="G2" s="15" t="s">
        <v>48</v>
      </c>
      <c r="H2" s="39"/>
    </row>
    <row r="3" spans="1:8">
      <c r="A3" s="49" t="s">
        <v>15</v>
      </c>
      <c r="B3" s="11" t="str">
        <f>IF(SUMIF('Evaluation Data'!$C$9:$C$57,'Evaluation Summary'!$A3,'Evaluation Data'!$E$9:$E$57)=0,"", AVERAGEIF('Evaluation Data'!C$9:C$57,'Evaluation Summary'!$A3,'Evaluation Data'!E$9:E$57))</f>
        <v/>
      </c>
      <c r="C3" s="11" t="str">
        <f>IF(SUMIF('Evaluation Data'!$C$9:$C$57,$A3,'Evaluation Data'!$G$9:$G$57)=0,"", AVERAGEIF('Evaluation Data'!$C$9:$C$57,'Evaluation Summary'!$A3,'Evaluation Data'!$G$9:$G$57))</f>
        <v/>
      </c>
      <c r="D3" s="12" t="str">
        <f>IF(SUMIF('Evaluation Data'!$C$9:$C$57,'Evaluation Summary'!$A3,'Evaluation Data'!$H$9:$H$57)=0,"", AVERAGEIF('Evaluation Data'!$C$9:$C$57,'Evaluation Summary'!$A3,'Evaluation Data'!$H$9:$H$57))</f>
        <v/>
      </c>
      <c r="E3" s="33"/>
      <c r="F3" s="11" t="str">
        <f>IF(OR(B3=0,C3=0,E3=0),"",(B3-C3)*$E3)</f>
        <v/>
      </c>
      <c r="G3" s="13" t="str">
        <f>IF(OR(D3=0,E3=0),"",ROUND(D3*E3,0))</f>
        <v/>
      </c>
      <c r="H3" s="39"/>
    </row>
    <row r="4" spans="1:8">
      <c r="A4" s="49" t="s">
        <v>16</v>
      </c>
      <c r="B4" s="11"/>
      <c r="C4" s="11" t="str">
        <f>IF(SUMIF('Evaluation Data'!$C$9:$C$57,$A4,'Evaluation Data'!$G$9:$G$57)=0,"", AVERAGEIF('Evaluation Data'!$C$9:$C$57,'Evaluation Summary'!$A4,'Evaluation Data'!$G$9:$G$57))</f>
        <v/>
      </c>
      <c r="D4" s="12" t="str">
        <f>IF(SUMIF('Evaluation Data'!$C$9:$C$57,'Evaluation Summary'!$A4,'Evaluation Data'!$H$9:$H$57)=0,"", AVERAGEIF('Evaluation Data'!$C$9:$C$57,'Evaluation Summary'!$A4,'Evaluation Data'!$H$9:$H$57))</f>
        <v/>
      </c>
      <c r="E4" s="33"/>
      <c r="F4" s="11" t="str">
        <f>IF(OR(B4=0,C4=0,E4=0),"",(B4-C4)*$E4)</f>
        <v/>
      </c>
      <c r="G4" s="13" t="str">
        <f t="shared" ref="G4:G30" si="0">IF(OR(D4=0,E4=0),"",ROUND(D4*E4,0))</f>
        <v/>
      </c>
      <c r="H4" s="39"/>
    </row>
    <row r="5" spans="1:8">
      <c r="A5" s="80" t="s">
        <v>17</v>
      </c>
      <c r="B5" s="11">
        <f>IF(SUMIF('Evaluation Data'!$C$9:$C$57,'Evaluation Summary'!$A5,'Evaluation Data'!$E$9:$E$57)=0,"", AVERAGEIF('Evaluation Data'!C$9:C$57,'Evaluation Summary'!$A5,'Evaluation Data'!E$9:E$57))</f>
        <v>425</v>
      </c>
      <c r="C5" s="11">
        <f>IF(SUMIF('Evaluation Data'!$C$9:$C$57,$A5,'Evaluation Data'!$G$9:$G$57)=0,"", AVERAGEIF('Evaluation Data'!$C$9:$C$57,'Evaluation Summary'!$A5,'Evaluation Data'!$G$9:$G$57))</f>
        <v>340</v>
      </c>
      <c r="D5" s="12">
        <f>IF(SUMIF('Evaluation Data'!$C$9:$C$57,'Evaluation Summary'!$A5,'Evaluation Data'!$H$9:$H$57)=0,"", AVERAGEIF('Evaluation Data'!$C$9:$C$57,'Evaluation Summary'!$A5,'Evaluation Data'!$H$9:$H$57))</f>
        <v>15</v>
      </c>
      <c r="E5" s="33">
        <v>100</v>
      </c>
      <c r="F5" s="11">
        <f t="shared" ref="F5:F30" si="1">IF(OR(B5=0,C5=0,E5=0),"",(B5-C5)*$E5)</f>
        <v>8500</v>
      </c>
      <c r="G5" s="13">
        <f t="shared" si="0"/>
        <v>1500</v>
      </c>
      <c r="H5" s="39"/>
    </row>
    <row r="6" spans="1:8">
      <c r="A6" s="80" t="s">
        <v>78</v>
      </c>
      <c r="B6" s="11">
        <f>IF(SUMIF('Evaluation Data'!$C$9:$C$57,'Evaluation Summary'!$A6,'Evaluation Data'!$E$9:$E$57)=0,"", AVERAGEIF('Evaluation Data'!C$9:C$57,'Evaluation Summary'!$A6,'Evaluation Data'!E$9:E$57))</f>
        <v>970</v>
      </c>
      <c r="C6" s="11">
        <f>IF(SUMIF('Evaluation Data'!$C$9:$C$57,$A6,'Evaluation Data'!$G$9:$G$57)=0,"", AVERAGEIF('Evaluation Data'!$C$9:$C$57,'Evaluation Summary'!$A6,'Evaluation Data'!$G$9:$G$57))</f>
        <v>475</v>
      </c>
      <c r="D6" s="12">
        <f>IF(SUMIF('Evaluation Data'!$C$9:$C$57,'Evaluation Summary'!$A6,'Evaluation Data'!$H$9:$H$57)=0,"", AVERAGEIF('Evaluation Data'!$C$9:$C$57,'Evaluation Summary'!$A6,'Evaluation Data'!$H$9:$H$57))</f>
        <v>10</v>
      </c>
      <c r="E6" s="33">
        <v>50</v>
      </c>
      <c r="F6" s="11">
        <f t="shared" si="1"/>
        <v>24750</v>
      </c>
      <c r="G6" s="13">
        <f t="shared" si="0"/>
        <v>500</v>
      </c>
      <c r="H6" s="39"/>
    </row>
    <row r="7" spans="1:8">
      <c r="A7" s="49" t="s">
        <v>18</v>
      </c>
      <c r="B7" s="11" t="str">
        <f>IF(SUMIF('Evaluation Data'!$C$9:$C$57,'Evaluation Summary'!$A7,'Evaluation Data'!$E$9:$E$57)=0,"", AVERAGEIF('Evaluation Data'!C$9:C$57,'Evaluation Summary'!$A7,'Evaluation Data'!E$9:E$57))</f>
        <v/>
      </c>
      <c r="C7" s="11" t="str">
        <f>IF(SUMIF('Evaluation Data'!$C$9:$C$57,$A7,'Evaluation Data'!$G$9:$G$57)=0,"", AVERAGEIF('Evaluation Data'!$C$9:$C$57,'Evaluation Summary'!$A7,'Evaluation Data'!$G$9:$G$57))</f>
        <v/>
      </c>
      <c r="D7" s="12" t="str">
        <f>IF(SUMIF('Evaluation Data'!$C$9:$C$57,'Evaluation Summary'!$A7,'Evaluation Data'!$H$9:$H$57)=0,"", AVERAGEIF('Evaluation Data'!$C$9:$C$57,'Evaluation Summary'!$A7,'Evaluation Data'!$H$9:$H$57))</f>
        <v/>
      </c>
      <c r="E7" s="33"/>
      <c r="F7" s="11" t="str">
        <f t="shared" si="1"/>
        <v/>
      </c>
      <c r="G7" s="13" t="str">
        <f t="shared" si="0"/>
        <v/>
      </c>
      <c r="H7" s="39"/>
    </row>
    <row r="8" spans="1:8">
      <c r="A8" s="49" t="s">
        <v>19</v>
      </c>
      <c r="B8" s="11" t="str">
        <f>IF(SUMIF('Evaluation Data'!$C$9:$C$57,'Evaluation Summary'!$A8,'Evaluation Data'!$E$9:$E$57)=0,"", AVERAGEIF('Evaluation Data'!C$9:C$57,'Evaluation Summary'!$A8,'Evaluation Data'!E$9:E$57))</f>
        <v/>
      </c>
      <c r="C8" s="11" t="str">
        <f>IF(SUMIF('Evaluation Data'!$C$9:$C$57,$A8,'Evaluation Data'!$G$9:$G$57)=0,"", AVERAGEIF('Evaluation Data'!$C$9:$C$57,'Evaluation Summary'!$A8,'Evaluation Data'!$G$9:$G$57))</f>
        <v/>
      </c>
      <c r="D8" s="12" t="str">
        <f>IF(SUMIF('Evaluation Data'!$C$9:$C$57,'Evaluation Summary'!$A8,'Evaluation Data'!$H$9:$H$57)=0,"", AVERAGEIF('Evaluation Data'!$C$9:$C$57,'Evaluation Summary'!$A8,'Evaluation Data'!$H$9:$H$57))</f>
        <v/>
      </c>
      <c r="E8" s="33"/>
      <c r="F8" s="11" t="str">
        <f t="shared" si="1"/>
        <v/>
      </c>
      <c r="G8" s="13" t="str">
        <f t="shared" si="0"/>
        <v/>
      </c>
      <c r="H8" s="39"/>
    </row>
    <row r="9" spans="1:8">
      <c r="A9" s="49" t="s">
        <v>20</v>
      </c>
      <c r="B9" s="11">
        <f>IF(SUMIF('Evaluation Data'!$C$9:$C$57,'Evaluation Summary'!$A9,'Evaluation Data'!$E$9:$E$57)=0,"", AVERAGEIF('Evaluation Data'!C$9:C$57,'Evaluation Summary'!$A9,'Evaluation Data'!E$9:E$57))</f>
        <v>550</v>
      </c>
      <c r="C9" s="11">
        <f>IF(SUMIF('Evaluation Data'!$C$9:$C$57,$A9,'Evaluation Data'!$G$9:$G$57)=0,"", AVERAGEIF('Evaluation Data'!$C$9:$C$57,'Evaluation Summary'!$A9,'Evaluation Data'!$G$9:$G$57))</f>
        <v>475</v>
      </c>
      <c r="D9" s="12">
        <f>IF(SUMIF('Evaluation Data'!$C$9:$C$57,'Evaluation Summary'!$A9,'Evaluation Data'!$H$9:$H$57)=0,"", AVERAGEIF('Evaluation Data'!$C$9:$C$57,'Evaluation Summary'!$A9,'Evaluation Data'!$H$9:$H$57))</f>
        <v>10</v>
      </c>
      <c r="E9" s="33">
        <v>50</v>
      </c>
      <c r="F9" s="11">
        <f t="shared" si="1"/>
        <v>3750</v>
      </c>
      <c r="G9" s="13">
        <f t="shared" si="0"/>
        <v>500</v>
      </c>
      <c r="H9" s="39"/>
    </row>
    <row r="10" spans="1:8">
      <c r="A10" s="49" t="s">
        <v>21</v>
      </c>
      <c r="B10" s="11" t="str">
        <f>IF(SUMIF('Evaluation Data'!$C$9:$C$57,'Evaluation Summary'!$A10,'Evaluation Data'!$E$9:$E$57)=0,"", AVERAGEIF('Evaluation Data'!C$9:C$57,'Evaluation Summary'!$A10,'Evaluation Data'!E$9:E$57))</f>
        <v/>
      </c>
      <c r="C10" s="11" t="str">
        <f>IF(SUMIF('Evaluation Data'!$C$9:$C$57,$A10,'Evaluation Data'!$G$9:$G$57)=0,"", AVERAGEIF('Evaluation Data'!$C$9:$C$57,'Evaluation Summary'!$A10,'Evaluation Data'!$G$9:$G$57))</f>
        <v/>
      </c>
      <c r="D10" s="12" t="str">
        <f>IF(SUMIF('Evaluation Data'!$C$9:$C$57,'Evaluation Summary'!$A10,'Evaluation Data'!$H$9:$H$57)=0,"", AVERAGEIF('Evaluation Data'!$C$9:$C$57,'Evaluation Summary'!$A10,'Evaluation Data'!$H$9:$H$57))</f>
        <v/>
      </c>
      <c r="E10" s="33"/>
      <c r="F10" s="11" t="str">
        <f t="shared" si="1"/>
        <v/>
      </c>
      <c r="G10" s="13" t="str">
        <f t="shared" si="0"/>
        <v/>
      </c>
      <c r="H10" s="39"/>
    </row>
    <row r="11" spans="1:8">
      <c r="A11" s="49" t="s">
        <v>22</v>
      </c>
      <c r="B11" s="11" t="str">
        <f>IF(SUMIF('Evaluation Data'!$C$9:$C$57,'Evaluation Summary'!$A11,'Evaluation Data'!$E$9:$E$57)=0,"", AVERAGEIF('Evaluation Data'!C$9:C$57,'Evaluation Summary'!$A11,'Evaluation Data'!E$9:E$57))</f>
        <v/>
      </c>
      <c r="C11" s="11" t="str">
        <f>IF(SUMIF('Evaluation Data'!$C$9:$C$57,$A11,'Evaluation Data'!$G$9:$G$57)=0,"", AVERAGEIF('Evaluation Data'!$C$9:$C$57,'Evaluation Summary'!$A11,'Evaluation Data'!$G$9:$G$57))</f>
        <v/>
      </c>
      <c r="D11" s="12" t="str">
        <f>IF(SUMIF('Evaluation Data'!$C$9:$C$57,'Evaluation Summary'!$A11,'Evaluation Data'!$H$9:$H$57)=0,"", AVERAGEIF('Evaluation Data'!$C$9:$C$57,'Evaluation Summary'!$A11,'Evaluation Data'!$H$9:$H$57))</f>
        <v/>
      </c>
      <c r="E11" s="33"/>
      <c r="F11" s="11" t="str">
        <f t="shared" si="1"/>
        <v/>
      </c>
      <c r="G11" s="13" t="str">
        <f t="shared" si="0"/>
        <v/>
      </c>
      <c r="H11" s="39"/>
    </row>
    <row r="12" spans="1:8">
      <c r="A12" s="49" t="s">
        <v>23</v>
      </c>
      <c r="B12" s="11" t="str">
        <f>IF(SUMIF('Evaluation Data'!$C$9:$C$57,'Evaluation Summary'!$A12,'Evaluation Data'!$E$9:$E$57)=0,"", AVERAGEIF('Evaluation Data'!C$9:C$57,'Evaluation Summary'!$A12,'Evaluation Data'!E$9:E$57))</f>
        <v/>
      </c>
      <c r="C12" s="11" t="str">
        <f>IF(SUMIF('Evaluation Data'!$C$9:$C$57,$A12,'Evaluation Data'!$G$9:$G$57)=0,"", AVERAGEIF('Evaluation Data'!$C$9:$C$57,'Evaluation Summary'!$A12,'Evaluation Data'!$G$9:$G$57))</f>
        <v/>
      </c>
      <c r="D12" s="12" t="str">
        <f>IF(SUMIF('Evaluation Data'!$C$9:$C$57,'Evaluation Summary'!$A12,'Evaluation Data'!$H$9:$H$57)=0,"", AVERAGEIF('Evaluation Data'!$C$9:$C$57,'Evaluation Summary'!$A12,'Evaluation Data'!$H$9:$H$57))</f>
        <v/>
      </c>
      <c r="E12" s="33"/>
      <c r="F12" s="11" t="str">
        <f t="shared" si="1"/>
        <v/>
      </c>
      <c r="G12" s="13" t="str">
        <f t="shared" si="0"/>
        <v/>
      </c>
      <c r="H12" s="39"/>
    </row>
    <row r="13" spans="1:8">
      <c r="A13" s="49" t="s">
        <v>24</v>
      </c>
      <c r="B13" s="11" t="str">
        <f>IF(SUMIF('Evaluation Data'!$C$9:$C$57,'Evaluation Summary'!$A13,'Evaluation Data'!$E$9:$E$57)=0,"", AVERAGEIF('Evaluation Data'!C$9:C$57,'Evaluation Summary'!$A13,'Evaluation Data'!E$9:E$57))</f>
        <v/>
      </c>
      <c r="C13" s="11" t="str">
        <f>IF(SUMIF('Evaluation Data'!$C$9:$C$57,$A13,'Evaluation Data'!$G$9:$G$57)=0,"", AVERAGEIF('Evaluation Data'!$C$9:$C$57,'Evaluation Summary'!$A13,'Evaluation Data'!$G$9:$G$57))</f>
        <v/>
      </c>
      <c r="D13" s="12" t="str">
        <f>IF(SUMIF('Evaluation Data'!$C$9:$C$57,'Evaluation Summary'!$A13,'Evaluation Data'!$H$9:$H$57)=0,"", AVERAGEIF('Evaluation Data'!$C$9:$C$57,'Evaluation Summary'!$A13,'Evaluation Data'!$H$9:$H$57))</f>
        <v/>
      </c>
      <c r="E13" s="33"/>
      <c r="F13" s="11" t="str">
        <f t="shared" si="1"/>
        <v/>
      </c>
      <c r="G13" s="13" t="str">
        <f t="shared" si="0"/>
        <v/>
      </c>
      <c r="H13" s="39"/>
    </row>
    <row r="14" spans="1:8">
      <c r="A14" s="80" t="s">
        <v>80</v>
      </c>
      <c r="B14" s="11" t="str">
        <f>IF(SUMIF('Evaluation Data'!$C$9:$C$57,'Evaluation Summary'!$A14,'Evaluation Data'!$E$9:$E$57)=0,"", AVERAGEIF('Evaluation Data'!C$9:C$57,'Evaluation Summary'!$A14,'Evaluation Data'!E$9:E$57))</f>
        <v/>
      </c>
      <c r="C14" s="11" t="str">
        <f>IF(SUMIF('Evaluation Data'!$C$9:$C$57,$A14,'Evaluation Data'!$G$9:$G$57)=0,"", AVERAGEIF('Evaluation Data'!$C$9:$C$57,'Evaluation Summary'!$A14,'Evaluation Data'!$G$9:$G$57))</f>
        <v/>
      </c>
      <c r="D14" s="12" t="str">
        <f>IF(SUMIF('Evaluation Data'!$C$9:$C$57,'Evaluation Summary'!$A14,'Evaluation Data'!$H$9:$H$57)=0,"", AVERAGEIF('Evaluation Data'!$C$9:$C$57,'Evaluation Summary'!$A14,'Evaluation Data'!$H$9:$H$57))</f>
        <v/>
      </c>
      <c r="E14" s="33"/>
      <c r="F14" s="11" t="str">
        <f t="shared" si="1"/>
        <v/>
      </c>
      <c r="G14" s="13" t="str">
        <f t="shared" si="0"/>
        <v/>
      </c>
      <c r="H14" s="39"/>
    </row>
    <row r="15" spans="1:8">
      <c r="A15" s="49" t="s">
        <v>25</v>
      </c>
      <c r="B15" s="11" t="str">
        <f>IF(SUMIF('Evaluation Data'!$C$9:$C$57,'Evaluation Summary'!$A15,'Evaluation Data'!$E$9:$E$57)=0,"", AVERAGEIF('Evaluation Data'!C$9:C$57,'Evaluation Summary'!$A15,'Evaluation Data'!E$9:E$57))</f>
        <v/>
      </c>
      <c r="C15" s="11" t="str">
        <f>IF(SUMIF('Evaluation Data'!$C$9:$C$57,$A15,'Evaluation Data'!$G$9:$G$57)=0,"", AVERAGEIF('Evaluation Data'!$C$9:$C$57,'Evaluation Summary'!$A15,'Evaluation Data'!$G$9:$G$57))</f>
        <v/>
      </c>
      <c r="D15" s="12" t="str">
        <f>IF(SUMIF('Evaluation Data'!$C$9:$C$57,'Evaluation Summary'!$A15,'Evaluation Data'!$H$9:$H$57)=0,"", AVERAGEIF('Evaluation Data'!$C$9:$C$57,'Evaluation Summary'!$A15,'Evaluation Data'!$H$9:$H$57))</f>
        <v/>
      </c>
      <c r="E15" s="33"/>
      <c r="F15" s="11" t="str">
        <f t="shared" si="1"/>
        <v/>
      </c>
      <c r="G15" s="13" t="str">
        <f t="shared" si="0"/>
        <v/>
      </c>
      <c r="H15" s="39"/>
    </row>
    <row r="16" spans="1:8">
      <c r="A16" s="49" t="s">
        <v>26</v>
      </c>
      <c r="B16" s="11" t="str">
        <f>IF(SUMIF('Evaluation Data'!$C$9:$C$57,'Evaluation Summary'!$A16,'Evaluation Data'!$E$9:$E$57)=0,"", AVERAGEIF('Evaluation Data'!C$9:C$57,'Evaluation Summary'!$A16,'Evaluation Data'!E$9:E$57))</f>
        <v/>
      </c>
      <c r="C16" s="11" t="str">
        <f>IF(SUMIF('Evaluation Data'!$C$9:$C$57,$A16,'Evaluation Data'!$G$9:$G$57)=0,"", AVERAGEIF('Evaluation Data'!$C$9:$C$57,'Evaluation Summary'!$A16,'Evaluation Data'!$G$9:$G$57))</f>
        <v/>
      </c>
      <c r="D16" s="12" t="str">
        <f>IF(SUMIF('Evaluation Data'!$C$9:$C$57,'Evaluation Summary'!$A16,'Evaluation Data'!$H$9:$H$57)=0,"", AVERAGEIF('Evaluation Data'!$C$9:$C$57,'Evaluation Summary'!$A16,'Evaluation Data'!$H$9:$H$57))</f>
        <v/>
      </c>
      <c r="E16" s="33"/>
      <c r="F16" s="11" t="str">
        <f t="shared" si="1"/>
        <v/>
      </c>
      <c r="G16" s="13" t="str">
        <f t="shared" si="0"/>
        <v/>
      </c>
      <c r="H16" s="39"/>
    </row>
    <row r="17" spans="1:8">
      <c r="A17" s="49" t="s">
        <v>27</v>
      </c>
      <c r="B17" s="11" t="str">
        <f>IF(SUMIF('Evaluation Data'!$C$9:$C$57,'Evaluation Summary'!$A17,'Evaluation Data'!$E$9:$E$57)=0,"", AVERAGEIF('Evaluation Data'!C$9:C$57,'Evaluation Summary'!$A17,'Evaluation Data'!E$9:E$57))</f>
        <v/>
      </c>
      <c r="C17" s="11" t="str">
        <f>IF(SUMIF('Evaluation Data'!$C$9:$C$57,$A17,'Evaluation Data'!$G$9:$G$57)=0,"", AVERAGEIF('Evaluation Data'!$C$9:$C$57,'Evaluation Summary'!$A17,'Evaluation Data'!$G$9:$G$57))</f>
        <v/>
      </c>
      <c r="D17" s="12" t="str">
        <f>IF(SUMIF('Evaluation Data'!$C$9:$C$57,'Evaluation Summary'!$A17,'Evaluation Data'!$H$9:$H$57)=0,"", AVERAGEIF('Evaluation Data'!$C$9:$C$57,'Evaluation Summary'!$A17,'Evaluation Data'!$H$9:$H$57))</f>
        <v/>
      </c>
      <c r="E17" s="33"/>
      <c r="F17" s="11" t="str">
        <f t="shared" si="1"/>
        <v/>
      </c>
      <c r="G17" s="13" t="str">
        <f t="shared" si="0"/>
        <v/>
      </c>
      <c r="H17" s="39"/>
    </row>
    <row r="18" spans="1:8">
      <c r="A18" s="49" t="s">
        <v>28</v>
      </c>
      <c r="B18" s="11" t="str">
        <f>IF(SUMIF('Evaluation Data'!$C$9:$C$57,'Evaluation Summary'!$A18,'Evaluation Data'!$E$9:$E$57)=0,"", AVERAGEIF('Evaluation Data'!C$9:C$57,'Evaluation Summary'!$A18,'Evaluation Data'!E$9:E$57))</f>
        <v/>
      </c>
      <c r="C18" s="11" t="str">
        <f>IF(SUMIF('Evaluation Data'!$C$9:$C$57,$A18,'Evaluation Data'!$G$9:$G$57)=0,"", AVERAGEIF('Evaluation Data'!$C$9:$C$57,'Evaluation Summary'!$A18,'Evaluation Data'!$G$9:$G$57))</f>
        <v/>
      </c>
      <c r="D18" s="12" t="str">
        <f>IF(SUMIF('Evaluation Data'!$C$9:$C$57,'Evaluation Summary'!$A18,'Evaluation Data'!$H$9:$H$57)=0,"", AVERAGEIF('Evaluation Data'!$C$9:$C$57,'Evaluation Summary'!$A18,'Evaluation Data'!$H$9:$H$57))</f>
        <v/>
      </c>
      <c r="E18" s="33"/>
      <c r="F18" s="11" t="str">
        <f t="shared" si="1"/>
        <v/>
      </c>
      <c r="G18" s="13" t="str">
        <f t="shared" si="0"/>
        <v/>
      </c>
      <c r="H18" s="39"/>
    </row>
    <row r="19" spans="1:8">
      <c r="A19" s="49" t="s">
        <v>29</v>
      </c>
      <c r="B19" s="11" t="str">
        <f>IF(SUMIF('Evaluation Data'!$C$9:$C$57,'Evaluation Summary'!$A19,'Evaluation Data'!$E$9:$E$57)=0,"", AVERAGEIF('Evaluation Data'!C$9:C$57,'Evaluation Summary'!$A19,'Evaluation Data'!E$9:E$57))</f>
        <v/>
      </c>
      <c r="C19" s="11" t="str">
        <f>IF(SUMIF('Evaluation Data'!$C$9:$C$57,$A19,'Evaluation Data'!$G$9:$G$57)=0,"", AVERAGEIF('Evaluation Data'!$C$9:$C$57,'Evaluation Summary'!$A19,'Evaluation Data'!$G$9:$G$57))</f>
        <v/>
      </c>
      <c r="D19" s="12" t="str">
        <f>IF(SUMIF('Evaluation Data'!$C$9:$C$57,'Evaluation Summary'!$A19,'Evaluation Data'!$H$9:$H$57)=0,"", AVERAGEIF('Evaluation Data'!$C$9:$C$57,'Evaluation Summary'!$A19,'Evaluation Data'!$H$9:$H$57))</f>
        <v/>
      </c>
      <c r="E19" s="33"/>
      <c r="F19" s="11" t="str">
        <f t="shared" si="1"/>
        <v/>
      </c>
      <c r="G19" s="13" t="str">
        <f t="shared" si="0"/>
        <v/>
      </c>
      <c r="H19" s="39"/>
    </row>
    <row r="20" spans="1:8">
      <c r="A20" s="49" t="s">
        <v>30</v>
      </c>
      <c r="B20" s="11" t="str">
        <f>IF(SUMIF('Evaluation Data'!$C$9:$C$57,'Evaluation Summary'!$A20,'Evaluation Data'!$E$9:$E$57)=0,"", AVERAGEIF('Evaluation Data'!C$9:C$57,'Evaluation Summary'!$A20,'Evaluation Data'!E$9:E$57))</f>
        <v/>
      </c>
      <c r="C20" s="11" t="str">
        <f>IF(SUMIF('Evaluation Data'!$C$9:$C$57,$A20,'Evaluation Data'!$G$9:$G$57)=0,"", AVERAGEIF('Evaluation Data'!$C$9:$C$57,'Evaluation Summary'!$A20,'Evaluation Data'!$G$9:$G$57))</f>
        <v/>
      </c>
      <c r="D20" s="12" t="str">
        <f>IF(SUMIF('Evaluation Data'!$C$9:$C$57,'Evaluation Summary'!$A20,'Evaluation Data'!$H$9:$H$57)=0,"", AVERAGEIF('Evaluation Data'!$C$9:$C$57,'Evaluation Summary'!$A20,'Evaluation Data'!$H$9:$H$57))</f>
        <v/>
      </c>
      <c r="E20" s="33"/>
      <c r="F20" s="11" t="str">
        <f t="shared" si="1"/>
        <v/>
      </c>
      <c r="G20" s="13" t="str">
        <f t="shared" si="0"/>
        <v/>
      </c>
      <c r="H20" s="39"/>
    </row>
    <row r="21" spans="1:8">
      <c r="A21" s="49" t="s">
        <v>31</v>
      </c>
      <c r="B21" s="11" t="str">
        <f>IF(SUMIF('Evaluation Data'!$C$9:$C$57,'Evaluation Summary'!$A21,'Evaluation Data'!$E$9:$E$57)=0,"", AVERAGEIF('Evaluation Data'!C$9:C$57,'Evaluation Summary'!$A21,'Evaluation Data'!E$9:E$57))</f>
        <v/>
      </c>
      <c r="C21" s="11" t="str">
        <f>IF(SUMIF('Evaluation Data'!$C$9:$C$57,$A21,'Evaluation Data'!$G$9:$G$57)=0,"", AVERAGEIF('Evaluation Data'!$C$9:$C$57,'Evaluation Summary'!$A21,'Evaluation Data'!$G$9:$G$57))</f>
        <v/>
      </c>
      <c r="D21" s="12" t="str">
        <f>IF(SUMIF('Evaluation Data'!$C$9:$C$57,'Evaluation Summary'!$A21,'Evaluation Data'!$H$9:$H$57)=0,"", AVERAGEIF('Evaluation Data'!$C$9:$C$57,'Evaluation Summary'!$A21,'Evaluation Data'!$H$9:$H$57))</f>
        <v/>
      </c>
      <c r="E21" s="33"/>
      <c r="F21" s="11" t="str">
        <f t="shared" si="1"/>
        <v/>
      </c>
      <c r="G21" s="13" t="str">
        <f t="shared" si="0"/>
        <v/>
      </c>
      <c r="H21" s="39"/>
    </row>
    <row r="22" spans="1:8">
      <c r="A22" s="49" t="s">
        <v>32</v>
      </c>
      <c r="B22" s="11" t="str">
        <f>IF(SUMIF('Evaluation Data'!$C$9:$C$57,'Evaluation Summary'!$A22,'Evaluation Data'!$E$9:$E$57)=0,"", AVERAGEIF('Evaluation Data'!C$9:C$57,'Evaluation Summary'!$A22,'Evaluation Data'!E$9:E$57))</f>
        <v/>
      </c>
      <c r="C22" s="11" t="str">
        <f>IF(SUMIF('Evaluation Data'!$C$9:$C$57,$A22,'Evaluation Data'!$G$9:$G$57)=0,"", AVERAGEIF('Evaluation Data'!$C$9:$C$57,'Evaluation Summary'!$A22,'Evaluation Data'!$G$9:$G$57))</f>
        <v/>
      </c>
      <c r="D22" s="12" t="str">
        <f>IF(SUMIF('Evaluation Data'!$C$9:$C$57,'Evaluation Summary'!$A22,'Evaluation Data'!$H$9:$H$57)=0,"", AVERAGEIF('Evaluation Data'!$C$9:$C$57,'Evaluation Summary'!$A22,'Evaluation Data'!$H$9:$H$57))</f>
        <v/>
      </c>
      <c r="E22" s="33"/>
      <c r="F22" s="11" t="str">
        <f t="shared" si="1"/>
        <v/>
      </c>
      <c r="G22" s="13" t="str">
        <f t="shared" si="0"/>
        <v/>
      </c>
      <c r="H22" s="39"/>
    </row>
    <row r="23" spans="1:8">
      <c r="A23" s="49" t="s">
        <v>33</v>
      </c>
      <c r="B23" s="11" t="str">
        <f>IF(SUMIF('Evaluation Data'!$C$9:$C$57,'Evaluation Summary'!$A23,'Evaluation Data'!$E$9:$E$57)=0,"", AVERAGEIF('Evaluation Data'!C$9:C$57,'Evaluation Summary'!$A23,'Evaluation Data'!E$9:E$57))</f>
        <v/>
      </c>
      <c r="C23" s="11" t="str">
        <f>IF(SUMIF('Evaluation Data'!$C$9:$C$57,$A23,'Evaluation Data'!$G$9:$G$57)=0,"", AVERAGEIF('Evaluation Data'!$C$9:$C$57,'Evaluation Summary'!$A23,'Evaluation Data'!$G$9:$G$57))</f>
        <v/>
      </c>
      <c r="D23" s="12" t="str">
        <f>IF(SUMIF('Evaluation Data'!$C$9:$C$57,'Evaluation Summary'!$A23,'Evaluation Data'!$H$9:$H$57)=0,"", AVERAGEIF('Evaluation Data'!$C$9:$C$57,'Evaluation Summary'!$A23,'Evaluation Data'!$H$9:$H$57))</f>
        <v/>
      </c>
      <c r="E23" s="33"/>
      <c r="F23" s="11" t="str">
        <f t="shared" si="1"/>
        <v/>
      </c>
      <c r="G23" s="13" t="str">
        <f t="shared" si="0"/>
        <v/>
      </c>
      <c r="H23" s="39"/>
    </row>
    <row r="24" spans="1:8">
      <c r="A24" s="49" t="s">
        <v>34</v>
      </c>
      <c r="B24" s="11" t="str">
        <f>IF(SUMIF('Evaluation Data'!$C$9:$C$57,'Evaluation Summary'!$A24,'Evaluation Data'!$E$9:$E$57)=0,"", AVERAGEIF('Evaluation Data'!C$9:C$57,'Evaluation Summary'!$A24,'Evaluation Data'!E$9:E$57))</f>
        <v/>
      </c>
      <c r="C24" s="11" t="str">
        <f>IF(SUMIF('Evaluation Data'!$C$9:$C$57,$A24,'Evaluation Data'!$G$9:$G$57)=0,"", AVERAGEIF('Evaluation Data'!$C$9:$C$57,'Evaluation Summary'!$A24,'Evaluation Data'!$G$9:$G$57))</f>
        <v/>
      </c>
      <c r="D24" s="12" t="str">
        <f>IF(SUMIF('Evaluation Data'!$C$9:$C$57,'Evaluation Summary'!$A24,'Evaluation Data'!$H$9:$H$57)=0,"", AVERAGEIF('Evaluation Data'!$C$9:$C$57,'Evaluation Summary'!$A24,'Evaluation Data'!$H$9:$H$57))</f>
        <v/>
      </c>
      <c r="E24" s="33"/>
      <c r="F24" s="11" t="str">
        <f t="shared" si="1"/>
        <v/>
      </c>
      <c r="G24" s="13" t="str">
        <f t="shared" si="0"/>
        <v/>
      </c>
      <c r="H24" s="39"/>
    </row>
    <row r="25" spans="1:8">
      <c r="A25" s="49" t="s">
        <v>79</v>
      </c>
      <c r="B25" s="11" t="str">
        <f>IF(SUMIF('Evaluation Data'!$C$9:$C$57,'Evaluation Summary'!$A25,'Evaluation Data'!$E$9:$E$57)=0,"", AVERAGEIF('Evaluation Data'!C$9:C$57,'Evaluation Summary'!$A25,'Evaluation Data'!E$9:E$57))</f>
        <v/>
      </c>
      <c r="C25" s="11" t="str">
        <f>IF(SUMIF('Evaluation Data'!$C$9:$C$57,$A25,'Evaluation Data'!$G$9:$G$57)=0,"", AVERAGEIF('Evaluation Data'!$C$9:$C$57,'Evaluation Summary'!$A25,'Evaluation Data'!$G$9:$G$57))</f>
        <v/>
      </c>
      <c r="D25" s="12" t="str">
        <f>IF(SUMIF('Evaluation Data'!$C$9:$C$57,'Evaluation Summary'!$A25,'Evaluation Data'!$H$9:$H$57)=0,"", AVERAGEIF('Evaluation Data'!$C$9:$C$57,'Evaluation Summary'!$A25,'Evaluation Data'!$H$9:$H$57))</f>
        <v/>
      </c>
      <c r="E25" s="33"/>
      <c r="F25" s="11" t="str">
        <f t="shared" si="1"/>
        <v/>
      </c>
      <c r="G25" s="13" t="str">
        <f t="shared" si="0"/>
        <v/>
      </c>
      <c r="H25" s="39"/>
    </row>
    <row r="26" spans="1:8">
      <c r="A26" s="49" t="s">
        <v>35</v>
      </c>
      <c r="B26" s="11" t="str">
        <f>IF(SUMIF('Evaluation Data'!$C$9:$C$57,'Evaluation Summary'!$A26,'Evaluation Data'!$E$9:$E$57)=0,"", AVERAGEIF('Evaluation Data'!C$9:C$57,'Evaluation Summary'!$A26,'Evaluation Data'!E$9:E$57))</f>
        <v/>
      </c>
      <c r="C26" s="11" t="str">
        <f>IF(SUMIF('Evaluation Data'!$C$9:$C$57,$A26,'Evaluation Data'!$G$9:$G$57)=0,"", AVERAGEIF('Evaluation Data'!$C$9:$C$57,'Evaluation Summary'!$A26,'Evaluation Data'!$G$9:$G$57))</f>
        <v/>
      </c>
      <c r="D26" s="55" t="str">
        <f>IF(SUMIF('Evaluation Data'!$C$9:$C$57,'Evaluation Summary'!$A26,'Evaluation Data'!$H$9:$H$57)=0,"", AVERAGEIF('Evaluation Data'!$C$9:$C$57,'Evaluation Summary'!$A26,'Evaluation Data'!$H$9:$H$57))</f>
        <v/>
      </c>
      <c r="E26" s="33"/>
      <c r="F26" s="11" t="str">
        <f t="shared" si="1"/>
        <v/>
      </c>
      <c r="G26" s="13" t="str">
        <f t="shared" si="0"/>
        <v/>
      </c>
      <c r="H26" s="39"/>
    </row>
    <row r="27" spans="1:8">
      <c r="A27" s="49" t="s">
        <v>36</v>
      </c>
      <c r="B27" s="11" t="str">
        <f>IF(SUMIF('Evaluation Data'!$C$9:$C$57,'Evaluation Summary'!$A27,'Evaluation Data'!$E$9:$E$57)=0,"", AVERAGEIF('Evaluation Data'!C$9:C$57,'Evaluation Summary'!$A27,'Evaluation Data'!E$9:E$57))</f>
        <v/>
      </c>
      <c r="C27" s="11" t="str">
        <f>IF(SUMIF('Evaluation Data'!$C$9:$C$57,$A27,'Evaluation Data'!$G$9:$G$57)=0,"", AVERAGEIF('Evaluation Data'!$C$9:$C$57,'Evaluation Summary'!$A27,'Evaluation Data'!$G$9:$G$57))</f>
        <v/>
      </c>
      <c r="D27" s="12" t="str">
        <f>IF(SUMIF('Evaluation Data'!$C$9:$C$57,'Evaluation Summary'!$A27,'Evaluation Data'!$H$9:$H$57)=0,"", AVERAGEIF('Evaluation Data'!$C$9:$C$57,'Evaluation Summary'!$A27,'Evaluation Data'!$H$9:$H$57))</f>
        <v/>
      </c>
      <c r="E27" s="33"/>
      <c r="F27" s="11" t="str">
        <f t="shared" si="1"/>
        <v/>
      </c>
      <c r="G27" s="13" t="str">
        <f t="shared" si="0"/>
        <v/>
      </c>
      <c r="H27" s="39"/>
    </row>
    <row r="28" spans="1:8">
      <c r="A28" s="49" t="s">
        <v>37</v>
      </c>
      <c r="B28" s="11" t="str">
        <f>IF(SUMIF('Evaluation Data'!$C$9:$C$57,'Evaluation Summary'!$A28,'Evaluation Data'!$E$9:$E$57)=0,"", AVERAGEIF('Evaluation Data'!C$9:C$57,'Evaluation Summary'!$A28,'Evaluation Data'!E$9:E$57))</f>
        <v/>
      </c>
      <c r="C28" s="11" t="str">
        <f>IF(SUMIF('Evaluation Data'!$C$9:$C$57,$A28,'Evaluation Data'!$G$9:$G$57)=0,"", AVERAGEIF('Evaluation Data'!$C$9:$C$57,'Evaluation Summary'!$A28,'Evaluation Data'!$G$9:$G$57))</f>
        <v/>
      </c>
      <c r="D28" s="12" t="str">
        <f>IF(SUMIF('Evaluation Data'!$C$9:$C$57,'Evaluation Summary'!$A28,'Evaluation Data'!$H$9:$H$57)=0,"", AVERAGEIF('Evaluation Data'!$C$9:$C$57,'Evaluation Summary'!$A28,'Evaluation Data'!$H$9:$H$57))</f>
        <v/>
      </c>
      <c r="E28" s="33"/>
      <c r="F28" s="11" t="str">
        <f t="shared" si="1"/>
        <v/>
      </c>
      <c r="G28" s="13" t="str">
        <f t="shared" si="0"/>
        <v/>
      </c>
      <c r="H28" s="39"/>
    </row>
    <row r="29" spans="1:8">
      <c r="A29" s="80" t="s">
        <v>77</v>
      </c>
      <c r="B29" s="11" t="str">
        <f>IF(SUMIF('Evaluation Data'!$C$9:$C$57,'Evaluation Summary'!$A29,'Evaluation Data'!$E$9:$E$57)=0,"", AVERAGEIF('Evaluation Data'!C$9:C$57,'Evaluation Summary'!$A29,'Evaluation Data'!E$9:E$57))</f>
        <v/>
      </c>
      <c r="C29" s="11" t="str">
        <f>IF(SUMIF('Evaluation Data'!$C$9:$C$57,$A29,'Evaluation Data'!$G$9:$G$57)=0,"", AVERAGEIF('Evaluation Data'!$C$9:$C$57,'Evaluation Summary'!$A29,'Evaluation Data'!$G$9:$G$57))</f>
        <v/>
      </c>
      <c r="D29" s="12" t="str">
        <f>IF(SUMIF('Evaluation Data'!$C$9:$C$57,'Evaluation Summary'!$A29,'Evaluation Data'!$H$9:$H$57)=0,"", AVERAGEIF('Evaluation Data'!$C$9:$C$57,'Evaluation Summary'!$A29,'Evaluation Data'!$H$9:$H$57))</f>
        <v/>
      </c>
      <c r="E29" s="33"/>
      <c r="F29" s="11" t="str">
        <f t="shared" si="1"/>
        <v/>
      </c>
      <c r="G29" s="13" t="str">
        <f t="shared" si="0"/>
        <v/>
      </c>
      <c r="H29" s="39"/>
    </row>
    <row r="30" spans="1:8">
      <c r="A30" s="49" t="s">
        <v>38</v>
      </c>
      <c r="B30" s="11" t="str">
        <f>IF(SUMIF('Evaluation Data'!$C$9:$C$57,'Evaluation Summary'!$A30,'Evaluation Data'!$E$9:$E$57)=0,"", AVERAGEIF('Evaluation Data'!C$9:C$57,'Evaluation Summary'!$A30,'Evaluation Data'!E$9:E$57))</f>
        <v/>
      </c>
      <c r="C30" s="11" t="str">
        <f>IF(SUMIF('Evaluation Data'!$C$9:$C$57,$A30,'Evaluation Data'!$G$9:$G$57)=0,"", AVERAGEIF('Evaluation Data'!$C$9:$C$57,'Evaluation Summary'!$A30,'Evaluation Data'!$G$9:$G$57))</f>
        <v/>
      </c>
      <c r="D30" s="12" t="str">
        <f>IF(SUMIF('Evaluation Data'!$C$9:$C$57,'Evaluation Summary'!$A30,'Evaluation Data'!$H$9:$H$57)=0,"", AVERAGEIF('Evaluation Data'!$C$9:$C$57,'Evaluation Summary'!$A30,'Evaluation Data'!$H$9:$H$57))</f>
        <v/>
      </c>
      <c r="E30" s="33"/>
      <c r="F30" s="11" t="str">
        <f t="shared" si="1"/>
        <v/>
      </c>
      <c r="G30" s="13" t="str">
        <f t="shared" si="0"/>
        <v/>
      </c>
      <c r="H30" s="39"/>
    </row>
    <row r="31" spans="1:8" ht="13.5" thickBot="1">
      <c r="A31" s="63"/>
      <c r="B31" s="64"/>
      <c r="C31" s="64"/>
      <c r="D31" s="65"/>
      <c r="E31" s="66"/>
      <c r="F31" s="66"/>
      <c r="G31" s="66" t="s">
        <v>81</v>
      </c>
      <c r="H31" s="47"/>
    </row>
    <row r="32" spans="1:8">
      <c r="A32" s="50"/>
      <c r="B32" s="50"/>
      <c r="C32" s="50"/>
      <c r="D32" s="50"/>
      <c r="E32" s="50"/>
      <c r="F32" s="50"/>
      <c r="G32" s="50"/>
      <c r="H32" s="37"/>
    </row>
    <row r="33" spans="1:8" ht="63" hidden="1">
      <c r="A33" s="73"/>
      <c r="B33" s="70" t="s">
        <v>50</v>
      </c>
      <c r="C33" s="16" t="s">
        <v>51</v>
      </c>
      <c r="D33" s="16" t="s">
        <v>46</v>
      </c>
      <c r="E33" s="16" t="s">
        <v>61</v>
      </c>
      <c r="F33" s="16" t="s">
        <v>62</v>
      </c>
      <c r="G33" s="67" t="s">
        <v>54</v>
      </c>
      <c r="H33" s="37"/>
    </row>
    <row r="34" spans="1:8" ht="15.75" hidden="1">
      <c r="A34" s="74" t="s">
        <v>60</v>
      </c>
      <c r="B34" s="71">
        <f>SUMPRODUCT(B3:B30,$E$3:$E$30)</f>
        <v>118500</v>
      </c>
      <c r="C34" s="17">
        <f>SUMPRODUCT(C3:C30,$E$3:$E$30)</f>
        <v>81500</v>
      </c>
      <c r="D34" s="17">
        <f>B34-C34</f>
        <v>37000</v>
      </c>
      <c r="E34" s="18">
        <f>ROUND(SUM(G3:G30)/60,2)</f>
        <v>41.67</v>
      </c>
      <c r="F34" s="17">
        <f>SUM(G3:G30)*66</f>
        <v>165000</v>
      </c>
      <c r="G34" s="68">
        <f>SUM(D34,F34)</f>
        <v>202000</v>
      </c>
      <c r="H34" s="37"/>
    </row>
    <row r="35" spans="1:8" ht="15.75" hidden="1">
      <c r="A35" s="74" t="s">
        <v>52</v>
      </c>
      <c r="B35" s="71">
        <f>B34*3</f>
        <v>355500</v>
      </c>
      <c r="C35" s="17">
        <f>C34*3</f>
        <v>244500</v>
      </c>
      <c r="D35" s="17">
        <f>B35-C35</f>
        <v>111000</v>
      </c>
      <c r="E35" s="18">
        <f>ROUND((SUM(G3:G30)*3)/60,2)</f>
        <v>125</v>
      </c>
      <c r="F35" s="17">
        <f>F34*3</f>
        <v>495000</v>
      </c>
      <c r="G35" s="68">
        <f t="shared" ref="G35:G36" si="2">SUM(D35,F35)</f>
        <v>606000</v>
      </c>
      <c r="H35" s="37"/>
    </row>
    <row r="36" spans="1:8" ht="16.5" hidden="1" thickBot="1">
      <c r="A36" s="74" t="s">
        <v>53</v>
      </c>
      <c r="B36" s="72">
        <f>B34*5</f>
        <v>592500</v>
      </c>
      <c r="C36" s="53">
        <f>C34*5</f>
        <v>407500</v>
      </c>
      <c r="D36" s="53">
        <f>B36-C36</f>
        <v>185000</v>
      </c>
      <c r="E36" s="54">
        <f>(ROUND(SUM(G3:G30)*5/60,2))</f>
        <v>208.33</v>
      </c>
      <c r="F36" s="53">
        <f>F34*5</f>
        <v>825000</v>
      </c>
      <c r="G36" s="69">
        <f t="shared" si="2"/>
        <v>1010000</v>
      </c>
      <c r="H36" s="37"/>
    </row>
    <row r="37" spans="1:8">
      <c r="A37" s="37"/>
      <c r="H37" s="37"/>
    </row>
  </sheetData>
  <sheetProtection password="83AF" sheet="1" objects="1" scenarios="1"/>
  <sortState ref="A3:A30">
    <sortCondition ref="A3"/>
  </sortState>
  <mergeCells count="1">
    <mergeCell ref="A1:H1"/>
  </mergeCells>
  <pageMargins left="0.7" right="0.7" top="0.75" bottom="0.75" header="0.3" footer="0.3"/>
  <pageSetup scale="65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9"/>
  <sheetViews>
    <sheetView view="pageLayout" topLeftCell="A10" zoomScale="85" zoomScaleNormal="85" zoomScalePageLayoutView="85" workbookViewId="0">
      <selection activeCell="G19" sqref="G19"/>
    </sheetView>
  </sheetViews>
  <sheetFormatPr defaultRowHeight="12.75"/>
  <cols>
    <col min="1" max="1" width="19.7109375" customWidth="1"/>
    <col min="2" max="2" width="23.7109375" customWidth="1"/>
    <col min="3" max="3" width="24.28515625" customWidth="1"/>
    <col min="4" max="4" width="18.140625" customWidth="1"/>
    <col min="5" max="5" width="16.7109375" customWidth="1"/>
    <col min="6" max="6" width="24.5703125" customWidth="1"/>
    <col min="7" max="7" width="23.28515625" customWidth="1"/>
    <col min="8" max="8" width="3.7109375" customWidth="1"/>
  </cols>
  <sheetData>
    <row r="1" spans="1:7" ht="18.75" thickBot="1">
      <c r="A1" s="98" t="s">
        <v>65</v>
      </c>
      <c r="B1" s="99"/>
      <c r="C1" s="99"/>
      <c r="D1" s="99"/>
      <c r="E1" s="99"/>
      <c r="F1" s="99"/>
      <c r="G1" s="100"/>
    </row>
    <row r="2" spans="1:7" ht="13.5" thickBot="1"/>
    <row r="3" spans="1:7" ht="47.25">
      <c r="B3" s="58"/>
      <c r="C3" s="59" t="s">
        <v>50</v>
      </c>
      <c r="D3" s="59" t="s">
        <v>51</v>
      </c>
      <c r="E3" s="59" t="s">
        <v>46</v>
      </c>
      <c r="F3" s="59" t="s">
        <v>61</v>
      </c>
      <c r="G3" s="79"/>
    </row>
    <row r="4" spans="1:7" ht="15.75">
      <c r="B4" s="51" t="s">
        <v>60</v>
      </c>
      <c r="C4" s="17">
        <f>'Evaluation Summary'!B34</f>
        <v>118500</v>
      </c>
      <c r="D4" s="17">
        <f>'Evaluation Summary'!C34</f>
        <v>81500</v>
      </c>
      <c r="E4" s="17">
        <f>'Evaluation Summary'!D34</f>
        <v>37000</v>
      </c>
      <c r="F4" s="18">
        <f>'Evaluation Summary'!E34</f>
        <v>41.67</v>
      </c>
      <c r="G4" s="79"/>
    </row>
    <row r="5" spans="1:7" ht="15.75">
      <c r="B5" s="51" t="s">
        <v>52</v>
      </c>
      <c r="C5" s="17">
        <f>C4*3</f>
        <v>355500</v>
      </c>
      <c r="D5" s="17">
        <f>D4*3</f>
        <v>244500</v>
      </c>
      <c r="E5" s="17">
        <f>C5-D5</f>
        <v>111000</v>
      </c>
      <c r="F5" s="18">
        <f>'Evaluation Summary'!E35</f>
        <v>125</v>
      </c>
      <c r="G5" s="79"/>
    </row>
    <row r="6" spans="1:7" ht="16.5" thickBot="1">
      <c r="B6" s="52" t="s">
        <v>53</v>
      </c>
      <c r="C6" s="53">
        <f>C4*5</f>
        <v>592500</v>
      </c>
      <c r="D6" s="53">
        <f>D4*5</f>
        <v>407500</v>
      </c>
      <c r="E6" s="53">
        <f>C6-D6</f>
        <v>185000</v>
      </c>
      <c r="F6" s="54">
        <f>'Evaluation Summary'!E36</f>
        <v>208.33</v>
      </c>
      <c r="G6" s="79"/>
    </row>
    <row r="7" spans="1:7" ht="8.25" customHeight="1"/>
    <row r="8" spans="1:7">
      <c r="A8" s="101"/>
      <c r="B8" s="101"/>
      <c r="C8" s="101"/>
      <c r="D8" s="101"/>
      <c r="E8" s="101"/>
      <c r="F8" s="101"/>
      <c r="G8" s="101"/>
    </row>
    <row r="31" spans="7:7">
      <c r="G31" s="9"/>
    </row>
    <row r="32" spans="7:7">
      <c r="G32" s="9"/>
    </row>
    <row r="33" spans="7:7">
      <c r="G33" s="9"/>
    </row>
    <row r="34" spans="7:7">
      <c r="G34" s="9"/>
    </row>
    <row r="35" spans="7:7">
      <c r="G35" s="9"/>
    </row>
    <row r="36" spans="7:7">
      <c r="G36" s="9"/>
    </row>
    <row r="37" spans="7:7">
      <c r="G37" s="9"/>
    </row>
    <row r="38" spans="7:7">
      <c r="G38" s="9"/>
    </row>
    <row r="39" spans="7:7">
      <c r="G39" s="9"/>
    </row>
    <row r="40" spans="7:7">
      <c r="G40" s="9"/>
    </row>
    <row r="41" spans="7:7">
      <c r="G41" s="9"/>
    </row>
    <row r="59" spans="7:7">
      <c r="G59" s="81" t="s">
        <v>81</v>
      </c>
    </row>
  </sheetData>
  <sheetProtection password="83AF" sheet="1" objects="1" scenarios="1"/>
  <mergeCells count="2">
    <mergeCell ref="A1:G1"/>
    <mergeCell ref="A8:G8"/>
  </mergeCells>
  <pageMargins left="0.7" right="0.7" top="0.75" bottom="0.75" header="0.3" footer="0.3"/>
  <pageSetup scale="64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9"/>
  <sheetViews>
    <sheetView view="pageLayout" topLeftCell="A16" zoomScale="80" zoomScaleNormal="85" zoomScalePageLayoutView="80" workbookViewId="0">
      <selection activeCell="A18" sqref="A18"/>
    </sheetView>
  </sheetViews>
  <sheetFormatPr defaultRowHeight="12.75"/>
  <cols>
    <col min="1" max="1" width="19.7109375" style="79" customWidth="1"/>
    <col min="2" max="2" width="23.7109375" style="79" customWidth="1"/>
    <col min="3" max="3" width="24.28515625" style="79" customWidth="1"/>
    <col min="4" max="4" width="18.140625" style="79" customWidth="1"/>
    <col min="5" max="5" width="16.7109375" style="79" customWidth="1"/>
    <col min="6" max="6" width="24.5703125" style="79" customWidth="1"/>
    <col min="7" max="7" width="23.28515625" style="79" customWidth="1"/>
    <col min="8" max="8" width="3.7109375" style="79" customWidth="1"/>
    <col min="9" max="16384" width="9.140625" style="79"/>
  </cols>
  <sheetData>
    <row r="1" spans="1:7" ht="18.75" thickBot="1">
      <c r="A1" s="98" t="s">
        <v>65</v>
      </c>
      <c r="B1" s="99"/>
      <c r="C1" s="99"/>
      <c r="D1" s="99"/>
      <c r="E1" s="99"/>
      <c r="F1" s="99"/>
      <c r="G1" s="100"/>
    </row>
    <row r="2" spans="1:7" ht="13.5" thickBot="1"/>
    <row r="3" spans="1:7" ht="50.25">
      <c r="A3" s="58"/>
      <c r="B3" s="59" t="s">
        <v>50</v>
      </c>
      <c r="C3" s="59" t="s">
        <v>51</v>
      </c>
      <c r="D3" s="59" t="s">
        <v>73</v>
      </c>
      <c r="E3" s="59" t="s">
        <v>61</v>
      </c>
      <c r="F3" s="59" t="s">
        <v>66</v>
      </c>
      <c r="G3" s="60" t="s">
        <v>54</v>
      </c>
    </row>
    <row r="4" spans="1:7" ht="15.75">
      <c r="A4" s="51" t="s">
        <v>74</v>
      </c>
      <c r="B4" s="17">
        <f>'Evaluation Summary'!B34</f>
        <v>118500</v>
      </c>
      <c r="C4" s="17">
        <f>'Evaluation Summary'!C34</f>
        <v>81500</v>
      </c>
      <c r="D4" s="17">
        <f>'Evaluation Summary'!D34</f>
        <v>37000</v>
      </c>
      <c r="E4" s="18">
        <f>'Evaluation Summary'!E34</f>
        <v>41.67</v>
      </c>
      <c r="F4" s="17">
        <f>'Evaluation Summary'!F34</f>
        <v>165000</v>
      </c>
      <c r="G4" s="61">
        <f>'Evaluation Summary'!G34</f>
        <v>202000</v>
      </c>
    </row>
    <row r="5" spans="1:7" ht="15.75">
      <c r="A5" s="51" t="s">
        <v>75</v>
      </c>
      <c r="B5" s="17">
        <f>B4*3</f>
        <v>355500</v>
      </c>
      <c r="C5" s="17">
        <f>C4*3</f>
        <v>244500</v>
      </c>
      <c r="D5" s="17">
        <f>B5-C5</f>
        <v>111000</v>
      </c>
      <c r="E5" s="18">
        <f>'Evaluation Summary'!E35</f>
        <v>125</v>
      </c>
      <c r="F5" s="17">
        <f>F4*3</f>
        <v>495000</v>
      </c>
      <c r="G5" s="61">
        <f t="shared" ref="G5:G6" si="0">SUM(D5,F5)</f>
        <v>606000</v>
      </c>
    </row>
    <row r="6" spans="1:7" ht="16.5" thickBot="1">
      <c r="A6" s="52" t="s">
        <v>76</v>
      </c>
      <c r="B6" s="53">
        <f>B4*5</f>
        <v>592500</v>
      </c>
      <c r="C6" s="53">
        <f>C4*5</f>
        <v>407500</v>
      </c>
      <c r="D6" s="53">
        <f>B6-C6</f>
        <v>185000</v>
      </c>
      <c r="E6" s="54">
        <f>'Evaluation Summary'!E36</f>
        <v>208.33</v>
      </c>
      <c r="F6" s="53">
        <f>F4*5</f>
        <v>825000</v>
      </c>
      <c r="G6" s="62">
        <f t="shared" si="0"/>
        <v>1010000</v>
      </c>
    </row>
    <row r="7" spans="1:7" ht="8.25" customHeight="1"/>
    <row r="8" spans="1:7">
      <c r="A8" s="101" t="s">
        <v>67</v>
      </c>
      <c r="B8" s="101"/>
      <c r="C8" s="101"/>
      <c r="D8" s="101"/>
      <c r="E8" s="101"/>
      <c r="F8" s="101"/>
      <c r="G8" s="101"/>
    </row>
    <row r="59" spans="7:7">
      <c r="G59" s="81" t="s">
        <v>81</v>
      </c>
    </row>
  </sheetData>
  <sheetProtection password="83AF" sheet="1" objects="1" scenarios="1"/>
  <mergeCells count="2">
    <mergeCell ref="A1:G1"/>
    <mergeCell ref="A8:G8"/>
  </mergeCells>
  <pageMargins left="0.7" right="0.7" top="0.75" bottom="0.75" header="0.3" footer="0.3"/>
  <pageSetup scale="6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 Page</vt:lpstr>
      <vt:lpstr>Evaluation Data</vt:lpstr>
      <vt:lpstr>Evaluation Summary</vt:lpstr>
      <vt:lpstr>Direct Cost Comparison</vt:lpstr>
      <vt:lpstr>Time &amp; Direct Cost Comparison</vt:lpstr>
      <vt:lpstr>'Cover Page'!Print_Area</vt:lpstr>
      <vt:lpstr>'Direct Cost Comparison'!Print_Area</vt:lpstr>
      <vt:lpstr>'Evaluation Data'!Print_Area</vt:lpstr>
      <vt:lpstr>'Evaluation Summary'!Print_Area</vt:lpstr>
      <vt:lpstr>'Time &amp; Direct Cost Comparison'!Print_Area</vt:lpstr>
    </vt:vector>
  </TitlesOfParts>
  <Company>ACMI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ACMI User</dc:creator>
  <cp:lastModifiedBy>David Goldman</cp:lastModifiedBy>
  <cp:lastPrinted>2013-01-09T15:47:36Z</cp:lastPrinted>
  <dcterms:created xsi:type="dcterms:W3CDTF">2004-09-27T14:00:47Z</dcterms:created>
  <dcterms:modified xsi:type="dcterms:W3CDTF">2013-02-01T13:40:26Z</dcterms:modified>
</cp:coreProperties>
</file>