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\Downloads\"/>
    </mc:Choice>
  </mc:AlternateContent>
  <xr:revisionPtr revIDLastSave="0" documentId="13_ncr:1_{5F86F0FD-6B8E-4A5C-97FA-F531D978DF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 way ANOVA" sheetId="1" r:id="rId1"/>
    <sheet name="Sheet3" sheetId="3" r:id="rId2"/>
    <sheet name="1 Way unequal sample" sheetId="2" r:id="rId3"/>
  </sheets>
  <calcPr calcId="191029"/>
</workbook>
</file>

<file path=xl/calcChain.xml><?xml version="1.0" encoding="utf-8"?>
<calcChain xmlns="http://schemas.openxmlformats.org/spreadsheetml/2006/main">
  <c r="E36" i="2" l="1"/>
  <c r="E35" i="2"/>
  <c r="E38" i="2"/>
  <c r="K35" i="2"/>
  <c r="K25" i="2"/>
  <c r="K24" i="2"/>
  <c r="K23" i="2"/>
  <c r="K20" i="2"/>
  <c r="M18" i="2"/>
  <c r="L18" i="2"/>
  <c r="K18" i="2"/>
  <c r="L15" i="2"/>
  <c r="K5" i="2"/>
  <c r="K4" i="2"/>
  <c r="K3" i="2"/>
  <c r="G12" i="2"/>
  <c r="G11" i="2"/>
  <c r="H7" i="2"/>
  <c r="H6" i="2"/>
  <c r="G4" i="2"/>
  <c r="H2" i="2"/>
  <c r="C16" i="2"/>
  <c r="E33" i="2"/>
  <c r="E32" i="2"/>
  <c r="L31" i="2"/>
  <c r="E31" i="2"/>
  <c r="M28" i="2"/>
  <c r="L23" i="2"/>
  <c r="E16" i="2"/>
  <c r="M25" i="2" s="1"/>
  <c r="D16" i="2"/>
  <c r="L28" i="2" s="1"/>
  <c r="L26" i="2" l="1"/>
  <c r="M26" i="2"/>
  <c r="L24" i="2"/>
  <c r="K27" i="2"/>
  <c r="M29" i="2"/>
  <c r="K26" i="2"/>
  <c r="M23" i="2"/>
  <c r="K29" i="2"/>
  <c r="L29" i="2"/>
  <c r="M24" i="2"/>
  <c r="L27" i="2"/>
  <c r="K30" i="2"/>
  <c r="L33" i="2"/>
  <c r="L32" i="2"/>
  <c r="M27" i="2"/>
  <c r="L30" i="2"/>
  <c r="L25" i="2"/>
  <c r="K28" i="2"/>
  <c r="M30" i="2"/>
  <c r="K10" i="2" l="1"/>
  <c r="L7" i="2"/>
  <c r="L5" i="2"/>
  <c r="L13" i="2"/>
  <c r="M9" i="2"/>
  <c r="K7" i="2"/>
  <c r="L12" i="2"/>
  <c r="L9" i="2"/>
  <c r="M4" i="2"/>
  <c r="L6" i="2"/>
  <c r="M3" i="2"/>
  <c r="M7" i="2"/>
  <c r="L3" i="2"/>
  <c r="K9" i="2"/>
  <c r="M6" i="2"/>
  <c r="L4" i="2"/>
  <c r="M8" i="2"/>
  <c r="M10" i="2"/>
  <c r="K8" i="2"/>
  <c r="L10" i="2"/>
  <c r="L11" i="2"/>
  <c r="L8" i="2"/>
  <c r="K6" i="2"/>
  <c r="M5" i="2"/>
  <c r="R12" i="1" l="1"/>
  <c r="S11" i="1"/>
  <c r="R11" i="1"/>
  <c r="R10" i="1"/>
  <c r="J8" i="1"/>
  <c r="L8" i="1"/>
  <c r="L3" i="1"/>
  <c r="L2" i="1"/>
  <c r="K3" i="1"/>
  <c r="K2" i="1"/>
  <c r="J5" i="1"/>
  <c r="J4" i="1"/>
  <c r="J3" i="1"/>
  <c r="J2" i="1"/>
  <c r="A9" i="1"/>
  <c r="R22" i="1" s="1"/>
  <c r="E10" i="1"/>
  <c r="T11" i="1" s="1"/>
  <c r="T22" i="1"/>
  <c r="S22" i="1"/>
  <c r="R2" i="1"/>
  <c r="T8" i="1"/>
  <c r="R3" i="1"/>
  <c r="C8" i="3" l="1"/>
  <c r="D22" i="3" s="1"/>
  <c r="D24" i="3" s="1"/>
  <c r="E24" i="3" s="1"/>
  <c r="D28" i="3" s="1"/>
  <c r="F22" i="3"/>
  <c r="E22" i="3"/>
  <c r="D18" i="3"/>
  <c r="D15" i="3"/>
  <c r="E15" i="3"/>
  <c r="F15" i="3"/>
  <c r="D16" i="3"/>
  <c r="E16" i="3"/>
  <c r="F16" i="3"/>
  <c r="F14" i="3"/>
  <c r="E14" i="3"/>
  <c r="D14" i="3"/>
  <c r="H3" i="3"/>
  <c r="D8" i="3"/>
  <c r="E8" i="3"/>
  <c r="T25" i="1"/>
  <c r="S25" i="1"/>
  <c r="R25" i="1"/>
  <c r="R28" i="1"/>
  <c r="K4" i="1"/>
  <c r="L4" i="1"/>
  <c r="K5" i="1"/>
  <c r="L5" i="1"/>
  <c r="J6" i="1"/>
  <c r="K6" i="1"/>
  <c r="L6" i="1"/>
  <c r="J7" i="1"/>
  <c r="K7" i="1"/>
  <c r="L7" i="1"/>
  <c r="K8" i="1"/>
  <c r="B9" i="1"/>
  <c r="S23" i="1" s="1"/>
  <c r="C9" i="1"/>
  <c r="C20" i="1"/>
  <c r="T23" i="1"/>
  <c r="B19" i="1"/>
  <c r="P2" i="1"/>
  <c r="S8" i="1" s="1"/>
  <c r="S24" i="1"/>
  <c r="T24" i="1"/>
  <c r="S26" i="1"/>
  <c r="T26" i="1"/>
  <c r="S27" i="1"/>
  <c r="S28" i="1"/>
  <c r="T28" i="1"/>
  <c r="R8" i="1"/>
  <c r="S3" i="1"/>
  <c r="S4" i="1"/>
  <c r="T4" i="1"/>
  <c r="R5" i="1"/>
  <c r="S5" i="1"/>
  <c r="T5" i="1"/>
  <c r="R6" i="1"/>
  <c r="S6" i="1"/>
  <c r="T6" i="1"/>
  <c r="R7" i="1"/>
  <c r="S7" i="1"/>
  <c r="T7" i="1"/>
  <c r="S2" i="1"/>
  <c r="T2" i="1"/>
  <c r="T27" i="1" l="1"/>
  <c r="R24" i="1"/>
  <c r="R27" i="1"/>
  <c r="R26" i="1"/>
  <c r="R23" i="1"/>
  <c r="R4" i="1"/>
  <c r="T3" i="1"/>
  <c r="R30" i="1" l="1"/>
  <c r="R13" i="1" s="1"/>
  <c r="C19" i="1"/>
  <c r="D19" i="1" s="1"/>
  <c r="T13" i="1" l="1"/>
  <c r="C18" i="1" l="1"/>
  <c r="D18" i="1" l="1"/>
  <c r="G10" i="1"/>
  <c r="E18" i="1"/>
</calcChain>
</file>

<file path=xl/sharedStrings.xml><?xml version="1.0" encoding="utf-8"?>
<sst xmlns="http://schemas.openxmlformats.org/spreadsheetml/2006/main" count="71" uniqueCount="59">
  <si>
    <t>Year 1 Scores</t>
  </si>
  <si>
    <t>Year 2 Scores</t>
  </si>
  <si>
    <t>Year 3 Scores</t>
  </si>
  <si>
    <t>Year 1 mean</t>
  </si>
  <si>
    <t>Year 2 mean</t>
  </si>
  <si>
    <t>Year 3 mean</t>
  </si>
  <si>
    <t>Overall mean</t>
  </si>
  <si>
    <t>SS</t>
  </si>
  <si>
    <t>df</t>
  </si>
  <si>
    <t>MS</t>
  </si>
  <si>
    <t>F</t>
  </si>
  <si>
    <t>SOURCE VAR.</t>
  </si>
  <si>
    <t>N</t>
  </si>
  <si>
    <t>C</t>
  </si>
  <si>
    <t>Between (SSC)</t>
  </si>
  <si>
    <t>Within (SSE)</t>
  </si>
  <si>
    <t>Total (SST)</t>
  </si>
  <si>
    <t>SSC</t>
  </si>
  <si>
    <t>SSE</t>
  </si>
  <si>
    <t>SST</t>
  </si>
  <si>
    <t>Grand Mean</t>
  </si>
  <si>
    <t>Calculation SST</t>
  </si>
  <si>
    <t>SST = SSE + SSC</t>
  </si>
  <si>
    <t>SSE = SST - SSC</t>
  </si>
  <si>
    <t xml:space="preserve"> =88.667/2</t>
  </si>
  <si>
    <t xml:space="preserve"> =2812.5714/18</t>
  </si>
  <si>
    <t xml:space="preserve"> =44.3333/156.2539</t>
  </si>
  <si>
    <t>Group1</t>
  </si>
  <si>
    <t>Group2</t>
  </si>
  <si>
    <t>Group3</t>
  </si>
  <si>
    <t>F critical</t>
  </si>
  <si>
    <t>ONE WAY ANOVA (For Unequal Sample Size)</t>
  </si>
  <si>
    <t>Overall Average</t>
  </si>
  <si>
    <t>Treatment A</t>
  </si>
  <si>
    <t>Treatment B</t>
  </si>
  <si>
    <t>Treatment C</t>
  </si>
  <si>
    <t>SSB</t>
  </si>
  <si>
    <t>SPSS OUTPUT</t>
  </si>
  <si>
    <t>ANOVA</t>
  </si>
  <si>
    <t>Sum of Squares</t>
  </si>
  <si>
    <t>Mean Square</t>
  </si>
  <si>
    <t>Sig.</t>
  </si>
  <si>
    <t>Between Groups</t>
  </si>
  <si>
    <t>Within Groups</t>
  </si>
  <si>
    <t>SSW</t>
  </si>
  <si>
    <t>Total</t>
  </si>
  <si>
    <t>DOF Total</t>
  </si>
  <si>
    <t xml:space="preserve"> =(27-1) </t>
  </si>
  <si>
    <t>DOF Within</t>
  </si>
  <si>
    <t xml:space="preserve"> =(27-3)=(N-C)</t>
  </si>
  <si>
    <t>DOF Between</t>
  </si>
  <si>
    <t xml:space="preserve"> = (3-1) = (C-1)</t>
  </si>
  <si>
    <t>Mean Square Between</t>
  </si>
  <si>
    <t xml:space="preserve"> =M20/E33</t>
  </si>
  <si>
    <t>Mean Square Within</t>
  </si>
  <si>
    <t xml:space="preserve"> =K35/E23</t>
  </si>
  <si>
    <t>F Stats</t>
  </si>
  <si>
    <t xml:space="preserve"> =E35/E36</t>
  </si>
  <si>
    <t>F Critical(2,24)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</si>
</sst>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0000000"/>
    <numFmt numFmtId="166" formatCode="0.0"/>
    <numFmt numFmtId="167" formatCode="0.0000000000000"/>
    <numFmt numFmtId="168" formatCode="0.00000"/>
    <numFmt numFmtId="169" formatCode="0.000000"/>
    <numFmt numFmtId="170" formatCode="0.0000"/>
    <numFmt numFmtId="171" formatCode="0.00000000000000"/>
    <numFmt numFmtId="172" formatCode="###0.000"/>
    <numFmt numFmtId="173" formatCode="###0"/>
    <numFmt numFmtId="174" formatCode="####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sz val="9"/>
      <color indexed="8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7" fillId="0" borderId="0" xfId="0" applyFont="1"/>
    <xf numFmtId="0" fontId="5" fillId="0" borderId="0" xfId="0" applyFont="1"/>
    <xf numFmtId="0" fontId="2" fillId="0" borderId="9" xfId="0" applyFont="1" applyBorder="1"/>
    <xf numFmtId="0" fontId="1" fillId="0" borderId="9" xfId="0" applyFont="1" applyBorder="1"/>
    <xf numFmtId="2" fontId="2" fillId="0" borderId="9" xfId="0" applyNumberFormat="1" applyFont="1" applyBorder="1"/>
    <xf numFmtId="2" fontId="1" fillId="0" borderId="9" xfId="0" applyNumberFormat="1" applyFont="1" applyBorder="1"/>
    <xf numFmtId="0" fontId="0" fillId="0" borderId="18" xfId="0" applyBorder="1"/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9" xfId="0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1" xfId="0" applyFont="1" applyBorder="1"/>
    <xf numFmtId="0" fontId="7" fillId="0" borderId="9" xfId="0" applyFont="1" applyBorder="1"/>
    <xf numFmtId="0" fontId="8" fillId="0" borderId="0" xfId="0" applyFont="1"/>
    <xf numFmtId="0" fontId="5" fillId="0" borderId="9" xfId="0" applyFont="1" applyBorder="1"/>
    <xf numFmtId="0" fontId="9" fillId="0" borderId="9" xfId="0" applyFont="1" applyBorder="1"/>
    <xf numFmtId="0" fontId="9" fillId="0" borderId="0" xfId="0" applyFont="1"/>
    <xf numFmtId="164" fontId="7" fillId="0" borderId="0" xfId="0" applyNumberFormat="1" applyFont="1"/>
    <xf numFmtId="164" fontId="6" fillId="0" borderId="9" xfId="0" applyNumberFormat="1" applyFont="1" applyBorder="1"/>
    <xf numFmtId="164" fontId="9" fillId="0" borderId="0" xfId="0" applyNumberFormat="1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" fillId="0" borderId="2" xfId="0" applyFont="1" applyBorder="1"/>
    <xf numFmtId="0" fontId="1" fillId="0" borderId="2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/>
    <xf numFmtId="165" fontId="0" fillId="0" borderId="0" xfId="0" applyNumberFormat="1"/>
    <xf numFmtId="166" fontId="0" fillId="0" borderId="0" xfId="0" applyNumberFormat="1"/>
    <xf numFmtId="167" fontId="1" fillId="0" borderId="9" xfId="0" applyNumberFormat="1" applyFont="1" applyBorder="1"/>
    <xf numFmtId="0" fontId="1" fillId="0" borderId="25" xfId="0" applyFont="1" applyBorder="1"/>
    <xf numFmtId="0" fontId="0" fillId="0" borderId="25" xfId="0" applyBorder="1"/>
    <xf numFmtId="168" fontId="1" fillId="0" borderId="9" xfId="0" applyNumberFormat="1" applyFont="1" applyBorder="1"/>
    <xf numFmtId="169" fontId="0" fillId="0" borderId="0" xfId="0" applyNumberFormat="1"/>
    <xf numFmtId="2" fontId="1" fillId="0" borderId="22" xfId="0" applyNumberFormat="1" applyFont="1" applyBorder="1"/>
    <xf numFmtId="170" fontId="1" fillId="0" borderId="23" xfId="0" applyNumberFormat="1" applyFont="1" applyBorder="1"/>
    <xf numFmtId="1" fontId="1" fillId="0" borderId="24" xfId="0" applyNumberFormat="1" applyFont="1" applyBorder="1"/>
    <xf numFmtId="171" fontId="1" fillId="0" borderId="9" xfId="0" applyNumberFormat="1" applyFont="1" applyBorder="1"/>
    <xf numFmtId="0" fontId="1" fillId="0" borderId="26" xfId="0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0" fillId="0" borderId="0" xfId="1"/>
    <xf numFmtId="0" fontId="1" fillId="0" borderId="27" xfId="0" applyFont="1" applyBorder="1" applyAlignment="1">
      <alignment horizontal="center" vertical="center"/>
    </xf>
    <xf numFmtId="0" fontId="12" fillId="0" borderId="28" xfId="1" applyFont="1" applyBorder="1" applyAlignment="1">
      <alignment horizontal="left" vertical="top" wrapText="1"/>
    </xf>
    <xf numFmtId="0" fontId="12" fillId="0" borderId="29" xfId="1" applyFont="1" applyBorder="1" applyAlignment="1">
      <alignment horizontal="left" vertical="top" wrapText="1"/>
    </xf>
    <xf numFmtId="0" fontId="12" fillId="0" borderId="30" xfId="1" applyFont="1" applyBorder="1" applyAlignment="1">
      <alignment horizontal="left" vertical="top" wrapText="1"/>
    </xf>
    <xf numFmtId="167" fontId="13" fillId="0" borderId="9" xfId="0" applyNumberFormat="1" applyFont="1" applyBorder="1"/>
    <xf numFmtId="0" fontId="12" fillId="0" borderId="31" xfId="1" applyFont="1" applyBorder="1" applyAlignment="1">
      <alignment horizontal="left" wrapText="1"/>
    </xf>
    <xf numFmtId="0" fontId="12" fillId="0" borderId="32" xfId="1" applyFont="1" applyBorder="1" applyAlignment="1">
      <alignment horizontal="center" wrapText="1"/>
    </xf>
    <xf numFmtId="0" fontId="12" fillId="0" borderId="33" xfId="1" applyFont="1" applyBorder="1" applyAlignment="1">
      <alignment horizontal="center" wrapText="1"/>
    </xf>
    <xf numFmtId="0" fontId="12" fillId="0" borderId="34" xfId="1" applyFont="1" applyBorder="1" applyAlignment="1">
      <alignment horizontal="center" wrapText="1"/>
    </xf>
    <xf numFmtId="168" fontId="0" fillId="0" borderId="0" xfId="0" applyNumberFormat="1"/>
    <xf numFmtId="0" fontId="12" fillId="0" borderId="35" xfId="1" applyFont="1" applyBorder="1" applyAlignment="1">
      <alignment horizontal="left" vertical="top" wrapText="1"/>
    </xf>
    <xf numFmtId="172" fontId="12" fillId="0" borderId="36" xfId="1" applyNumberFormat="1" applyFont="1" applyBorder="1" applyAlignment="1">
      <alignment horizontal="right" vertical="top"/>
    </xf>
    <xf numFmtId="173" fontId="12" fillId="0" borderId="37" xfId="1" applyNumberFormat="1" applyFont="1" applyBorder="1" applyAlignment="1">
      <alignment horizontal="right" vertical="top"/>
    </xf>
    <xf numFmtId="172" fontId="12" fillId="0" borderId="37" xfId="1" applyNumberFormat="1" applyFont="1" applyBorder="1" applyAlignment="1">
      <alignment horizontal="right" vertical="top"/>
    </xf>
    <xf numFmtId="174" fontId="12" fillId="0" borderId="38" xfId="1" applyNumberFormat="1" applyFont="1" applyBorder="1" applyAlignment="1">
      <alignment horizontal="right" vertical="top"/>
    </xf>
    <xf numFmtId="0" fontId="12" fillId="0" borderId="39" xfId="1" applyFont="1" applyBorder="1" applyAlignment="1">
      <alignment horizontal="left" vertical="top" wrapText="1"/>
    </xf>
    <xf numFmtId="172" fontId="12" fillId="0" borderId="40" xfId="1" applyNumberFormat="1" applyFont="1" applyBorder="1" applyAlignment="1">
      <alignment horizontal="right" vertical="top"/>
    </xf>
    <xf numFmtId="173" fontId="12" fillId="0" borderId="41" xfId="1" applyNumberFormat="1" applyFont="1" applyBorder="1" applyAlignment="1">
      <alignment horizontal="right" vertical="top"/>
    </xf>
    <xf numFmtId="172" fontId="12" fillId="0" borderId="41" xfId="1" applyNumberFormat="1" applyFont="1" applyBorder="1" applyAlignment="1">
      <alignment horizontal="right" vertical="top"/>
    </xf>
    <xf numFmtId="0" fontId="12" fillId="0" borderId="41" xfId="1" applyFont="1" applyBorder="1" applyAlignment="1">
      <alignment horizontal="left" vertical="top" wrapText="1"/>
    </xf>
    <xf numFmtId="0" fontId="12" fillId="0" borderId="42" xfId="1" applyFont="1" applyBorder="1" applyAlignment="1">
      <alignment horizontal="left" vertical="top" wrapText="1"/>
    </xf>
    <xf numFmtId="0" fontId="12" fillId="0" borderId="43" xfId="1" applyFont="1" applyBorder="1" applyAlignment="1">
      <alignment horizontal="left" vertical="top" wrapText="1"/>
    </xf>
    <xf numFmtId="172" fontId="12" fillId="0" borderId="44" xfId="1" applyNumberFormat="1" applyFont="1" applyBorder="1" applyAlignment="1">
      <alignment horizontal="right" vertical="top"/>
    </xf>
    <xf numFmtId="173" fontId="12" fillId="0" borderId="45" xfId="1" applyNumberFormat="1" applyFont="1" applyBorder="1" applyAlignment="1">
      <alignment horizontal="right" vertical="top"/>
    </xf>
    <xf numFmtId="0" fontId="12" fillId="0" borderId="45" xfId="1" applyFont="1" applyBorder="1" applyAlignment="1">
      <alignment horizontal="left" vertical="top" wrapText="1"/>
    </xf>
    <xf numFmtId="0" fontId="12" fillId="0" borderId="46" xfId="1" applyFont="1" applyBorder="1" applyAlignment="1">
      <alignment horizontal="left" vertical="top" wrapTex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/>
    <xf numFmtId="0" fontId="1" fillId="0" borderId="1" xfId="0" applyFont="1" applyBorder="1"/>
    <xf numFmtId="0" fontId="1" fillId="0" borderId="7" xfId="0" applyFont="1" applyBorder="1"/>
    <xf numFmtId="172" fontId="0" fillId="0" borderId="0" xfId="0" applyNumberFormat="1"/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/>
  </cellXfs>
  <cellStyles count="2">
    <cellStyle name="Normal" xfId="0" builtinId="0"/>
    <cellStyle name="Normal_Sheet1" xfId="1" xr:uid="{9D96D13B-4BA9-47EF-95E2-990D9F390AAE}"/>
  </cellStyles>
  <dxfs count="0"/>
  <tableStyles count="0" defaultTableStyle="TableStyleMedium2" defaultPivotStyle="PivotStyleLight16"/>
  <colors>
    <mruColors>
      <color rgb="FFFFFF66"/>
      <color rgb="FF00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38100</xdr:rowOff>
    </xdr:from>
    <xdr:ext cx="3038475" cy="164237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38475" y="38100"/>
          <a:ext cx="3038475" cy="1642373"/>
        </a:xfrm>
        <a:prstGeom prst="rect">
          <a:avLst/>
        </a:prstGeom>
        <a:solidFill>
          <a:srgbClr val="FFFF66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Excel</a:t>
          </a:r>
          <a:r>
            <a:rPr lang="en-US" sz="1100" baseline="0"/>
            <a:t> variance formulas =VAR.S  and =VAR.P do the averaging step we do not want; /(n-1) and /(n) respectively.  Therefore we will have to "undo" that step  and make a couple other adjustments to get the sum of squares we want.</a:t>
          </a:r>
        </a:p>
        <a:p>
          <a:endParaRPr lang="en-US" sz="1100" baseline="0"/>
        </a:p>
        <a:p>
          <a:r>
            <a:rPr lang="en-US" sz="1100" baseline="0"/>
            <a:t>So in our calculations you will see multiplication added. That is the "undoing" of the VAR averaging and other multiplication in the SST, SSC, and SSE.</a:t>
          </a:r>
          <a:endParaRPr lang="en-US" sz="1100"/>
        </a:p>
      </xdr:txBody>
    </xdr:sp>
    <xdr:clientData/>
  </xdr:oneCellAnchor>
  <xdr:oneCellAnchor>
    <xdr:from>
      <xdr:col>3</xdr:col>
      <xdr:colOff>238125</xdr:colOff>
      <xdr:row>12</xdr:row>
      <xdr:rowOff>9525</xdr:rowOff>
    </xdr:from>
    <xdr:ext cx="306705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038475" y="2305050"/>
          <a:ext cx="306705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 = total number of observations</a:t>
          </a:r>
        </a:p>
        <a:p>
          <a:r>
            <a:rPr lang="en-US" sz="1100"/>
            <a:t>C = total number of groups/columns/treatments</a:t>
          </a:r>
        </a:p>
      </xdr:txBody>
    </xdr:sp>
    <xdr:clientData/>
  </xdr:oneCellAnchor>
  <xdr:oneCellAnchor>
    <xdr:from>
      <xdr:col>5</xdr:col>
      <xdr:colOff>314324</xdr:colOff>
      <xdr:row>16</xdr:row>
      <xdr:rowOff>9525</xdr:rowOff>
    </xdr:from>
    <xdr:ext cx="1362075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81524" y="3076575"/>
          <a:ext cx="1362075" cy="60901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 (between) = C-1</a:t>
          </a:r>
        </a:p>
        <a:p>
          <a:r>
            <a:rPr lang="en-US" sz="1100"/>
            <a:t>df (within) = N</a:t>
          </a:r>
          <a:r>
            <a:rPr lang="en-US" sz="1100" baseline="0"/>
            <a:t> - C</a:t>
          </a:r>
        </a:p>
        <a:p>
          <a:r>
            <a:rPr lang="en-US" sz="1100" baseline="0"/>
            <a:t>df (total) = N -1</a:t>
          </a:r>
          <a:endParaRPr lang="en-US" sz="1100"/>
        </a:p>
      </xdr:txBody>
    </xdr:sp>
    <xdr:clientData/>
  </xdr:oneCellAnchor>
  <xdr:twoCellAnchor>
    <xdr:from>
      <xdr:col>7</xdr:col>
      <xdr:colOff>304800</xdr:colOff>
      <xdr:row>3</xdr:row>
      <xdr:rowOff>28575</xdr:rowOff>
    </xdr:from>
    <xdr:to>
      <xdr:col>8</xdr:col>
      <xdr:colOff>333375</xdr:colOff>
      <xdr:row>5</xdr:row>
      <xdr:rowOff>114300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74822">
          <a:off x="5791200" y="609600"/>
          <a:ext cx="638175" cy="4667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254977</xdr:colOff>
      <xdr:row>10</xdr:row>
      <xdr:rowOff>178777</xdr:rowOff>
    </xdr:from>
    <xdr:to>
      <xdr:col>12</xdr:col>
      <xdr:colOff>147028</xdr:colOff>
      <xdr:row>17</xdr:row>
      <xdr:rowOff>93052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8762" y="2564423"/>
          <a:ext cx="4815743" cy="12448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171450</xdr:colOff>
      <xdr:row>21</xdr:row>
      <xdr:rowOff>9525</xdr:rowOff>
    </xdr:from>
    <xdr:to>
      <xdr:col>2</xdr:col>
      <xdr:colOff>252456</xdr:colOff>
      <xdr:row>24</xdr:row>
      <xdr:rowOff>99360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MSC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SSC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𝑐𝑜𝑙𝑢𝑚𝑛𝑠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12"/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"MSC"="SSC" /〖"df" 〗_𝑐𝑜𝑙𝑢𝑚𝑛𝑠 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552450</xdr:colOff>
      <xdr:row>21</xdr:row>
      <xdr:rowOff>95250</xdr:rowOff>
    </xdr:from>
    <xdr:to>
      <xdr:col>4</xdr:col>
      <xdr:colOff>699158</xdr:colOff>
      <xdr:row>24</xdr:row>
      <xdr:rowOff>183290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MSE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</m:t>
                        </m:r>
                        <m:r>
                          <a:rPr lang="en-US" b="0" i="1">
                            <a:latin typeface="Cambria Math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TextBox 13"/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"MSE"=("SS" 𝐸)/〖"df" 〗_𝑒𝑟𝑟𝑜𝑟 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466725</xdr:colOff>
      <xdr:row>21</xdr:row>
      <xdr:rowOff>161925</xdr:rowOff>
    </xdr:from>
    <xdr:to>
      <xdr:col>7</xdr:col>
      <xdr:colOff>413677</xdr:colOff>
      <xdr:row>25</xdr:row>
      <xdr:rowOff>12721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𝐹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MSC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MSE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TextBox 1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𝐹="MSC</a:t>
              </a:r>
              <a:r>
                <a:rPr lang="en-US" b="0" i="0">
                  <a:latin typeface="Cambria Math" panose="02040503050406030204" pitchFamily="18" charset="0"/>
                </a:rPr>
                <a:t>" /</a:t>
              </a:r>
              <a:r>
                <a:rPr lang="en-US" b="0" i="0">
                  <a:latin typeface="Cambria Math"/>
                </a:rPr>
                <a:t>"MSE</a:t>
              </a:r>
              <a:r>
                <a:rPr lang="en-US" b="0" i="0">
                  <a:latin typeface="Cambria Math" panose="02040503050406030204" pitchFamily="18" charset="0"/>
                </a:rPr>
                <a:t>" 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114300</xdr:colOff>
      <xdr:row>20</xdr:row>
      <xdr:rowOff>9525</xdr:rowOff>
    </xdr:from>
    <xdr:to>
      <xdr:col>14</xdr:col>
      <xdr:colOff>114300</xdr:colOff>
      <xdr:row>22</xdr:row>
      <xdr:rowOff>85725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210300" y="3848100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SSC=VAR.S(A10:C10)*2*7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22</xdr:row>
      <xdr:rowOff>133350</xdr:rowOff>
    </xdr:from>
    <xdr:to>
      <xdr:col>14</xdr:col>
      <xdr:colOff>114300</xdr:colOff>
      <xdr:row>25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210300" y="4352925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SSE=(VAR.S(A2:A8)*6)+(VAR.S(B2:B8)*6)+(VAR.S(C2:C8)*6)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25</xdr:row>
      <xdr:rowOff>66674</xdr:rowOff>
    </xdr:from>
    <xdr:to>
      <xdr:col>14</xdr:col>
      <xdr:colOff>114300</xdr:colOff>
      <xdr:row>27</xdr:row>
      <xdr:rowOff>142874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210300" y="4857749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SST=20*VAR.S(A2:C8)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A6" zoomScale="80" zoomScaleNormal="80" workbookViewId="0">
      <selection activeCell="H8" sqref="H8"/>
    </sheetView>
  </sheetViews>
  <sheetFormatPr defaultRowHeight="15" x14ac:dyDescent="0.25"/>
  <cols>
    <col min="1" max="3" width="14" bestFit="1" customWidth="1"/>
    <col min="4" max="4" width="14.42578125" customWidth="1"/>
    <col min="5" max="5" width="12.85546875" bestFit="1" customWidth="1"/>
    <col min="6" max="6" width="25.28515625" customWidth="1"/>
    <col min="10" max="11" width="27" customWidth="1"/>
    <col min="16" max="16" width="12.42578125" customWidth="1"/>
    <col min="18" max="20" width="16.7109375" customWidth="1"/>
  </cols>
  <sheetData>
    <row r="1" spans="1:20" ht="24" thickBot="1" x14ac:dyDescent="0.4">
      <c r="A1" s="19" t="s">
        <v>0</v>
      </c>
      <c r="B1" s="19" t="s">
        <v>1</v>
      </c>
      <c r="C1" s="19" t="s">
        <v>2</v>
      </c>
      <c r="P1" t="s">
        <v>20</v>
      </c>
      <c r="R1" s="57" t="s">
        <v>21</v>
      </c>
      <c r="S1" s="58"/>
      <c r="T1" s="59"/>
    </row>
    <row r="2" spans="1:20" ht="19.5" thickBot="1" x14ac:dyDescent="0.35">
      <c r="A2" s="1">
        <v>82</v>
      </c>
      <c r="B2" s="2">
        <v>71</v>
      </c>
      <c r="C2" s="3">
        <v>64</v>
      </c>
      <c r="J2" s="20">
        <f>(A2-$E$10)^2</f>
        <v>55.89342403628126</v>
      </c>
      <c r="K2" s="20">
        <f>(B2-$E$10)^2</f>
        <v>12.417233560090665</v>
      </c>
      <c r="L2" s="20">
        <f>(C2-$E$10)^2</f>
        <v>110.75056689342392</v>
      </c>
      <c r="P2" s="23">
        <f>AVERAGE(A2:C8)</f>
        <v>74.523809523809518</v>
      </c>
      <c r="R2" s="25">
        <f>(A2-$P$2)^2</f>
        <v>55.89342403628126</v>
      </c>
      <c r="S2" s="26">
        <f t="shared" ref="S2:T2" si="0">(B2-$P$2)^2</f>
        <v>12.417233560090665</v>
      </c>
      <c r="T2" s="27">
        <f t="shared" si="0"/>
        <v>110.75056689342392</v>
      </c>
    </row>
    <row r="3" spans="1:20" ht="18.75" x14ac:dyDescent="0.3">
      <c r="A3" s="1">
        <v>93</v>
      </c>
      <c r="B3" s="2">
        <v>62</v>
      </c>
      <c r="C3" s="3">
        <v>73</v>
      </c>
      <c r="J3" s="20">
        <f>(A3-$E$10)^2</f>
        <v>341.36961451247186</v>
      </c>
      <c r="K3" s="20">
        <f>(B3-$E$10)^2</f>
        <v>156.845804988662</v>
      </c>
      <c r="L3" s="20">
        <f>(C3-$E$10)^2</f>
        <v>2.3219954648525913</v>
      </c>
      <c r="R3" s="28">
        <f>(A3-$P$2)^2</f>
        <v>341.36961451247186</v>
      </c>
      <c r="S3" s="24">
        <f t="shared" ref="S3:S8" si="1">(B3-$P$2)^2</f>
        <v>156.845804988662</v>
      </c>
      <c r="T3" s="29">
        <f t="shared" ref="T3:T7" si="2">(C3-$P$2)^2</f>
        <v>2.3219954648525913</v>
      </c>
    </row>
    <row r="4" spans="1:20" ht="18.75" x14ac:dyDescent="0.3">
      <c r="A4" s="1">
        <v>61</v>
      </c>
      <c r="B4" s="2">
        <v>85</v>
      </c>
      <c r="C4" s="3">
        <v>87</v>
      </c>
      <c r="J4" s="20">
        <f>(A4-$E$10)^2</f>
        <v>182.89342403628103</v>
      </c>
      <c r="K4" s="20">
        <f t="shared" ref="K3:K8" si="3">(B4-$E$10)^2</f>
        <v>109.75056689342415</v>
      </c>
      <c r="L4" s="20">
        <f t="shared" ref="L3:L8" si="4">(C4-$E$10)^2</f>
        <v>155.65532879818608</v>
      </c>
      <c r="R4" s="28">
        <f t="shared" ref="R4:R7" si="5">(A4-$P$2)^2</f>
        <v>182.89342403628103</v>
      </c>
      <c r="S4" s="24">
        <f t="shared" si="1"/>
        <v>109.75056689342415</v>
      </c>
      <c r="T4" s="29">
        <f t="shared" si="2"/>
        <v>155.65532879818608</v>
      </c>
    </row>
    <row r="5" spans="1:20" ht="18.75" x14ac:dyDescent="0.3">
      <c r="A5" s="1">
        <v>74</v>
      </c>
      <c r="B5" s="2">
        <v>94</v>
      </c>
      <c r="C5" s="3">
        <v>91</v>
      </c>
      <c r="J5" s="20">
        <f>(A5-$E$10)^2</f>
        <v>0.27437641723355444</v>
      </c>
      <c r="K5" s="20">
        <f t="shared" si="3"/>
        <v>379.32199546485282</v>
      </c>
      <c r="L5" s="20">
        <f t="shared" si="4"/>
        <v>271.46485260770993</v>
      </c>
      <c r="R5" s="28">
        <f t="shared" si="5"/>
        <v>0.27437641723355444</v>
      </c>
      <c r="S5" s="24">
        <f t="shared" si="1"/>
        <v>379.32199546485282</v>
      </c>
      <c r="T5" s="29">
        <f t="shared" si="2"/>
        <v>271.46485260770993</v>
      </c>
    </row>
    <row r="6" spans="1:20" ht="18.75" x14ac:dyDescent="0.3">
      <c r="A6" s="1">
        <v>69</v>
      </c>
      <c r="B6" s="2">
        <v>78</v>
      </c>
      <c r="C6" s="3">
        <v>56</v>
      </c>
      <c r="J6" s="20">
        <f t="shared" ref="J3:J8" si="6">(A6-$E$10)^2</f>
        <v>30.512471655328739</v>
      </c>
      <c r="K6" s="20">
        <f t="shared" si="3"/>
        <v>12.083900226757407</v>
      </c>
      <c r="L6" s="20">
        <f t="shared" si="4"/>
        <v>343.13151927437622</v>
      </c>
      <c r="R6" s="28">
        <f t="shared" si="5"/>
        <v>30.512471655328739</v>
      </c>
      <c r="S6" s="24">
        <f t="shared" si="1"/>
        <v>12.083900226757407</v>
      </c>
      <c r="T6" s="29">
        <f t="shared" si="2"/>
        <v>343.13151927437622</v>
      </c>
    </row>
    <row r="7" spans="1:20" ht="18.75" x14ac:dyDescent="0.3">
      <c r="A7" s="1">
        <v>70</v>
      </c>
      <c r="B7" s="2">
        <v>66</v>
      </c>
      <c r="C7" s="3">
        <v>78</v>
      </c>
      <c r="J7" s="20">
        <f t="shared" si="6"/>
        <v>20.464852607709702</v>
      </c>
      <c r="K7" s="20">
        <f t="shared" si="3"/>
        <v>72.655328798185849</v>
      </c>
      <c r="L7" s="20">
        <f t="shared" si="4"/>
        <v>12.083900226757407</v>
      </c>
      <c r="R7" s="28">
        <f t="shared" si="5"/>
        <v>20.464852607709702</v>
      </c>
      <c r="S7" s="24">
        <f t="shared" si="1"/>
        <v>72.655328798185849</v>
      </c>
      <c r="T7" s="29">
        <f t="shared" si="2"/>
        <v>12.083900226757407</v>
      </c>
    </row>
    <row r="8" spans="1:20" ht="19.5" thickBot="1" x14ac:dyDescent="0.35">
      <c r="A8" s="1">
        <v>53</v>
      </c>
      <c r="B8" s="2">
        <v>71</v>
      </c>
      <c r="C8" s="3">
        <v>87</v>
      </c>
      <c r="J8" s="20">
        <f>(A8-$E$10)^2</f>
        <v>463.27437641723333</v>
      </c>
      <c r="K8" s="20">
        <f t="shared" si="3"/>
        <v>12.417233560090665</v>
      </c>
      <c r="L8" s="20">
        <f>(C8-$E$10)^2</f>
        <v>155.65532879818608</v>
      </c>
      <c r="R8" s="30">
        <f>(A8-$P$2)^2</f>
        <v>463.27437641723333</v>
      </c>
      <c r="S8" s="31">
        <f t="shared" si="1"/>
        <v>12.417233560090665</v>
      </c>
      <c r="T8" s="32">
        <f>(C8-$P$2)^2</f>
        <v>155.65532879818608</v>
      </c>
    </row>
    <row r="9" spans="1:20" ht="15.75" thickBot="1" x14ac:dyDescent="0.3">
      <c r="A9">
        <f>AVERAGE(A2:A8)</f>
        <v>71.714285714285708</v>
      </c>
      <c r="B9">
        <f t="shared" ref="B9" si="7">AVERAGE(B2:B8)</f>
        <v>75.285714285714292</v>
      </c>
      <c r="C9">
        <f>AVERAGE(C2:C8)</f>
        <v>76.571428571428569</v>
      </c>
    </row>
    <row r="10" spans="1:20" ht="21.75" thickBot="1" x14ac:dyDescent="0.4">
      <c r="A10" s="6"/>
      <c r="B10" s="5"/>
      <c r="C10" s="4"/>
      <c r="E10" s="7">
        <f>AVERAGE(A2:C8)</f>
        <v>74.523809523809518</v>
      </c>
      <c r="G10">
        <f>C20-C18</f>
        <v>2812.571428571428</v>
      </c>
      <c r="J10" s="35" t="s">
        <v>22</v>
      </c>
      <c r="Q10" s="33" t="s">
        <v>19</v>
      </c>
      <c r="R10" s="34">
        <f>SUM(R2:T8)</f>
        <v>2901.238095238095</v>
      </c>
    </row>
    <row r="11" spans="1:20" ht="18.75" x14ac:dyDescent="0.3">
      <c r="A11" s="17" t="s">
        <v>3</v>
      </c>
      <c r="B11" s="17" t="s">
        <v>4</v>
      </c>
      <c r="C11" s="17" t="s">
        <v>5</v>
      </c>
      <c r="D11" s="18"/>
      <c r="E11" s="17" t="s">
        <v>6</v>
      </c>
      <c r="J11" s="36" t="s">
        <v>23</v>
      </c>
      <c r="Q11" t="s">
        <v>17</v>
      </c>
      <c r="R11" s="20">
        <f>7*(A$9-$E$10)^2</f>
        <v>55.253968253968281</v>
      </c>
      <c r="S11" s="20">
        <f>7*(B$9-$E$10)^2</f>
        <v>4.0634920634921867</v>
      </c>
      <c r="T11" s="20">
        <f>7*(C$9-$E$10)^2</f>
        <v>29.349206349206447</v>
      </c>
    </row>
    <row r="12" spans="1:20" x14ac:dyDescent="0.25">
      <c r="Q12" s="21" t="s">
        <v>17</v>
      </c>
      <c r="R12" s="22">
        <f>SUM(R11:T11)</f>
        <v>88.666666666666913</v>
      </c>
    </row>
    <row r="13" spans="1:20" x14ac:dyDescent="0.25">
      <c r="Q13" t="s">
        <v>17</v>
      </c>
      <c r="R13" s="20">
        <f>R10-R30</f>
        <v>88.66666666666697</v>
      </c>
      <c r="T13">
        <f>R13/R12</f>
        <v>1.0000000000000007</v>
      </c>
    </row>
    <row r="14" spans="1:20" x14ac:dyDescent="0.25">
      <c r="A14" s="9" t="s">
        <v>12</v>
      </c>
      <c r="B14" s="9" t="s">
        <v>13</v>
      </c>
    </row>
    <row r="15" spans="1:20" x14ac:dyDescent="0.25">
      <c r="A15" s="8">
        <v>21</v>
      </c>
      <c r="B15" s="8">
        <v>3</v>
      </c>
    </row>
    <row r="16" spans="1:20" ht="15.75" thickBot="1" x14ac:dyDescent="0.3"/>
    <row r="17" spans="1:20" x14ac:dyDescent="0.25">
      <c r="A17" s="10" t="s">
        <v>11</v>
      </c>
      <c r="B17" s="11" t="s">
        <v>8</v>
      </c>
      <c r="C17" s="11" t="s">
        <v>7</v>
      </c>
      <c r="D17" s="11" t="s">
        <v>9</v>
      </c>
      <c r="E17" s="12" t="s">
        <v>10</v>
      </c>
    </row>
    <row r="18" spans="1:20" x14ac:dyDescent="0.25">
      <c r="A18" s="13" t="s">
        <v>14</v>
      </c>
      <c r="B18" s="8">
        <v>2</v>
      </c>
      <c r="C18" s="8">
        <f>R13</f>
        <v>88.66666666666697</v>
      </c>
      <c r="D18" s="8">
        <f>C18/B18</f>
        <v>44.333333333333485</v>
      </c>
      <c r="E18" s="14">
        <f>D18/D19</f>
        <v>0.28372612759041144</v>
      </c>
    </row>
    <row r="19" spans="1:20" ht="15.75" thickBot="1" x14ac:dyDescent="0.3">
      <c r="A19" s="13" t="s">
        <v>15</v>
      </c>
      <c r="B19" s="8">
        <f>21-3</f>
        <v>18</v>
      </c>
      <c r="C19" s="8">
        <f>R30</f>
        <v>2812.571428571428</v>
      </c>
      <c r="D19" s="8">
        <f>C19/B19</f>
        <v>156.25396825396822</v>
      </c>
      <c r="E19" s="14"/>
    </row>
    <row r="20" spans="1:20" ht="15.75" thickBot="1" x14ac:dyDescent="0.3">
      <c r="A20" s="41" t="s">
        <v>16</v>
      </c>
      <c r="B20" s="42">
        <v>20</v>
      </c>
      <c r="C20" s="43">
        <f>R10</f>
        <v>2901.238095238095</v>
      </c>
      <c r="D20" s="15"/>
      <c r="E20" s="16"/>
    </row>
    <row r="22" spans="1:20" ht="15.75" x14ac:dyDescent="0.25">
      <c r="Q22" s="37" t="s">
        <v>18</v>
      </c>
      <c r="R22" s="39">
        <f>(A2-A$9)^2</f>
        <v>105.79591836734707</v>
      </c>
      <c r="S22" s="39">
        <f>(B2-B$9)^2</f>
        <v>18.367346938775562</v>
      </c>
      <c r="T22" s="39">
        <f>(C2-C$9)^2</f>
        <v>158.04081632653057</v>
      </c>
    </row>
    <row r="23" spans="1:20" ht="15.75" x14ac:dyDescent="0.25">
      <c r="Q23" s="37"/>
      <c r="R23" s="39">
        <f t="shared" ref="R23:R27" si="8">(A3-A$9)^2</f>
        <v>453.08163265306149</v>
      </c>
      <c r="S23" s="39">
        <f t="shared" ref="S23:S28" si="9">(B3-B$9)^2</f>
        <v>176.51020408163282</v>
      </c>
      <c r="T23" s="39">
        <f t="shared" ref="T23:T28" si="10">(C3-C$9)^2</f>
        <v>12.755102040816311</v>
      </c>
    </row>
    <row r="24" spans="1:20" ht="15.75" x14ac:dyDescent="0.25">
      <c r="Q24" s="37"/>
      <c r="R24" s="39">
        <f t="shared" si="8"/>
        <v>114.79591836734681</v>
      </c>
      <c r="S24" s="39">
        <f t="shared" si="9"/>
        <v>94.367346938775398</v>
      </c>
      <c r="T24" s="39">
        <f t="shared" si="10"/>
        <v>108.75510204081637</v>
      </c>
    </row>
    <row r="25" spans="1:20" ht="15.75" x14ac:dyDescent="0.25">
      <c r="Q25" s="37"/>
      <c r="R25" s="39">
        <f>(A5-A$9)^2</f>
        <v>5.2244897959183954</v>
      </c>
      <c r="S25" s="39">
        <f>(B5-B$9)^2</f>
        <v>350.22448979591815</v>
      </c>
      <c r="T25" s="39">
        <f>(C5-C$9)^2</f>
        <v>208.18367346938783</v>
      </c>
    </row>
    <row r="26" spans="1:20" ht="15.75" x14ac:dyDescent="0.25">
      <c r="B26" s="21" t="s">
        <v>24</v>
      </c>
      <c r="D26" s="21" t="s">
        <v>25</v>
      </c>
      <c r="Q26" s="37"/>
      <c r="R26" s="39">
        <f t="shared" si="8"/>
        <v>7.3673469387754773</v>
      </c>
      <c r="S26" s="39">
        <f t="shared" si="9"/>
        <v>7.3673469387754773</v>
      </c>
      <c r="T26" s="39">
        <f t="shared" si="10"/>
        <v>423.18367346938766</v>
      </c>
    </row>
    <row r="27" spans="1:20" ht="15.75" x14ac:dyDescent="0.25">
      <c r="F27" s="21" t="s">
        <v>26</v>
      </c>
      <c r="Q27" s="37"/>
      <c r="R27" s="39">
        <f t="shared" si="8"/>
        <v>2.9387755102040609</v>
      </c>
      <c r="S27" s="39">
        <f t="shared" si="9"/>
        <v>86.224489795918487</v>
      </c>
      <c r="T27" s="39">
        <f t="shared" si="10"/>
        <v>2.0408163265306181</v>
      </c>
    </row>
    <row r="28" spans="1:20" ht="15.75" x14ac:dyDescent="0.25">
      <c r="Q28" s="37"/>
      <c r="R28" s="39">
        <f>(A8-A$9)^2</f>
        <v>350.22448979591815</v>
      </c>
      <c r="S28" s="39">
        <f t="shared" si="9"/>
        <v>18.367346938775562</v>
      </c>
      <c r="T28" s="39">
        <f t="shared" si="10"/>
        <v>108.75510204081637</v>
      </c>
    </row>
    <row r="29" spans="1:20" x14ac:dyDescent="0.25">
      <c r="E29" s="21" t="s">
        <v>30</v>
      </c>
      <c r="F29" s="21">
        <v>3.55</v>
      </c>
    </row>
    <row r="30" spans="1:20" x14ac:dyDescent="0.25">
      <c r="Q30" s="38" t="s">
        <v>18</v>
      </c>
      <c r="R30" s="40">
        <f>SUM(R22:T28)</f>
        <v>2812.571428571428</v>
      </c>
    </row>
  </sheetData>
  <mergeCells count="1">
    <mergeCell ref="R1:T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H28"/>
  <sheetViews>
    <sheetView topLeftCell="A11" workbookViewId="0">
      <selection activeCell="H3" sqref="H3"/>
    </sheetView>
  </sheetViews>
  <sheetFormatPr defaultRowHeight="15" x14ac:dyDescent="0.25"/>
  <cols>
    <col min="3" max="4" width="20.85546875" bestFit="1" customWidth="1"/>
    <col min="5" max="5" width="17" customWidth="1"/>
    <col min="6" max="6" width="18.5703125" customWidth="1"/>
    <col min="7" max="7" width="16.42578125" bestFit="1" customWidth="1"/>
    <col min="8" max="8" width="21.28515625" customWidth="1"/>
  </cols>
  <sheetData>
    <row r="2" spans="3:8" ht="15.75" thickBot="1" x14ac:dyDescent="0.3"/>
    <row r="3" spans="3:8" ht="21.75" thickBot="1" x14ac:dyDescent="0.4">
      <c r="C3" s="45" t="s">
        <v>27</v>
      </c>
      <c r="D3" s="46" t="s">
        <v>28</v>
      </c>
      <c r="E3" s="47" t="s">
        <v>29</v>
      </c>
      <c r="F3" s="35"/>
      <c r="G3" s="35" t="s">
        <v>20</v>
      </c>
      <c r="H3" s="54">
        <f>AVERAGE(C4:E6)</f>
        <v>2.7777777777777777</v>
      </c>
    </row>
    <row r="4" spans="3:8" ht="21" x14ac:dyDescent="0.35">
      <c r="C4" s="48">
        <v>1</v>
      </c>
      <c r="D4" s="48">
        <v>2</v>
      </c>
      <c r="E4" s="48">
        <v>2</v>
      </c>
      <c r="F4" s="35"/>
      <c r="G4" s="35"/>
      <c r="H4" s="35"/>
    </row>
    <row r="5" spans="3:8" ht="21" x14ac:dyDescent="0.35">
      <c r="C5" s="49">
        <v>2</v>
      </c>
      <c r="D5" s="49">
        <v>4</v>
      </c>
      <c r="E5" s="49">
        <v>3</v>
      </c>
      <c r="F5" s="35"/>
      <c r="G5" s="35"/>
      <c r="H5" s="35"/>
    </row>
    <row r="6" spans="3:8" ht="21" x14ac:dyDescent="0.35">
      <c r="C6" s="49">
        <v>5</v>
      </c>
      <c r="D6" s="49">
        <v>2</v>
      </c>
      <c r="E6" s="49">
        <v>4</v>
      </c>
      <c r="F6" s="35"/>
      <c r="G6" s="35"/>
      <c r="H6" s="35"/>
    </row>
    <row r="7" spans="3:8" ht="21" x14ac:dyDescent="0.35">
      <c r="C7" s="35"/>
      <c r="D7" s="35"/>
      <c r="E7" s="35"/>
      <c r="F7" s="35"/>
      <c r="G7" s="35"/>
      <c r="H7" s="35"/>
    </row>
    <row r="8" spans="3:8" ht="21" x14ac:dyDescent="0.35">
      <c r="C8" s="54">
        <f>AVERAGE(C4:C6)</f>
        <v>2.6666666666666665</v>
      </c>
      <c r="D8" s="54">
        <f t="shared" ref="D8:E8" si="0">AVERAGE(D4:D6)</f>
        <v>2.6666666666666665</v>
      </c>
      <c r="E8" s="54">
        <f t="shared" si="0"/>
        <v>3</v>
      </c>
      <c r="F8" s="35"/>
      <c r="G8" s="35"/>
      <c r="H8" s="35"/>
    </row>
    <row r="14" spans="3:8" ht="23.25" x14ac:dyDescent="0.35">
      <c r="C14" s="50" t="s">
        <v>19</v>
      </c>
      <c r="D14" s="55">
        <f>(C4-$H$3)^2</f>
        <v>3.1604938271604937</v>
      </c>
      <c r="E14" s="55">
        <f>(D4-$H$3)^2</f>
        <v>0.60493827160493807</v>
      </c>
      <c r="F14" s="55">
        <f>(E4-$H$3)^2</f>
        <v>0.60493827160493807</v>
      </c>
    </row>
    <row r="15" spans="3:8" ht="23.25" x14ac:dyDescent="0.35">
      <c r="C15" s="50"/>
      <c r="D15" s="55">
        <f t="shared" ref="D15:F15" si="1">(C5-$H$3)^2</f>
        <v>0.60493827160493807</v>
      </c>
      <c r="E15" s="55">
        <f t="shared" si="1"/>
        <v>1.4938271604938274</v>
      </c>
      <c r="F15" s="55">
        <f t="shared" si="1"/>
        <v>4.9382716049382762E-2</v>
      </c>
    </row>
    <row r="16" spans="3:8" ht="23.25" x14ac:dyDescent="0.35">
      <c r="C16" s="50"/>
      <c r="D16" s="55">
        <f t="shared" ref="D16:F16" si="2">(C6-$H$3)^2</f>
        <v>4.9382716049382722</v>
      </c>
      <c r="E16" s="55">
        <f t="shared" si="2"/>
        <v>0.60493827160493807</v>
      </c>
      <c r="F16" s="55">
        <f t="shared" si="2"/>
        <v>1.4938271604938274</v>
      </c>
    </row>
    <row r="18" spans="3:6" ht="21" x14ac:dyDescent="0.35">
      <c r="D18" s="56">
        <f>SUM(D14:F16)</f>
        <v>13.555555555555557</v>
      </c>
    </row>
    <row r="22" spans="3:6" ht="23.25" x14ac:dyDescent="0.35">
      <c r="C22" s="50" t="s">
        <v>17</v>
      </c>
      <c r="D22" s="52">
        <f>(C8-$H$3)^2</f>
        <v>1.234567901234569E-2</v>
      </c>
      <c r="E22" s="52">
        <f>(D8-$H$3)^2</f>
        <v>1.234567901234569E-2</v>
      </c>
      <c r="F22" s="52">
        <f>(E8-$H$3)^2</f>
        <v>4.9382716049382762E-2</v>
      </c>
    </row>
    <row r="24" spans="3:6" ht="18.75" x14ac:dyDescent="0.3">
      <c r="D24" s="44">
        <f>SUM(D22:F22)</f>
        <v>7.4074074074074139E-2</v>
      </c>
      <c r="E24" s="51">
        <f>D24*3</f>
        <v>0.22222222222222243</v>
      </c>
    </row>
    <row r="28" spans="3:6" ht="21" x14ac:dyDescent="0.35">
      <c r="C28" s="35" t="s">
        <v>18</v>
      </c>
      <c r="D28" s="53">
        <f>D18-E24</f>
        <v>13.333333333333334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0"/>
  <sheetViews>
    <sheetView zoomScaleNormal="100" workbookViewId="0">
      <selection activeCell="E35" sqref="E35"/>
    </sheetView>
  </sheetViews>
  <sheetFormatPr defaultRowHeight="15" x14ac:dyDescent="0.25"/>
  <cols>
    <col min="2" max="2" width="17" customWidth="1"/>
    <col min="3" max="3" width="22.7109375" customWidth="1"/>
    <col min="4" max="4" width="15.42578125" customWidth="1"/>
    <col min="5" max="5" width="18" customWidth="1"/>
    <col min="7" max="7" width="14.5703125" customWidth="1"/>
    <col min="8" max="8" width="10.5703125" bestFit="1" customWidth="1"/>
    <col min="11" max="11" width="18.28515625" bestFit="1" customWidth="1"/>
    <col min="12" max="12" width="17.7109375" bestFit="1" customWidth="1"/>
    <col min="13" max="13" width="18.28515625" bestFit="1" customWidth="1"/>
    <col min="15" max="15" width="12.5703125" bestFit="1" customWidth="1"/>
  </cols>
  <sheetData>
    <row r="1" spans="3:15" ht="15.75" thickBot="1" x14ac:dyDescent="0.3">
      <c r="C1" s="60"/>
    </row>
    <row r="2" spans="3:15" ht="15.75" thickBot="1" x14ac:dyDescent="0.3">
      <c r="C2" s="33" t="s">
        <v>31</v>
      </c>
      <c r="D2" s="34"/>
      <c r="G2" s="38" t="s">
        <v>32</v>
      </c>
      <c r="H2" s="22">
        <f>AVERAGE(C16:E16)</f>
        <v>9.1363636363636349</v>
      </c>
    </row>
    <row r="3" spans="3:15" x14ac:dyDescent="0.25">
      <c r="C3" s="61" t="s">
        <v>33</v>
      </c>
      <c r="D3" s="61" t="s">
        <v>34</v>
      </c>
      <c r="E3" s="62" t="s">
        <v>35</v>
      </c>
      <c r="K3" s="63">
        <f>(C4-$H$2)^2</f>
        <v>0.74586776859504378</v>
      </c>
      <c r="L3" s="63">
        <f t="shared" ref="L3:M12" si="0">(D4-$H$2)^2</f>
        <v>1.8595041322313655E-2</v>
      </c>
      <c r="M3" s="63">
        <f t="shared" si="0"/>
        <v>9.8367768595041234</v>
      </c>
    </row>
    <row r="4" spans="3:15" x14ac:dyDescent="0.25">
      <c r="C4" s="38">
        <v>10</v>
      </c>
      <c r="D4" s="38">
        <v>9</v>
      </c>
      <c r="E4" s="38">
        <v>6</v>
      </c>
      <c r="G4" s="20">
        <f>AVERAGE(C16:E16)</f>
        <v>9.1363636363636349</v>
      </c>
      <c r="K4" s="63">
        <f>(C5-$H$2)^2</f>
        <v>14.927685950413235</v>
      </c>
      <c r="L4" s="63">
        <f t="shared" si="0"/>
        <v>1.2913223140495835</v>
      </c>
      <c r="M4" s="63">
        <f t="shared" si="0"/>
        <v>4.5640495867768536</v>
      </c>
    </row>
    <row r="5" spans="3:15" x14ac:dyDescent="0.25">
      <c r="C5" s="38">
        <v>13</v>
      </c>
      <c r="D5" s="38">
        <v>8</v>
      </c>
      <c r="E5" s="38">
        <v>7</v>
      </c>
      <c r="K5" s="63">
        <f>(C6-$H$2)^2</f>
        <v>8.2004132231405045</v>
      </c>
      <c r="L5" s="63">
        <f t="shared" si="0"/>
        <v>8.2004132231405045</v>
      </c>
      <c r="M5" s="63">
        <f t="shared" si="0"/>
        <v>4.5640495867768536</v>
      </c>
      <c r="O5" s="64"/>
    </row>
    <row r="6" spans="3:15" x14ac:dyDescent="0.25">
      <c r="C6" s="38">
        <v>12</v>
      </c>
      <c r="D6" s="38">
        <v>12</v>
      </c>
      <c r="E6" s="38">
        <v>7</v>
      </c>
      <c r="H6">
        <f>SUM(C4:C11,D4:D14,E4:E11)</f>
        <v>246</v>
      </c>
      <c r="K6" s="63">
        <f t="shared" ref="K4:K9" si="1">(C7-$H$2)^2</f>
        <v>0.74586776859504378</v>
      </c>
      <c r="L6" s="63">
        <f t="shared" si="0"/>
        <v>1.8595041322313655E-2</v>
      </c>
      <c r="M6" s="63">
        <f>(E7-$H$2)^2</f>
        <v>17.109504132231393</v>
      </c>
    </row>
    <row r="7" spans="3:15" x14ac:dyDescent="0.25">
      <c r="C7" s="38">
        <v>10</v>
      </c>
      <c r="D7" s="38">
        <v>9</v>
      </c>
      <c r="E7" s="38">
        <v>5</v>
      </c>
      <c r="H7">
        <f>H6/27</f>
        <v>9.1111111111111107</v>
      </c>
      <c r="K7" s="63">
        <f t="shared" si="1"/>
        <v>23.654958677685965</v>
      </c>
      <c r="L7" s="63">
        <f t="shared" si="0"/>
        <v>1.2913223140495835</v>
      </c>
      <c r="M7" s="63">
        <f t="shared" si="0"/>
        <v>1.8595041322313655E-2</v>
      </c>
    </row>
    <row r="8" spans="3:15" x14ac:dyDescent="0.25">
      <c r="C8" s="38">
        <v>14</v>
      </c>
      <c r="D8" s="38">
        <v>8</v>
      </c>
      <c r="E8" s="38">
        <v>9</v>
      </c>
      <c r="G8" s="65"/>
      <c r="K8" s="63">
        <f t="shared" si="1"/>
        <v>1.2913223140495835</v>
      </c>
      <c r="L8" s="63">
        <f>(D9-$H$2)^2</f>
        <v>3.4731404958677738</v>
      </c>
      <c r="M8" s="63">
        <f t="shared" si="0"/>
        <v>1.2913223140495835</v>
      </c>
    </row>
    <row r="9" spans="3:15" x14ac:dyDescent="0.25">
      <c r="C9" s="38">
        <v>8</v>
      </c>
      <c r="D9" s="38">
        <v>11</v>
      </c>
      <c r="E9" s="38">
        <v>8</v>
      </c>
      <c r="K9" s="63">
        <f t="shared" si="1"/>
        <v>8.2004132231405045</v>
      </c>
      <c r="L9" s="63">
        <f t="shared" si="0"/>
        <v>4.5640495867768536</v>
      </c>
      <c r="M9" s="63">
        <f t="shared" si="0"/>
        <v>26.382231404958663</v>
      </c>
    </row>
    <row r="10" spans="3:15" x14ac:dyDescent="0.25">
      <c r="C10" s="38">
        <v>12</v>
      </c>
      <c r="D10" s="38">
        <v>7</v>
      </c>
      <c r="E10" s="38">
        <v>4</v>
      </c>
      <c r="K10" s="63">
        <f>(C11-$H$2)^2</f>
        <v>14.927685950413235</v>
      </c>
      <c r="L10" s="63">
        <f t="shared" si="0"/>
        <v>9.8367768595041234</v>
      </c>
      <c r="M10" s="63">
        <f t="shared" si="0"/>
        <v>0.74586776859504378</v>
      </c>
    </row>
    <row r="11" spans="3:15" x14ac:dyDescent="0.25">
      <c r="C11" s="38">
        <v>13</v>
      </c>
      <c r="D11" s="38">
        <v>6</v>
      </c>
      <c r="E11" s="38">
        <v>10</v>
      </c>
      <c r="G11" s="20">
        <f>SUM(C16:E16)</f>
        <v>27.409090909090907</v>
      </c>
      <c r="K11" s="66"/>
      <c r="L11" s="63">
        <f>(D12-$H$2)^2</f>
        <v>1.2913223140495835</v>
      </c>
      <c r="M11" s="66"/>
    </row>
    <row r="12" spans="3:15" x14ac:dyDescent="0.25">
      <c r="C12" s="38"/>
      <c r="D12" s="38">
        <v>8</v>
      </c>
      <c r="E12" s="38"/>
      <c r="G12">
        <f>G11/3</f>
        <v>9.1363636363636349</v>
      </c>
      <c r="K12" s="66"/>
      <c r="L12" s="63">
        <f t="shared" si="0"/>
        <v>3.4731404958677738</v>
      </c>
      <c r="M12" s="66"/>
    </row>
    <row r="13" spans="3:15" x14ac:dyDescent="0.25">
      <c r="C13" s="38"/>
      <c r="D13" s="38">
        <v>11</v>
      </c>
      <c r="E13" s="38"/>
      <c r="K13" s="66"/>
      <c r="L13" s="63">
        <f>(D14-$H$2)^2</f>
        <v>1.8595041322313655E-2</v>
      </c>
      <c r="M13" s="66"/>
    </row>
    <row r="14" spans="3:15" x14ac:dyDescent="0.25">
      <c r="C14" s="67"/>
      <c r="D14" s="67">
        <v>9</v>
      </c>
      <c r="E14" s="67"/>
    </row>
    <row r="15" spans="3:15" ht="15.75" thickBot="1" x14ac:dyDescent="0.3">
      <c r="C15" s="68"/>
      <c r="D15" s="68"/>
      <c r="E15" s="68"/>
      <c r="K15" s="38" t="s">
        <v>19</v>
      </c>
      <c r="L15" s="69">
        <f>SUM(K3:M13)</f>
        <v>170.68388429752062</v>
      </c>
      <c r="O15" s="70"/>
    </row>
    <row r="16" spans="3:15" ht="15.75" thickBot="1" x14ac:dyDescent="0.3">
      <c r="C16" s="71">
        <f>AVERAGE(C4:C11)</f>
        <v>11.5</v>
      </c>
      <c r="D16" s="72">
        <f>AVERAGE(D4:D14)</f>
        <v>8.9090909090909083</v>
      </c>
      <c r="E16" s="73">
        <f>AVERAGE(E4:E11)</f>
        <v>7</v>
      </c>
    </row>
    <row r="18" spans="2:15" ht="15.75" thickBot="1" x14ac:dyDescent="0.3">
      <c r="J18" s="21" t="s">
        <v>36</v>
      </c>
      <c r="K18" s="74">
        <f>8*(C16-$H$2)^2</f>
        <v>44.694214876033115</v>
      </c>
      <c r="L18" s="74">
        <f>11*(D16-$H$2)^2</f>
        <v>0.5681818181818149</v>
      </c>
      <c r="M18" s="74">
        <f>8*(E16-$H$2)^2</f>
        <v>36.512396694214829</v>
      </c>
    </row>
    <row r="19" spans="2:15" x14ac:dyDescent="0.25">
      <c r="B19" s="75" t="s">
        <v>37</v>
      </c>
      <c r="C19" s="76" t="s">
        <v>38</v>
      </c>
      <c r="D19" s="77"/>
      <c r="E19" s="77"/>
      <c r="F19" s="77"/>
      <c r="G19" s="77"/>
      <c r="H19" s="78"/>
      <c r="I19" s="79"/>
    </row>
    <row r="20" spans="2:15" ht="15.75" thickBot="1" x14ac:dyDescent="0.3">
      <c r="B20" s="80"/>
      <c r="C20" s="81"/>
      <c r="D20" s="82"/>
      <c r="E20" s="82"/>
      <c r="F20" s="82"/>
      <c r="G20" s="82"/>
      <c r="H20" s="83"/>
      <c r="I20" s="79"/>
      <c r="K20" s="84">
        <f>SUM(K18:M18)</f>
        <v>81.774793388429757</v>
      </c>
    </row>
    <row r="21" spans="2:15" ht="26.25" thickTop="1" thickBot="1" x14ac:dyDescent="0.3">
      <c r="B21" s="80"/>
      <c r="C21" s="85"/>
      <c r="D21" s="86" t="s">
        <v>39</v>
      </c>
      <c r="E21" s="87" t="s">
        <v>8</v>
      </c>
      <c r="F21" s="87" t="s">
        <v>40</v>
      </c>
      <c r="G21" s="87" t="s">
        <v>10</v>
      </c>
      <c r="H21" s="88" t="s">
        <v>41</v>
      </c>
      <c r="I21" s="79"/>
      <c r="O21" s="89"/>
    </row>
    <row r="22" spans="2:15" ht="15.75" thickTop="1" x14ac:dyDescent="0.25">
      <c r="B22" s="80"/>
      <c r="C22" s="90" t="s">
        <v>42</v>
      </c>
      <c r="D22" s="91">
        <v>81.757575757575765</v>
      </c>
      <c r="E22" s="92">
        <v>2</v>
      </c>
      <c r="F22" s="93">
        <v>40.878787878787882</v>
      </c>
      <c r="G22" s="93">
        <v>11.03476482617587</v>
      </c>
      <c r="H22" s="94">
        <v>3.9954855144384426E-4</v>
      </c>
      <c r="I22" s="79"/>
    </row>
    <row r="23" spans="2:15" x14ac:dyDescent="0.25">
      <c r="B23" s="80"/>
      <c r="C23" s="95" t="s">
        <v>43</v>
      </c>
      <c r="D23" s="96">
        <v>88.909090909090907</v>
      </c>
      <c r="E23" s="97">
        <v>24</v>
      </c>
      <c r="F23" s="98">
        <v>3.7045454545454546</v>
      </c>
      <c r="G23" s="99"/>
      <c r="H23" s="100"/>
      <c r="I23" s="79"/>
      <c r="J23" s="21" t="s">
        <v>44</v>
      </c>
      <c r="K23" s="40">
        <f>(C4-C$16)^2</f>
        <v>2.25</v>
      </c>
      <c r="L23" s="40">
        <f>(D4-D$16)^2</f>
        <v>8.2644628099175013E-3</v>
      </c>
      <c r="M23" s="40">
        <f>(E4-E$16)^2</f>
        <v>1</v>
      </c>
    </row>
    <row r="24" spans="2:15" ht="15.75" thickBot="1" x14ac:dyDescent="0.3">
      <c r="B24" s="80"/>
      <c r="C24" s="101" t="s">
        <v>45</v>
      </c>
      <c r="D24" s="102">
        <v>170.66666666666669</v>
      </c>
      <c r="E24" s="103">
        <v>26</v>
      </c>
      <c r="F24" s="104"/>
      <c r="G24" s="104"/>
      <c r="H24" s="105"/>
      <c r="I24" s="79"/>
      <c r="K24" s="40">
        <f>(C5-C$16)^2</f>
        <v>2.25</v>
      </c>
      <c r="L24" s="40">
        <f t="shared" ref="K24:M33" si="2">(D5-D$16)^2</f>
        <v>0.82644628099173412</v>
      </c>
      <c r="M24" s="40">
        <f t="shared" si="2"/>
        <v>0</v>
      </c>
    </row>
    <row r="25" spans="2:15" ht="16.5" thickTop="1" thickBot="1" x14ac:dyDescent="0.3">
      <c r="B25" s="106"/>
      <c r="C25" s="107"/>
      <c r="D25" s="108"/>
      <c r="E25" s="108"/>
      <c r="F25" s="108"/>
      <c r="G25" s="108"/>
      <c r="H25" s="109"/>
      <c r="K25" s="40">
        <f>(C6-C$16)^2</f>
        <v>0.25</v>
      </c>
      <c r="L25" s="40">
        <f t="shared" si="2"/>
        <v>9.5537190082644674</v>
      </c>
      <c r="M25" s="40">
        <f t="shared" si="2"/>
        <v>0</v>
      </c>
    </row>
    <row r="26" spans="2:15" x14ac:dyDescent="0.25">
      <c r="K26" s="40">
        <f t="shared" si="2"/>
        <v>2.25</v>
      </c>
      <c r="L26" s="40">
        <f t="shared" si="2"/>
        <v>8.2644628099175013E-3</v>
      </c>
      <c r="M26" s="40">
        <f t="shared" si="2"/>
        <v>4</v>
      </c>
    </row>
    <row r="27" spans="2:15" x14ac:dyDescent="0.25">
      <c r="K27" s="40">
        <f t="shared" si="2"/>
        <v>6.25</v>
      </c>
      <c r="L27" s="40">
        <f t="shared" si="2"/>
        <v>0.82644628099173412</v>
      </c>
      <c r="M27" s="40">
        <f t="shared" si="2"/>
        <v>4</v>
      </c>
    </row>
    <row r="28" spans="2:15" x14ac:dyDescent="0.25">
      <c r="G28" s="110"/>
      <c r="K28" s="40">
        <f t="shared" si="2"/>
        <v>12.25</v>
      </c>
      <c r="L28" s="40">
        <f t="shared" si="2"/>
        <v>4.371900826446284</v>
      </c>
      <c r="M28" s="40">
        <f t="shared" si="2"/>
        <v>1</v>
      </c>
    </row>
    <row r="29" spans="2:15" x14ac:dyDescent="0.25">
      <c r="K29" s="40">
        <f t="shared" si="2"/>
        <v>0.25</v>
      </c>
      <c r="L29" s="40">
        <f t="shared" si="2"/>
        <v>3.6446280991735507</v>
      </c>
      <c r="M29" s="40">
        <f t="shared" si="2"/>
        <v>9</v>
      </c>
      <c r="O29" s="89"/>
    </row>
    <row r="30" spans="2:15" x14ac:dyDescent="0.25">
      <c r="C30" s="38" t="s">
        <v>12</v>
      </c>
      <c r="D30" s="111">
        <v>27</v>
      </c>
      <c r="E30" s="38"/>
      <c r="K30" s="40">
        <f t="shared" si="2"/>
        <v>2.25</v>
      </c>
      <c r="L30" s="40">
        <f t="shared" si="2"/>
        <v>8.4628099173553668</v>
      </c>
      <c r="M30" s="40">
        <f>(E11-E$16)^2</f>
        <v>9</v>
      </c>
    </row>
    <row r="31" spans="2:15" x14ac:dyDescent="0.25">
      <c r="C31" s="38" t="s">
        <v>46</v>
      </c>
      <c r="D31" s="111" t="s">
        <v>47</v>
      </c>
      <c r="E31" s="38">
        <f>27-1</f>
        <v>26</v>
      </c>
      <c r="K31" s="40"/>
      <c r="L31" s="40">
        <f t="shared" si="2"/>
        <v>0.82644628099173412</v>
      </c>
      <c r="M31" s="40"/>
    </row>
    <row r="32" spans="2:15" x14ac:dyDescent="0.25">
      <c r="C32" s="38" t="s">
        <v>48</v>
      </c>
      <c r="D32" s="111" t="s">
        <v>49</v>
      </c>
      <c r="E32" s="38">
        <f>27-3</f>
        <v>24</v>
      </c>
      <c r="K32" s="40"/>
      <c r="L32" s="40">
        <f t="shared" si="2"/>
        <v>4.371900826446284</v>
      </c>
      <c r="M32" s="40"/>
    </row>
    <row r="33" spans="3:13" x14ac:dyDescent="0.25">
      <c r="C33" s="38" t="s">
        <v>50</v>
      </c>
      <c r="D33" s="111" t="s">
        <v>51</v>
      </c>
      <c r="E33" s="38">
        <f>3-1</f>
        <v>2</v>
      </c>
      <c r="K33" s="40"/>
      <c r="L33" s="40">
        <f t="shared" si="2"/>
        <v>8.2644628099175013E-3</v>
      </c>
      <c r="M33" s="40"/>
    </row>
    <row r="35" spans="3:13" x14ac:dyDescent="0.25">
      <c r="C35" s="38" t="s">
        <v>52</v>
      </c>
      <c r="D35" s="38" t="s">
        <v>53</v>
      </c>
      <c r="E35" s="38">
        <f>K20/E33</f>
        <v>40.887396694214878</v>
      </c>
      <c r="J35" s="38" t="s">
        <v>44</v>
      </c>
      <c r="K35" s="69">
        <f>SUM(K23:M33)</f>
        <v>88.909090909090907</v>
      </c>
    </row>
    <row r="36" spans="3:13" x14ac:dyDescent="0.25">
      <c r="C36" s="38" t="s">
        <v>54</v>
      </c>
      <c r="D36" s="38" t="s">
        <v>55</v>
      </c>
      <c r="E36" s="38">
        <f>K35/E32</f>
        <v>3.7045454545454546</v>
      </c>
    </row>
    <row r="38" spans="3:13" x14ac:dyDescent="0.25">
      <c r="C38" s="38" t="s">
        <v>56</v>
      </c>
      <c r="D38" s="38" t="s">
        <v>57</v>
      </c>
      <c r="E38" s="112">
        <f>E35/E36</f>
        <v>11.037088678192973</v>
      </c>
    </row>
    <row r="40" spans="3:13" ht="15.75" x14ac:dyDescent="0.25">
      <c r="C40" s="38" t="s">
        <v>58</v>
      </c>
      <c r="D40" s="37">
        <v>3.4</v>
      </c>
    </row>
  </sheetData>
  <mergeCells count="3">
    <mergeCell ref="B19:B25"/>
    <mergeCell ref="C19:H19"/>
    <mergeCell ref="C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way ANOVA</vt:lpstr>
      <vt:lpstr>Sheet3</vt:lpstr>
      <vt:lpstr>1 Way unequal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Om Shukla</cp:lastModifiedBy>
  <dcterms:created xsi:type="dcterms:W3CDTF">2013-04-27T18:18:51Z</dcterms:created>
  <dcterms:modified xsi:type="dcterms:W3CDTF">2023-11-23T07:02:22Z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db79ed08-503d-46e8-8ec1-bb30cb0a129f</vt:lpwstr>
  </property>
</Properties>
</file>