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ownloads\Classroom Study Material\2. Machine Learning\1. Statistics\"/>
    </mc:Choice>
  </mc:AlternateContent>
  <xr:revisionPtr revIDLastSave="0" documentId="13_ncr:1_{FB5F18C3-19B6-40C2-AFB6-989EE4A0D4E0}" xr6:coauthVersionLast="47" xr6:coauthVersionMax="47" xr10:uidLastSave="{00000000-0000-0000-0000-000000000000}"/>
  <bookViews>
    <workbookView xWindow="-120" yWindow="-120" windowWidth="20730" windowHeight="11160" xr2:uid="{3CE81B4A-849E-4ACD-AC9A-E7EA6EBD6213}"/>
  </bookViews>
  <sheets>
    <sheet name="STATS - 1" sheetId="1" r:id="rId1"/>
    <sheet name="STATS - 2" sheetId="2" r:id="rId2"/>
    <sheet name="STATS -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J17" i="1"/>
  <c r="J14" i="1"/>
  <c r="F20" i="1"/>
  <c r="F19" i="1"/>
  <c r="F18" i="1"/>
  <c r="F17" i="1"/>
  <c r="G14" i="1"/>
  <c r="A16" i="1"/>
  <c r="A15" i="1"/>
  <c r="A14" i="1"/>
  <c r="G32" i="1"/>
  <c r="F32" i="1"/>
  <c r="H87" i="3"/>
  <c r="D88" i="3"/>
  <c r="E88" i="3"/>
  <c r="D89" i="3"/>
  <c r="E89" i="3"/>
  <c r="E87" i="3"/>
  <c r="D87" i="3"/>
  <c r="D82" i="3"/>
  <c r="E82" i="3"/>
  <c r="D83" i="3"/>
  <c r="E83" i="3"/>
  <c r="E81" i="3"/>
  <c r="D81" i="3"/>
  <c r="E76" i="3"/>
  <c r="D76" i="3"/>
  <c r="F74" i="3"/>
  <c r="F75" i="3"/>
  <c r="F73" i="3"/>
  <c r="J39" i="3"/>
  <c r="H39" i="3"/>
  <c r="L41" i="3"/>
  <c r="L42" i="3"/>
  <c r="L43" i="3"/>
  <c r="L44" i="3"/>
  <c r="L45" i="3"/>
  <c r="L46" i="3"/>
  <c r="L47" i="3"/>
  <c r="L48" i="3"/>
  <c r="L49" i="3"/>
  <c r="L50" i="3"/>
  <c r="L51" i="3"/>
  <c r="L39" i="3" l="1"/>
  <c r="B48" i="2"/>
  <c r="B47" i="2"/>
  <c r="K14" i="2"/>
  <c r="K13" i="2"/>
  <c r="K17" i="2"/>
  <c r="K18" i="2"/>
  <c r="K19" i="2"/>
  <c r="K20" i="2"/>
  <c r="K21" i="2"/>
  <c r="K22" i="2"/>
  <c r="K23" i="2"/>
  <c r="K24" i="2"/>
  <c r="K25" i="2"/>
  <c r="K26" i="2"/>
  <c r="K27" i="2"/>
  <c r="K28" i="2"/>
  <c r="K16" i="2"/>
  <c r="J14" i="2"/>
  <c r="J13" i="2"/>
  <c r="G14" i="2"/>
  <c r="G13" i="2"/>
  <c r="G17" i="2"/>
  <c r="G18" i="2"/>
  <c r="G19" i="2"/>
  <c r="G20" i="2"/>
  <c r="G21" i="2"/>
  <c r="G22" i="2"/>
  <c r="G23" i="2"/>
  <c r="G24" i="2"/>
  <c r="G25" i="2"/>
  <c r="G26" i="2"/>
  <c r="G27" i="2"/>
  <c r="G28" i="2"/>
  <c r="G16" i="2"/>
  <c r="F14" i="2"/>
  <c r="F13" i="2"/>
  <c r="G35" i="1" l="1"/>
  <c r="G31" i="1" s="1"/>
  <c r="G36" i="1"/>
  <c r="G37" i="1"/>
  <c r="G38" i="1"/>
  <c r="G39" i="1"/>
  <c r="G40" i="1"/>
  <c r="G41" i="1"/>
  <c r="G42" i="1"/>
  <c r="G43" i="1"/>
  <c r="G44" i="1"/>
  <c r="G45" i="1"/>
  <c r="G34" i="1"/>
  <c r="D35" i="1"/>
  <c r="D36" i="1"/>
  <c r="D37" i="1"/>
  <c r="D38" i="1"/>
  <c r="D39" i="1"/>
  <c r="D40" i="1"/>
  <c r="D41" i="1"/>
  <c r="D42" i="1"/>
  <c r="D43" i="1"/>
  <c r="D44" i="1"/>
  <c r="D45" i="1"/>
  <c r="D34" i="1"/>
  <c r="D32" i="1" s="1"/>
  <c r="C32" i="1"/>
  <c r="F31" i="1"/>
  <c r="C15" i="1"/>
  <c r="C16" i="1" s="1"/>
  <c r="J21" i="1"/>
  <c r="J18" i="1"/>
  <c r="C14" i="1"/>
  <c r="F21" i="1" s="1"/>
  <c r="F28" i="1" l="1"/>
  <c r="F24" i="1"/>
  <c r="F27" i="1"/>
  <c r="F23" i="1"/>
  <c r="F26" i="1"/>
  <c r="F22" i="1"/>
  <c r="F25" i="1"/>
  <c r="J20" i="1" l="1"/>
</calcChain>
</file>

<file path=xl/sharedStrings.xml><?xml version="1.0" encoding="utf-8"?>
<sst xmlns="http://schemas.openxmlformats.org/spreadsheetml/2006/main" count="192" uniqueCount="157">
  <si>
    <t>Continuous</t>
  </si>
  <si>
    <t>Categorical</t>
  </si>
  <si>
    <t>Ordinal</t>
  </si>
  <si>
    <t>Nominal</t>
  </si>
  <si>
    <t>Profits, Sales, Quantity, Salary, Tax….</t>
  </si>
  <si>
    <t>Gender, ID, Regions, Departments….</t>
  </si>
  <si>
    <t>Ranks, Designations, Age groups, Salary groups…</t>
  </si>
  <si>
    <t>mean, median, [mode]</t>
  </si>
  <si>
    <t>median, mode</t>
  </si>
  <si>
    <t>mode</t>
  </si>
  <si>
    <t>mean</t>
  </si>
  <si>
    <t>min</t>
  </si>
  <si>
    <t>max</t>
  </si>
  <si>
    <t>VAR</t>
  </si>
  <si>
    <t>STD</t>
  </si>
  <si>
    <t>CV</t>
  </si>
  <si>
    <t>Central Tendency</t>
  </si>
  <si>
    <t>mean, median, mode</t>
  </si>
  <si>
    <t>Types of variables</t>
  </si>
  <si>
    <t>Categorical : Ordinal, Nominal</t>
  </si>
  <si>
    <t>Dispersion</t>
  </si>
  <si>
    <t>Range, VAR, STD, CV</t>
  </si>
  <si>
    <t>Normal Distribution</t>
  </si>
  <si>
    <t>bell shaped curve</t>
  </si>
  <si>
    <t>mean = mode = median</t>
  </si>
  <si>
    <t>synertic around the center</t>
  </si>
  <si>
    <t>mean +/- 1SD - 68.3%</t>
  </si>
  <si>
    <t>mean +/- 2SD - 95.4%</t>
  </si>
  <si>
    <t>mean +/- 3SD - 99.7%</t>
  </si>
  <si>
    <t>Standand Normal Distribution</t>
  </si>
  <si>
    <t>mean = 0</t>
  </si>
  <si>
    <t>STD = 1</t>
  </si>
  <si>
    <t>z-score</t>
  </si>
  <si>
    <t>(X - u)/SD</t>
  </si>
  <si>
    <t>CLT - Central Limit Theoram</t>
  </si>
  <si>
    <t>CI - Confidence Intervals</t>
  </si>
  <si>
    <t>mean +/- 1.645 SD</t>
  </si>
  <si>
    <t>mean +/- 1.960 SD</t>
  </si>
  <si>
    <t>mean +/- 2.576 SD</t>
  </si>
  <si>
    <t>1 - CI</t>
  </si>
  <si>
    <t>p-value/Sig. /Alpha</t>
  </si>
  <si>
    <t>Degree of Freedom</t>
  </si>
  <si>
    <t>MEAN</t>
  </si>
  <si>
    <t>NCR</t>
  </si>
  <si>
    <t>MUMBAI</t>
  </si>
  <si>
    <t>4.2LPA +/- 40k</t>
  </si>
  <si>
    <t>Compare the salaries of the freshers in analytics pro in NCR vs Mumbai</t>
  </si>
  <si>
    <t>4.5LPA +/- 50k</t>
  </si>
  <si>
    <t>Conclusion</t>
  </si>
  <si>
    <t>AVG.NCR &lt; AVG.MUM</t>
  </si>
  <si>
    <t>Hypothesis Testing</t>
  </si>
  <si>
    <t xml:space="preserve">Step 0: </t>
  </si>
  <si>
    <t>Convcert the business problem into stat problem</t>
  </si>
  <si>
    <t>Step 1: Define the null hypothesis</t>
  </si>
  <si>
    <t>Ho = most plausible case, base case (generally the case of equality)</t>
  </si>
  <si>
    <t>AVG.NCR = AVG.MUM</t>
  </si>
  <si>
    <t>Ho</t>
  </si>
  <si>
    <t>AVG.NCR - AVG.MUM = 0</t>
  </si>
  <si>
    <t>Step 2: Define the alternate hypothesis</t>
  </si>
  <si>
    <t>Ha = this the scenario that we wish to prove</t>
  </si>
  <si>
    <t>Ha</t>
  </si>
  <si>
    <t>AVG.NCR &lt;&gt; AVG.MUM</t>
  </si>
  <si>
    <t>1-tail</t>
  </si>
  <si>
    <t>2-tail</t>
  </si>
  <si>
    <t>Step 3:  Define the confidence intervals</t>
  </si>
  <si>
    <t>Step 4: Define the rejection rule</t>
  </si>
  <si>
    <t>p is high, null will fly</t>
  </si>
  <si>
    <t>p is low, null will go</t>
  </si>
  <si>
    <t>Step 5: Perform the test</t>
  </si>
  <si>
    <t>Step 6: Business conclusions</t>
  </si>
  <si>
    <t>t-test , z-test</t>
  </si>
  <si>
    <t>DF</t>
  </si>
  <si>
    <t>SE</t>
  </si>
  <si>
    <t>t-table</t>
  </si>
  <si>
    <t>Standard Normal Distribution</t>
  </si>
  <si>
    <t xml:space="preserve">Bell shaped </t>
  </si>
  <si>
    <t>Symetric around the center</t>
  </si>
  <si>
    <t>u +/- 1 SD = 68.3%</t>
  </si>
  <si>
    <t>u +/- 2 SD = 95.4%</t>
  </si>
  <si>
    <t>u +/- 3 SD = 99.7%</t>
  </si>
  <si>
    <t>Variables scale free and unit free</t>
  </si>
  <si>
    <t>mean = 0 and SD = 1</t>
  </si>
  <si>
    <t>Advantages:</t>
  </si>
  <si>
    <t>for compariaing the variables</t>
  </si>
  <si>
    <t>z- score or z - distribution</t>
  </si>
  <si>
    <t>CLT</t>
  </si>
  <si>
    <t>We deal with the samples</t>
  </si>
  <si>
    <t>Mean of the large number of  samples will tend to follow ND, even though population may not be ND</t>
  </si>
  <si>
    <t xml:space="preserve">SE </t>
  </si>
  <si>
    <t>SD/sqrt(N)</t>
  </si>
  <si>
    <t>z = (X - u)/SD</t>
  </si>
  <si>
    <t>t = (X - uo)/SE</t>
  </si>
  <si>
    <t>CI</t>
  </si>
  <si>
    <t>u +/- 1.645 SE = 90%</t>
  </si>
  <si>
    <t>u +/- 1.960 SE = 95%</t>
  </si>
  <si>
    <t>u +/- 2.576 SE = 99%</t>
  </si>
  <si>
    <t>p-value</t>
  </si>
  <si>
    <t>sig.</t>
  </si>
  <si>
    <t>alpha</t>
  </si>
  <si>
    <t xml:space="preserve">Step 1: </t>
  </si>
  <si>
    <t>H0</t>
  </si>
  <si>
    <t xml:space="preserve">Step 2: </t>
  </si>
  <si>
    <t>LT or GT</t>
  </si>
  <si>
    <t>NE</t>
  </si>
  <si>
    <t>Step 3:</t>
  </si>
  <si>
    <t>Step 4:</t>
  </si>
  <si>
    <t>Define rejection region</t>
  </si>
  <si>
    <t>Step 5:</t>
  </si>
  <si>
    <t>Perform the test</t>
  </si>
  <si>
    <t xml:space="preserve">Step 6: </t>
  </si>
  <si>
    <t>Business conclusions</t>
  </si>
  <si>
    <t>ANOVA - Analysis of the Variance</t>
  </si>
  <si>
    <t>t- test - Comparing the means</t>
  </si>
  <si>
    <t>Var1</t>
  </si>
  <si>
    <t>Var2</t>
  </si>
  <si>
    <t>Var3</t>
  </si>
  <si>
    <t>Var4</t>
  </si>
  <si>
    <t>Gender</t>
  </si>
  <si>
    <t>Sales</t>
  </si>
  <si>
    <t>m</t>
  </si>
  <si>
    <t>F</t>
  </si>
  <si>
    <t>Chi- Square (test)</t>
  </si>
  <si>
    <t>On table</t>
  </si>
  <si>
    <t>Hand held</t>
  </si>
  <si>
    <t>&lt; 2</t>
  </si>
  <si>
    <t>2 - 3</t>
  </si>
  <si>
    <t>&gt; 3</t>
  </si>
  <si>
    <t>Mode</t>
  </si>
  <si>
    <t>Speed</t>
  </si>
  <si>
    <t>Observed Freq tables</t>
  </si>
  <si>
    <t>Both variables are independent</t>
  </si>
  <si>
    <t>Both Cat variables are corelated</t>
  </si>
  <si>
    <t>Expected Frequency - in case of no relationship</t>
  </si>
  <si>
    <t>Chi2</t>
  </si>
  <si>
    <t>Co - Varianve</t>
  </si>
  <si>
    <t>Corelation</t>
  </si>
  <si>
    <t>-inf to +inf</t>
  </si>
  <si>
    <t>-1 to +1</t>
  </si>
  <si>
    <t>Rainfall</t>
  </si>
  <si>
    <t>P of draught</t>
  </si>
  <si>
    <t>Discounts</t>
  </si>
  <si>
    <t>Sales (in Qty)</t>
  </si>
  <si>
    <t>Age</t>
  </si>
  <si>
    <t>between two continuos variables</t>
  </si>
  <si>
    <t>between two categorical (ordinal) variables</t>
  </si>
  <si>
    <t>Spearsman Rank</t>
  </si>
  <si>
    <t>pearson corelation</t>
  </si>
  <si>
    <t>t - test / z - test</t>
  </si>
  <si>
    <t>to compare the means/averages</t>
  </si>
  <si>
    <t>ANOVA</t>
  </si>
  <si>
    <t>to compare the variance</t>
  </si>
  <si>
    <t>to see relationship between two nominal categorical variables</t>
  </si>
  <si>
    <t>to see relationship between</t>
  </si>
  <si>
    <t>ordinal categorical variables</t>
  </si>
  <si>
    <t>two continuous variables</t>
  </si>
  <si>
    <t>pearson</t>
  </si>
  <si>
    <t>spearsman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</si>
</sst>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  <xf numFmtId="165" fontId="2" fillId="3" borderId="0" xfId="1" applyNumberFormat="1" applyFont="1" applyFill="1"/>
    <xf numFmtId="165" fontId="0" fillId="0" borderId="0" xfId="1" applyNumberFormat="1" applyFont="1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quotePrefix="1"/>
    <xf numFmtId="0" fontId="0" fillId="0" borderId="1" xfId="0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'STATS - 1'!$C$34:$C$45</c:f>
              <c:numCache>
                <c:formatCode>General</c:formatCode>
                <c:ptCount val="12"/>
                <c:pt idx="0">
                  <c:v>5342</c:v>
                </c:pt>
                <c:pt idx="1">
                  <c:v>8733</c:v>
                </c:pt>
                <c:pt idx="2">
                  <c:v>1694</c:v>
                </c:pt>
                <c:pt idx="3">
                  <c:v>3508</c:v>
                </c:pt>
                <c:pt idx="4">
                  <c:v>2674</c:v>
                </c:pt>
                <c:pt idx="5">
                  <c:v>2662</c:v>
                </c:pt>
                <c:pt idx="6">
                  <c:v>4056</c:v>
                </c:pt>
                <c:pt idx="7">
                  <c:v>2181</c:v>
                </c:pt>
                <c:pt idx="8">
                  <c:v>2927</c:v>
                </c:pt>
                <c:pt idx="9">
                  <c:v>3922</c:v>
                </c:pt>
                <c:pt idx="10">
                  <c:v>9880</c:v>
                </c:pt>
                <c:pt idx="11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8-4633-8E38-FB26CF65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04008"/>
        <c:axId val="375018768"/>
      </c:lineChart>
      <c:catAx>
        <c:axId val="37500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768"/>
        <c:crosses val="autoZero"/>
        <c:auto val="1"/>
        <c:lblAlgn val="ctr"/>
        <c:lblOffset val="100"/>
        <c:noMultiLvlLbl val="0"/>
      </c:catAx>
      <c:valAx>
        <c:axId val="3750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'STATS - 1'!$F$34:$F$45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40</c:v>
                </c:pt>
                <c:pt idx="3">
                  <c:v>46</c:v>
                </c:pt>
                <c:pt idx="4">
                  <c:v>51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64</c:v>
                </c:pt>
                <c:pt idx="9">
                  <c:v>67</c:v>
                </c:pt>
                <c:pt idx="10">
                  <c:v>76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D-4663-BDE1-8959E824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6456"/>
        <c:axId val="374970880"/>
      </c:lineChart>
      <c:catAx>
        <c:axId val="37497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0880"/>
        <c:crosses val="autoZero"/>
        <c:auto val="1"/>
        <c:lblAlgn val="ctr"/>
        <c:lblOffset val="100"/>
        <c:noMultiLvlLbl val="0"/>
      </c:catAx>
      <c:valAx>
        <c:axId val="3749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'STATS - 1'!$D$34:$D$45</c:f>
              <c:numCache>
                <c:formatCode>General</c:formatCode>
                <c:ptCount val="12"/>
                <c:pt idx="0">
                  <c:v>0.25303474487005639</c:v>
                </c:pt>
                <c:pt idx="1">
                  <c:v>1.5176490703739052</c:v>
                </c:pt>
                <c:pt idx="2">
                  <c:v>-1.1074232496560539</c:v>
                </c:pt>
                <c:pt idx="3">
                  <c:v>-0.43092357803588827</c:v>
                </c:pt>
                <c:pt idx="4">
                  <c:v>-0.74194933665287732</c:v>
                </c:pt>
                <c:pt idx="5">
                  <c:v>-0.74642452742434473</c:v>
                </c:pt>
                <c:pt idx="6">
                  <c:v>-0.22655653280554056</c:v>
                </c:pt>
                <c:pt idx="7">
                  <c:v>-0.92580509084733242</c:v>
                </c:pt>
                <c:pt idx="8">
                  <c:v>-0.64759739788777149</c:v>
                </c:pt>
                <c:pt idx="9">
                  <c:v>-0.27652949642026065</c:v>
                </c:pt>
                <c:pt idx="10">
                  <c:v>1.9454027216133372</c:v>
                </c:pt>
                <c:pt idx="11">
                  <c:v>1.3871226728727706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F-4839-963E-83DF05D07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'STATS - 1'!$G$34:$G$45</c:f>
              <c:numCache>
                <c:formatCode>General</c:formatCode>
                <c:ptCount val="12"/>
                <c:pt idx="0">
                  <c:v>-2.0618842084285109</c:v>
                </c:pt>
                <c:pt idx="1">
                  <c:v>-1.7168677273368878</c:v>
                </c:pt>
                <c:pt idx="2">
                  <c:v>-0.58324214660726814</c:v>
                </c:pt>
                <c:pt idx="3">
                  <c:v>-0.28751373424301957</c:v>
                </c:pt>
                <c:pt idx="4">
                  <c:v>-4.1073390606145753E-2</c:v>
                </c:pt>
                <c:pt idx="5">
                  <c:v>0.20536695303072808</c:v>
                </c:pt>
                <c:pt idx="6">
                  <c:v>0.20536695303072808</c:v>
                </c:pt>
                <c:pt idx="7">
                  <c:v>0.4025192279402271</c:v>
                </c:pt>
                <c:pt idx="8">
                  <c:v>0.59967150284972615</c:v>
                </c:pt>
                <c:pt idx="9">
                  <c:v>0.74753570903185051</c:v>
                </c:pt>
                <c:pt idx="10">
                  <c:v>1.1911283275782234</c:v>
                </c:pt>
                <c:pt idx="11">
                  <c:v>1.3389925337603477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F-4839-963E-83DF05D0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34328"/>
        <c:axId val="378692960"/>
      </c:lineChart>
      <c:catAx>
        <c:axId val="33893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2960"/>
        <c:crosses val="autoZero"/>
        <c:auto val="1"/>
        <c:lblAlgn val="ctr"/>
        <c:lblOffset val="100"/>
        <c:noMultiLvlLbl val="0"/>
      </c:catAx>
      <c:valAx>
        <c:axId val="378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- 3'!$B$102:$B$106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190</c:v>
                </c:pt>
                <c:pt idx="4">
                  <c:v>250</c:v>
                </c:pt>
              </c:numCache>
            </c:numRef>
          </c:xVal>
          <c:yVal>
            <c:numRef>
              <c:f>'STATS - 3'!$C$102:$C$106</c:f>
              <c:numCache>
                <c:formatCode>General</c:formatCode>
                <c:ptCount val="5"/>
                <c:pt idx="0">
                  <c:v>65</c:v>
                </c:pt>
                <c:pt idx="1">
                  <c:v>55</c:v>
                </c:pt>
                <c:pt idx="2">
                  <c:v>40</c:v>
                </c:pt>
                <c:pt idx="3">
                  <c:v>35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E-43B1-8BA1-AF68909D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94312"/>
        <c:axId val="403790376"/>
      </c:scatterChart>
      <c:valAx>
        <c:axId val="40379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0376"/>
        <c:crosses val="autoZero"/>
        <c:crossBetween val="midCat"/>
      </c:valAx>
      <c:valAx>
        <c:axId val="4037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- 3'!$G$102:$G$110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xVal>
          <c:yVal>
            <c:numRef>
              <c:f>'STATS - 3'!$H$102:$H$110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2-46BC-91A1-565917E9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01528"/>
        <c:axId val="403802840"/>
      </c:scatterChart>
      <c:valAx>
        <c:axId val="4038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2840"/>
        <c:crosses val="autoZero"/>
        <c:crossBetween val="midCat"/>
      </c:valAx>
      <c:valAx>
        <c:axId val="4038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- 3'!$K$102:$K$111</c:f>
              <c:numCache>
                <c:formatCode>General</c:formatCode>
                <c:ptCount val="10"/>
                <c:pt idx="0">
                  <c:v>4886</c:v>
                </c:pt>
                <c:pt idx="1">
                  <c:v>5582</c:v>
                </c:pt>
                <c:pt idx="2">
                  <c:v>5070</c:v>
                </c:pt>
                <c:pt idx="3">
                  <c:v>6981</c:v>
                </c:pt>
                <c:pt idx="4">
                  <c:v>1754</c:v>
                </c:pt>
                <c:pt idx="5">
                  <c:v>5411</c:v>
                </c:pt>
                <c:pt idx="6">
                  <c:v>7541</c:v>
                </c:pt>
                <c:pt idx="7">
                  <c:v>2452</c:v>
                </c:pt>
                <c:pt idx="8">
                  <c:v>9414</c:v>
                </c:pt>
                <c:pt idx="9">
                  <c:v>7473</c:v>
                </c:pt>
              </c:numCache>
            </c:numRef>
          </c:xVal>
          <c:yVal>
            <c:numRef>
              <c:f>'STATS - 3'!$L$102:$L$111</c:f>
              <c:numCache>
                <c:formatCode>General</c:formatCode>
                <c:ptCount val="10"/>
                <c:pt idx="0">
                  <c:v>33</c:v>
                </c:pt>
                <c:pt idx="1">
                  <c:v>69</c:v>
                </c:pt>
                <c:pt idx="2">
                  <c:v>65</c:v>
                </c:pt>
                <c:pt idx="3">
                  <c:v>49</c:v>
                </c:pt>
                <c:pt idx="4">
                  <c:v>28</c:v>
                </c:pt>
                <c:pt idx="5">
                  <c:v>31</c:v>
                </c:pt>
                <c:pt idx="6">
                  <c:v>65</c:v>
                </c:pt>
                <c:pt idx="7">
                  <c:v>62</c:v>
                </c:pt>
                <c:pt idx="8">
                  <c:v>50</c:v>
                </c:pt>
                <c:pt idx="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4-4B42-A80F-FC6D6E1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13336"/>
        <c:axId val="403813664"/>
      </c:scatterChart>
      <c:valAx>
        <c:axId val="403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3664"/>
        <c:crosses val="autoZero"/>
        <c:crossBetween val="midCat"/>
      </c:valAx>
      <c:valAx>
        <c:axId val="4038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383268</xdr:colOff>
      <xdr:row>22</xdr:row>
      <xdr:rowOff>166385</xdr:rowOff>
    </xdr:from>
    <xdr:to>
      <xdr:col>16</xdr:col>
      <xdr:colOff>56698</xdr:colOff>
      <xdr:row>32</xdr:row>
      <xdr:rowOff>51405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8DD9B-B148-4A5A-B116-8E67D128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495148</xdr:colOff>
      <xdr:row>34</xdr:row>
      <xdr:rowOff>46869</xdr:rowOff>
    </xdr:from>
    <xdr:to>
      <xdr:col>16</xdr:col>
      <xdr:colOff>168578</xdr:colOff>
      <xdr:row>44</xdr:row>
      <xdr:rowOff>67960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DD6F-996A-436C-8415-CC760777B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217716</xdr:colOff>
      <xdr:row>24</xdr:row>
      <xdr:rowOff>135391</xdr:rowOff>
    </xdr:from>
    <xdr:to>
      <xdr:col>23</xdr:col>
      <xdr:colOff>503465</xdr:colOff>
      <xdr:row>39</xdr:row>
      <xdr:rowOff>21091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ADAF23-9478-4102-95A4-10AC3234F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278423</xdr:colOff>
      <xdr:row>97</xdr:row>
      <xdr:rowOff>124558</xdr:rowOff>
    </xdr:from>
    <xdr:to>
      <xdr:col>4</xdr:col>
      <xdr:colOff>677741</xdr:colOff>
      <xdr:row>111</xdr:row>
      <xdr:rowOff>16119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8E9CB-C8F7-4BD4-8ABE-1726504E1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886557</xdr:colOff>
      <xdr:row>97</xdr:row>
      <xdr:rowOff>73268</xdr:rowOff>
    </xdr:from>
    <xdr:to>
      <xdr:col>9</xdr:col>
      <xdr:colOff>329710</xdr:colOff>
      <xdr:row>108</xdr:row>
      <xdr:rowOff>161191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919D6-4615-4D22-99DE-33A4F3E0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124558</xdr:colOff>
      <xdr:row>91</xdr:row>
      <xdr:rowOff>175846</xdr:rowOff>
    </xdr:from>
    <xdr:to>
      <xdr:col>13</xdr:col>
      <xdr:colOff>567837</xdr:colOff>
      <xdr:row>107</xdr:row>
      <xdr:rowOff>104042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6FC3B-AF03-4775-BAC7-7F90D7D8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F928-57A8-40E9-BEA7-9B8F2FDA3DE0}">
  <dimension ref="A3:J45"/>
  <sheetViews>
    <sheetView tabSelected="1" zoomScale="90" zoomScaleNormal="90" workbookViewId="0">
      <selection activeCell="B3" sqref="B3"/>
    </sheetView>
  </sheetViews>
  <sheetFormatPr defaultRowHeight="15" x14ac:dyDescent="0.25"/>
  <sheetData>
    <row r="3" spans="1:10" x14ac:dyDescent="0.25">
      <c r="G3" t="s">
        <v>0</v>
      </c>
    </row>
    <row r="4" spans="1:10" x14ac:dyDescent="0.25">
      <c r="H4" t="s">
        <v>4</v>
      </c>
    </row>
    <row r="5" spans="1:10" x14ac:dyDescent="0.25">
      <c r="H5" t="s">
        <v>7</v>
      </c>
    </row>
    <row r="7" spans="1:10" x14ac:dyDescent="0.25">
      <c r="G7" t="s">
        <v>1</v>
      </c>
    </row>
    <row r="8" spans="1:10" x14ac:dyDescent="0.25">
      <c r="G8" t="s">
        <v>2</v>
      </c>
      <c r="H8" t="s">
        <v>6</v>
      </c>
    </row>
    <row r="9" spans="1:10" x14ac:dyDescent="0.25">
      <c r="H9" t="s">
        <v>8</v>
      </c>
    </row>
    <row r="11" spans="1:10" x14ac:dyDescent="0.25">
      <c r="G11" t="s">
        <v>3</v>
      </c>
      <c r="H11" t="s">
        <v>5</v>
      </c>
    </row>
    <row r="12" spans="1:10" x14ac:dyDescent="0.25">
      <c r="H12" t="s">
        <v>9</v>
      </c>
    </row>
    <row r="14" spans="1:10" x14ac:dyDescent="0.25">
      <c r="A14" s="1">
        <f>AVERAGE(A17:A28)</f>
        <v>4663.5</v>
      </c>
      <c r="B14" s="2" t="s">
        <v>10</v>
      </c>
      <c r="C14" s="1">
        <f>AVERAGE(C17:C28)</f>
        <v>51.833333333333336</v>
      </c>
      <c r="D14" s="1"/>
      <c r="F14" t="s">
        <v>11</v>
      </c>
      <c r="G14" s="1">
        <f>MIN(C17:C28)</f>
        <v>10</v>
      </c>
      <c r="I14" t="s">
        <v>12</v>
      </c>
      <c r="J14" s="1">
        <f>MAX(C17:C28)</f>
        <v>79</v>
      </c>
    </row>
    <row r="15" spans="1:10" x14ac:dyDescent="0.25">
      <c r="A15" s="1">
        <f>_xlfn.STDEV.P(A17:A28)</f>
        <v>2681.4499342706363</v>
      </c>
      <c r="B15" s="2" t="s">
        <v>14</v>
      </c>
      <c r="C15" s="1">
        <f>_xlfn.STDEV.P(C17:C28)</f>
        <v>20.288885846415738</v>
      </c>
      <c r="D15" s="1"/>
    </row>
    <row r="16" spans="1:10" x14ac:dyDescent="0.25">
      <c r="A16" s="1">
        <f>A15/A14</f>
        <v>0.57498658395424818</v>
      </c>
      <c r="B16" s="2" t="s">
        <v>15</v>
      </c>
      <c r="C16" s="1">
        <f>C15/C14</f>
        <v>0.39142545041316534</v>
      </c>
      <c r="D16" s="1"/>
    </row>
    <row r="17" spans="1:10" x14ac:dyDescent="0.25">
      <c r="A17">
        <v>5342</v>
      </c>
      <c r="C17">
        <v>10</v>
      </c>
      <c r="F17">
        <f>(C17 - $C$14)^2</f>
        <v>1750.0277777777781</v>
      </c>
      <c r="I17" t="s">
        <v>13</v>
      </c>
      <c r="J17">
        <f>SUM(F17:F28)/COUNT(F17:F28)</f>
        <v>411.63888888888891</v>
      </c>
    </row>
    <row r="18" spans="1:10" x14ac:dyDescent="0.25">
      <c r="A18">
        <v>8733</v>
      </c>
      <c r="C18">
        <v>17</v>
      </c>
      <c r="F18">
        <f>(C18 - $C$14)^2</f>
        <v>1213.3611111111113</v>
      </c>
      <c r="I18" t="s">
        <v>13</v>
      </c>
      <c r="J18">
        <f>_xlfn.VAR.P(C17:C28)</f>
        <v>411.63888888888891</v>
      </c>
    </row>
    <row r="19" spans="1:10" x14ac:dyDescent="0.25">
      <c r="A19">
        <v>1694</v>
      </c>
      <c r="C19">
        <v>40</v>
      </c>
      <c r="F19">
        <f>(C19 - $C$14)^2</f>
        <v>140.02777777777783</v>
      </c>
    </row>
    <row r="20" spans="1:10" x14ac:dyDescent="0.25">
      <c r="A20">
        <v>3508</v>
      </c>
      <c r="C20">
        <v>46</v>
      </c>
      <c r="F20">
        <f>(C20 - $C$14)^2</f>
        <v>34.027777777777807</v>
      </c>
      <c r="I20" t="s">
        <v>14</v>
      </c>
      <c r="J20">
        <f>SQRT(J17)</f>
        <v>20.288885846415738</v>
      </c>
    </row>
    <row r="21" spans="1:10" x14ac:dyDescent="0.25">
      <c r="A21">
        <v>2674</v>
      </c>
      <c r="C21">
        <v>51</v>
      </c>
      <c r="F21">
        <f t="shared" ref="F18:F28" si="0">(C21 - $C$14)^2</f>
        <v>0.69444444444444842</v>
      </c>
      <c r="I21" t="s">
        <v>14</v>
      </c>
      <c r="J21">
        <f>_xlfn.STDEV.P(C17:C28)</f>
        <v>20.288885846415738</v>
      </c>
    </row>
    <row r="22" spans="1:10" x14ac:dyDescent="0.25">
      <c r="A22">
        <v>2662</v>
      </c>
      <c r="C22">
        <v>56</v>
      </c>
      <c r="F22">
        <f t="shared" si="0"/>
        <v>17.361111111111093</v>
      </c>
    </row>
    <row r="23" spans="1:10" x14ac:dyDescent="0.25">
      <c r="A23">
        <v>4056</v>
      </c>
      <c r="C23">
        <v>56</v>
      </c>
      <c r="F23">
        <f t="shared" si="0"/>
        <v>17.361111111111093</v>
      </c>
    </row>
    <row r="24" spans="1:10" x14ac:dyDescent="0.25">
      <c r="A24">
        <v>2181</v>
      </c>
      <c r="C24">
        <v>60</v>
      </c>
      <c r="F24">
        <f t="shared" si="0"/>
        <v>66.6944444444444</v>
      </c>
    </row>
    <row r="25" spans="1:10" x14ac:dyDescent="0.25">
      <c r="A25">
        <v>2927</v>
      </c>
      <c r="C25">
        <v>64</v>
      </c>
      <c r="F25">
        <f t="shared" si="0"/>
        <v>148.02777777777771</v>
      </c>
    </row>
    <row r="26" spans="1:10" x14ac:dyDescent="0.25">
      <c r="A26">
        <v>3922</v>
      </c>
      <c r="C26">
        <v>67</v>
      </c>
      <c r="F26">
        <f t="shared" si="0"/>
        <v>230.02777777777771</v>
      </c>
    </row>
    <row r="27" spans="1:10" x14ac:dyDescent="0.25">
      <c r="A27">
        <v>9880</v>
      </c>
      <c r="C27">
        <v>76</v>
      </c>
      <c r="F27">
        <f t="shared" si="0"/>
        <v>584.02777777777771</v>
      </c>
    </row>
    <row r="28" spans="1:10" x14ac:dyDescent="0.25">
      <c r="A28">
        <v>8383</v>
      </c>
      <c r="C28">
        <v>79</v>
      </c>
      <c r="F28">
        <f t="shared" si="0"/>
        <v>738.0277777777776</v>
      </c>
    </row>
    <row r="31" spans="1:10" x14ac:dyDescent="0.25">
      <c r="C31" s="1">
        <f>AVERAGE(C34:C45)</f>
        <v>4663.5</v>
      </c>
      <c r="D31" s="3">
        <f>AVERAGE(D34:D45)</f>
        <v>0</v>
      </c>
      <c r="E31" s="2" t="s">
        <v>10</v>
      </c>
      <c r="F31" s="1">
        <f>AVERAGE(F34:F45)</f>
        <v>51.833333333333336</v>
      </c>
      <c r="G31" s="5">
        <f>AVERAGE(G34:G45)</f>
        <v>-1.6653345369377348E-16</v>
      </c>
    </row>
    <row r="32" spans="1:10" x14ac:dyDescent="0.25">
      <c r="C32" s="1">
        <f>_xlfn.STDEV.P(C34:C45)</f>
        <v>2681.4499342706363</v>
      </c>
      <c r="D32" s="3">
        <f>_xlfn.STDEV.P(D34:D45)</f>
        <v>1.0000000000000002</v>
      </c>
      <c r="E32" s="2" t="s">
        <v>14</v>
      </c>
      <c r="F32" s="1">
        <f>_xlfn.STDEV.P(F34:F45)</f>
        <v>20.288885846415738</v>
      </c>
      <c r="G32" s="4">
        <f>_xlfn.STDEV.P(G34:G45)</f>
        <v>1</v>
      </c>
    </row>
    <row r="34" spans="3:7" x14ac:dyDescent="0.25">
      <c r="C34">
        <v>5342</v>
      </c>
      <c r="D34">
        <f>(C34-$C$31)/$C$32</f>
        <v>0.25303474487005639</v>
      </c>
      <c r="F34">
        <v>10</v>
      </c>
      <c r="G34">
        <f>(F34-$F$31)/$F$32</f>
        <v>-2.0618842084285109</v>
      </c>
    </row>
    <row r="35" spans="3:7" x14ac:dyDescent="0.25">
      <c r="C35">
        <v>8733</v>
      </c>
      <c r="D35">
        <f t="shared" ref="D35:D45" si="1">(C35-$C$31)/$C$32</f>
        <v>1.5176490703739052</v>
      </c>
      <c r="F35">
        <v>17</v>
      </c>
      <c r="G35">
        <f t="shared" ref="G35:G45" si="2">(F35-$F$31)/$F$32</f>
        <v>-1.7168677273368878</v>
      </c>
    </row>
    <row r="36" spans="3:7" x14ac:dyDescent="0.25">
      <c r="C36">
        <v>1694</v>
      </c>
      <c r="D36">
        <f t="shared" si="1"/>
        <v>-1.1074232496560539</v>
      </c>
      <c r="F36">
        <v>40</v>
      </c>
      <c r="G36">
        <f t="shared" si="2"/>
        <v>-0.58324214660726814</v>
      </c>
    </row>
    <row r="37" spans="3:7" x14ac:dyDescent="0.25">
      <c r="C37">
        <v>3508</v>
      </c>
      <c r="D37">
        <f t="shared" si="1"/>
        <v>-0.43092357803588827</v>
      </c>
      <c r="F37">
        <v>46</v>
      </c>
      <c r="G37">
        <f t="shared" si="2"/>
        <v>-0.28751373424301957</v>
      </c>
    </row>
    <row r="38" spans="3:7" x14ac:dyDescent="0.25">
      <c r="C38">
        <v>2674</v>
      </c>
      <c r="D38">
        <f t="shared" si="1"/>
        <v>-0.74194933665287732</v>
      </c>
      <c r="F38">
        <v>51</v>
      </c>
      <c r="G38">
        <f t="shared" si="2"/>
        <v>-4.1073390606145753E-2</v>
      </c>
    </row>
    <row r="39" spans="3:7" x14ac:dyDescent="0.25">
      <c r="C39">
        <v>2662</v>
      </c>
      <c r="D39">
        <f t="shared" si="1"/>
        <v>-0.74642452742434473</v>
      </c>
      <c r="F39">
        <v>56</v>
      </c>
      <c r="G39">
        <f t="shared" si="2"/>
        <v>0.20536695303072808</v>
      </c>
    </row>
    <row r="40" spans="3:7" x14ac:dyDescent="0.25">
      <c r="C40">
        <v>4056</v>
      </c>
      <c r="D40">
        <f t="shared" si="1"/>
        <v>-0.22655653280554056</v>
      </c>
      <c r="F40">
        <v>56</v>
      </c>
      <c r="G40">
        <f t="shared" si="2"/>
        <v>0.20536695303072808</v>
      </c>
    </row>
    <row r="41" spans="3:7" x14ac:dyDescent="0.25">
      <c r="C41">
        <v>2181</v>
      </c>
      <c r="D41">
        <f t="shared" si="1"/>
        <v>-0.92580509084733242</v>
      </c>
      <c r="F41">
        <v>60</v>
      </c>
      <c r="G41">
        <f t="shared" si="2"/>
        <v>0.4025192279402271</v>
      </c>
    </row>
    <row r="42" spans="3:7" x14ac:dyDescent="0.25">
      <c r="C42">
        <v>2927</v>
      </c>
      <c r="D42">
        <f t="shared" si="1"/>
        <v>-0.64759739788777149</v>
      </c>
      <c r="F42">
        <v>64</v>
      </c>
      <c r="G42">
        <f t="shared" si="2"/>
        <v>0.59967150284972615</v>
      </c>
    </row>
    <row r="43" spans="3:7" x14ac:dyDescent="0.25">
      <c r="C43">
        <v>3922</v>
      </c>
      <c r="D43">
        <f t="shared" si="1"/>
        <v>-0.27652949642026065</v>
      </c>
      <c r="F43">
        <v>67</v>
      </c>
      <c r="G43">
        <f t="shared" si="2"/>
        <v>0.74753570903185051</v>
      </c>
    </row>
    <row r="44" spans="3:7" x14ac:dyDescent="0.25">
      <c r="C44">
        <v>9880</v>
      </c>
      <c r="D44">
        <f t="shared" si="1"/>
        <v>1.9454027216133372</v>
      </c>
      <c r="F44">
        <v>76</v>
      </c>
      <c r="G44">
        <f t="shared" si="2"/>
        <v>1.1911283275782234</v>
      </c>
    </row>
    <row r="45" spans="3:7" x14ac:dyDescent="0.25">
      <c r="C45">
        <v>8383</v>
      </c>
      <c r="D45">
        <f t="shared" si="1"/>
        <v>1.3871226728727706</v>
      </c>
      <c r="F45">
        <v>79</v>
      </c>
      <c r="G45">
        <f t="shared" si="2"/>
        <v>1.3389925337603477</v>
      </c>
    </row>
  </sheetData>
  <sortState xmlns:xlrd2="http://schemas.microsoft.com/office/spreadsheetml/2017/richdata2" ref="C17:C28">
    <sortCondition ref="C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B42A-F610-4225-A484-F25C8BBFA3A0}">
  <dimension ref="B2:K94"/>
  <sheetViews>
    <sheetView zoomScale="130" zoomScaleNormal="130" workbookViewId="0">
      <selection activeCell="C69" sqref="C69"/>
    </sheetView>
  </sheetViews>
  <sheetFormatPr defaultRowHeight="15" x14ac:dyDescent="0.25"/>
  <sheetData>
    <row r="2" spans="2:11" x14ac:dyDescent="0.25">
      <c r="B2" s="10" t="s">
        <v>18</v>
      </c>
    </row>
    <row r="3" spans="2:11" x14ac:dyDescent="0.25">
      <c r="B3" t="s">
        <v>0</v>
      </c>
    </row>
    <row r="4" spans="2:11" x14ac:dyDescent="0.25">
      <c r="B4" t="s">
        <v>19</v>
      </c>
    </row>
    <row r="6" spans="2:11" x14ac:dyDescent="0.25">
      <c r="B6" s="10" t="s">
        <v>16</v>
      </c>
    </row>
    <row r="7" spans="2:11" x14ac:dyDescent="0.25">
      <c r="B7" t="s">
        <v>17</v>
      </c>
    </row>
    <row r="9" spans="2:11" x14ac:dyDescent="0.25">
      <c r="B9" s="10" t="s">
        <v>20</v>
      </c>
    </row>
    <row r="10" spans="2:11" x14ac:dyDescent="0.25">
      <c r="B10" t="s">
        <v>21</v>
      </c>
    </row>
    <row r="12" spans="2:11" x14ac:dyDescent="0.25">
      <c r="B12" s="10" t="s">
        <v>22</v>
      </c>
    </row>
    <row r="13" spans="2:11" x14ac:dyDescent="0.25">
      <c r="B13" t="s">
        <v>23</v>
      </c>
      <c r="F13">
        <f>AVERAGE(F16:F28)</f>
        <v>934.15384615384619</v>
      </c>
      <c r="G13">
        <f>AVERAGE(G16:G28)</f>
        <v>0</v>
      </c>
      <c r="J13">
        <f>AVERAGE(J16:J28)</f>
        <v>1100.5384615384614</v>
      </c>
      <c r="K13" s="6">
        <f>AVERAGE(K16:K28)</f>
        <v>2.4339504770628434E-16</v>
      </c>
    </row>
    <row r="14" spans="2:11" x14ac:dyDescent="0.25">
      <c r="B14" t="s">
        <v>25</v>
      </c>
      <c r="F14">
        <f>_xlfn.STDEV.P(F16:F28)</f>
        <v>591.14150930523283</v>
      </c>
      <c r="G14">
        <f>_xlfn.STDEV.P(G16:G28)</f>
        <v>1</v>
      </c>
      <c r="J14">
        <f>_xlfn.STDEV.P(J16:J28)</f>
        <v>578.50598233521589</v>
      </c>
      <c r="K14">
        <f>_xlfn.STDEV.P(K16:K28)</f>
        <v>1</v>
      </c>
    </row>
    <row r="15" spans="2:11" x14ac:dyDescent="0.25">
      <c r="B15" t="s">
        <v>24</v>
      </c>
    </row>
    <row r="16" spans="2:11" x14ac:dyDescent="0.25">
      <c r="F16">
        <v>623</v>
      </c>
      <c r="G16">
        <f>(F16-$F$13)/$F$14</f>
        <v>-0.52636101721150408</v>
      </c>
      <c r="J16">
        <v>588</v>
      </c>
      <c r="K16">
        <f>(J16-$J$13)/$J$14</f>
        <v>-0.88596916399988146</v>
      </c>
    </row>
    <row r="17" spans="2:11" x14ac:dyDescent="0.25">
      <c r="B17" t="s">
        <v>26</v>
      </c>
      <c r="F17">
        <v>1547</v>
      </c>
      <c r="G17">
        <f t="shared" ref="G17:G28" si="0">(F17-$F$13)/$F$14</f>
        <v>1.0367164954571206</v>
      </c>
      <c r="J17">
        <v>818</v>
      </c>
      <c r="K17">
        <f t="shared" ref="K17:K28" si="1">(J17-$J$13)/$J$14</f>
        <v>-0.48839332723571427</v>
      </c>
    </row>
    <row r="18" spans="2:11" x14ac:dyDescent="0.25">
      <c r="B18" t="s">
        <v>27</v>
      </c>
      <c r="F18">
        <v>953</v>
      </c>
      <c r="G18">
        <f t="shared" si="0"/>
        <v>3.1880951598718975E-2</v>
      </c>
      <c r="J18">
        <v>216</v>
      </c>
      <c r="K18">
        <f t="shared" si="1"/>
        <v>-1.5290048652010564</v>
      </c>
    </row>
    <row r="19" spans="2:11" x14ac:dyDescent="0.25">
      <c r="B19" t="s">
        <v>28</v>
      </c>
      <c r="F19">
        <v>418</v>
      </c>
      <c r="G19">
        <f t="shared" si="0"/>
        <v>-0.87314769480573362</v>
      </c>
      <c r="J19">
        <v>555</v>
      </c>
      <c r="K19">
        <f t="shared" si="1"/>
        <v>-0.94301265362256637</v>
      </c>
    </row>
    <row r="20" spans="2:11" x14ac:dyDescent="0.25">
      <c r="F20">
        <v>18</v>
      </c>
      <c r="G20">
        <f t="shared" si="0"/>
        <v>-1.5498046266969132</v>
      </c>
      <c r="J20">
        <v>1931</v>
      </c>
      <c r="K20">
        <f t="shared" si="1"/>
        <v>1.4355280045839298</v>
      </c>
    </row>
    <row r="21" spans="2:11" x14ac:dyDescent="0.25">
      <c r="B21" s="10" t="s">
        <v>29</v>
      </c>
      <c r="F21">
        <v>681</v>
      </c>
      <c r="G21">
        <f t="shared" si="0"/>
        <v>-0.4282457620872831</v>
      </c>
      <c r="J21">
        <v>1659</v>
      </c>
      <c r="K21">
        <f t="shared" si="1"/>
        <v>0.96535136284543632</v>
      </c>
    </row>
    <row r="22" spans="2:11" x14ac:dyDescent="0.25">
      <c r="B22" t="s">
        <v>30</v>
      </c>
      <c r="F22">
        <v>294</v>
      </c>
      <c r="G22">
        <f t="shared" si="0"/>
        <v>-1.0829113436919993</v>
      </c>
      <c r="J22">
        <v>498</v>
      </c>
      <c r="K22">
        <f t="shared" si="1"/>
        <v>-1.0415423175162948</v>
      </c>
    </row>
    <row r="23" spans="2:11" x14ac:dyDescent="0.25">
      <c r="B23" t="s">
        <v>31</v>
      </c>
      <c r="F23">
        <v>1423</v>
      </c>
      <c r="G23">
        <f t="shared" si="0"/>
        <v>0.82695284657085488</v>
      </c>
      <c r="J23">
        <v>525</v>
      </c>
      <c r="K23">
        <f t="shared" si="1"/>
        <v>-0.99487037146137081</v>
      </c>
    </row>
    <row r="24" spans="2:11" x14ac:dyDescent="0.25">
      <c r="F24">
        <v>331</v>
      </c>
      <c r="G24">
        <f t="shared" si="0"/>
        <v>-1.0203205774920652</v>
      </c>
      <c r="J24">
        <v>1129</v>
      </c>
      <c r="K24">
        <f t="shared" si="1"/>
        <v>4.9198347693224891E-2</v>
      </c>
    </row>
    <row r="25" spans="2:11" x14ac:dyDescent="0.25">
      <c r="B25" s="9" t="s">
        <v>32</v>
      </c>
      <c r="C25" s="9" t="s">
        <v>33</v>
      </c>
      <c r="F25">
        <v>1836</v>
      </c>
      <c r="G25">
        <f t="shared" si="0"/>
        <v>1.5256011287484978</v>
      </c>
      <c r="J25">
        <v>1611</v>
      </c>
      <c r="K25">
        <f t="shared" si="1"/>
        <v>0.8823790143033492</v>
      </c>
    </row>
    <row r="26" spans="2:11" x14ac:dyDescent="0.25">
      <c r="F26">
        <v>1189</v>
      </c>
      <c r="G26">
        <f t="shared" si="0"/>
        <v>0.43110854141451488</v>
      </c>
      <c r="J26">
        <v>1552</v>
      </c>
      <c r="K26">
        <f t="shared" si="1"/>
        <v>0.78039216922036725</v>
      </c>
    </row>
    <row r="27" spans="2:11" x14ac:dyDescent="0.25">
      <c r="F27">
        <v>893</v>
      </c>
      <c r="G27">
        <f t="shared" si="0"/>
        <v>-6.961758818495796E-2</v>
      </c>
      <c r="J27">
        <v>1961</v>
      </c>
      <c r="K27">
        <f t="shared" si="1"/>
        <v>1.4873857224227343</v>
      </c>
    </row>
    <row r="28" spans="2:11" x14ac:dyDescent="0.25">
      <c r="F28">
        <v>1938</v>
      </c>
      <c r="G28">
        <f t="shared" si="0"/>
        <v>1.6981486463807485</v>
      </c>
      <c r="J28">
        <v>1264</v>
      </c>
      <c r="K28">
        <f t="shared" si="1"/>
        <v>0.28255807796784477</v>
      </c>
    </row>
    <row r="33" spans="2:5" x14ac:dyDescent="0.25">
      <c r="B33" s="10" t="s">
        <v>34</v>
      </c>
    </row>
    <row r="37" spans="2:5" x14ac:dyDescent="0.25">
      <c r="B37" s="10" t="s">
        <v>35</v>
      </c>
    </row>
    <row r="38" spans="2:5" x14ac:dyDescent="0.25">
      <c r="B38" s="7">
        <v>0.9</v>
      </c>
      <c r="C38" t="s">
        <v>36</v>
      </c>
    </row>
    <row r="39" spans="2:5" x14ac:dyDescent="0.25">
      <c r="B39" s="8">
        <v>0.95</v>
      </c>
      <c r="C39" s="9" t="s">
        <v>37</v>
      </c>
      <c r="D39" s="9"/>
    </row>
    <row r="40" spans="2:5" x14ac:dyDescent="0.25">
      <c r="B40" s="7">
        <v>0.99</v>
      </c>
      <c r="C40" t="s">
        <v>38</v>
      </c>
    </row>
    <row r="43" spans="2:5" x14ac:dyDescent="0.25">
      <c r="B43" s="9" t="s">
        <v>40</v>
      </c>
      <c r="C43" s="9"/>
      <c r="D43" s="9"/>
      <c r="E43" s="9" t="s">
        <v>39</v>
      </c>
    </row>
    <row r="45" spans="2:5" x14ac:dyDescent="0.25">
      <c r="B45" s="10" t="s">
        <v>41</v>
      </c>
    </row>
    <row r="47" spans="2:5" x14ac:dyDescent="0.25">
      <c r="B47">
        <f>AVERAGE(B49:B56)</f>
        <v>53.75</v>
      </c>
      <c r="C47" s="2" t="s">
        <v>42</v>
      </c>
      <c r="D47">
        <v>53.75</v>
      </c>
    </row>
    <row r="48" spans="2:5" x14ac:dyDescent="0.25">
      <c r="B48">
        <f>_xlfn.STDEV.P(B49:B56)</f>
        <v>23.836683913665507</v>
      </c>
      <c r="C48" s="2" t="s">
        <v>14</v>
      </c>
      <c r="D48">
        <v>23.836683913665507</v>
      </c>
    </row>
    <row r="49" spans="2:5" x14ac:dyDescent="0.25">
      <c r="B49">
        <v>56</v>
      </c>
      <c r="D49">
        <v>84</v>
      </c>
    </row>
    <row r="50" spans="2:5" x14ac:dyDescent="0.25">
      <c r="B50">
        <v>54</v>
      </c>
      <c r="D50">
        <v>12</v>
      </c>
    </row>
    <row r="51" spans="2:5" x14ac:dyDescent="0.25">
      <c r="B51">
        <v>25</v>
      </c>
      <c r="D51">
        <v>51</v>
      </c>
    </row>
    <row r="52" spans="2:5" x14ac:dyDescent="0.25">
      <c r="B52">
        <v>81</v>
      </c>
      <c r="D52">
        <v>47</v>
      </c>
    </row>
    <row r="53" spans="2:5" x14ac:dyDescent="0.25">
      <c r="B53">
        <v>41</v>
      </c>
      <c r="D53">
        <v>87</v>
      </c>
    </row>
    <row r="54" spans="2:5" x14ac:dyDescent="0.25">
      <c r="B54">
        <v>75</v>
      </c>
      <c r="D54">
        <v>83</v>
      </c>
    </row>
    <row r="55" spans="2:5" x14ac:dyDescent="0.25">
      <c r="B55">
        <v>83</v>
      </c>
      <c r="D55">
        <v>86</v>
      </c>
    </row>
    <row r="56" spans="2:5" x14ac:dyDescent="0.25">
      <c r="B56">
        <v>15</v>
      </c>
      <c r="D56">
        <v>70</v>
      </c>
    </row>
    <row r="59" spans="2:5" x14ac:dyDescent="0.25">
      <c r="B59" s="10" t="s">
        <v>46</v>
      </c>
    </row>
    <row r="61" spans="2:5" x14ac:dyDescent="0.25">
      <c r="B61" t="s">
        <v>43</v>
      </c>
      <c r="E61" t="s">
        <v>44</v>
      </c>
    </row>
    <row r="62" spans="2:5" x14ac:dyDescent="0.25">
      <c r="B62">
        <v>5000</v>
      </c>
      <c r="E62">
        <v>5000</v>
      </c>
    </row>
    <row r="63" spans="2:5" x14ac:dyDescent="0.25">
      <c r="B63" t="s">
        <v>45</v>
      </c>
      <c r="E63" t="s">
        <v>47</v>
      </c>
    </row>
    <row r="65" spans="2:7" x14ac:dyDescent="0.25">
      <c r="B65" t="s">
        <v>48</v>
      </c>
      <c r="D65" t="s">
        <v>49</v>
      </c>
    </row>
    <row r="67" spans="2:7" x14ac:dyDescent="0.25">
      <c r="B67" s="10" t="s">
        <v>50</v>
      </c>
    </row>
    <row r="69" spans="2:7" x14ac:dyDescent="0.25">
      <c r="B69" t="s">
        <v>51</v>
      </c>
      <c r="C69" t="s">
        <v>52</v>
      </c>
    </row>
    <row r="71" spans="2:7" x14ac:dyDescent="0.25">
      <c r="B71" t="s">
        <v>53</v>
      </c>
    </row>
    <row r="72" spans="2:7" x14ac:dyDescent="0.25">
      <c r="C72" t="s">
        <v>54</v>
      </c>
    </row>
    <row r="73" spans="2:7" x14ac:dyDescent="0.25">
      <c r="C73" t="s">
        <v>56</v>
      </c>
      <c r="D73" t="s">
        <v>55</v>
      </c>
    </row>
    <row r="74" spans="2:7" x14ac:dyDescent="0.25">
      <c r="D74" t="s">
        <v>57</v>
      </c>
    </row>
    <row r="76" spans="2:7" x14ac:dyDescent="0.25">
      <c r="B76" t="s">
        <v>58</v>
      </c>
    </row>
    <row r="77" spans="2:7" x14ac:dyDescent="0.25">
      <c r="C77" t="s">
        <v>59</v>
      </c>
    </row>
    <row r="78" spans="2:7" x14ac:dyDescent="0.25">
      <c r="C78" t="s">
        <v>60</v>
      </c>
      <c r="D78" t="s">
        <v>49</v>
      </c>
      <c r="G78" t="s">
        <v>62</v>
      </c>
    </row>
    <row r="79" spans="2:7" x14ac:dyDescent="0.25">
      <c r="D79" t="s">
        <v>61</v>
      </c>
      <c r="G79" t="s">
        <v>63</v>
      </c>
    </row>
    <row r="81" spans="2:5" x14ac:dyDescent="0.25">
      <c r="B81" t="s">
        <v>64</v>
      </c>
    </row>
    <row r="82" spans="2:5" x14ac:dyDescent="0.25">
      <c r="C82" s="7">
        <v>0.9</v>
      </c>
      <c r="E82">
        <v>0.1</v>
      </c>
    </row>
    <row r="83" spans="2:5" x14ac:dyDescent="0.25">
      <c r="C83" s="7">
        <v>0.95</v>
      </c>
      <c r="E83">
        <v>0.05</v>
      </c>
    </row>
    <row r="84" spans="2:5" x14ac:dyDescent="0.25">
      <c r="C84" s="7">
        <v>0.99</v>
      </c>
      <c r="E84">
        <v>0.01</v>
      </c>
    </row>
    <row r="86" spans="2:5" x14ac:dyDescent="0.25">
      <c r="B86" t="s">
        <v>65</v>
      </c>
    </row>
    <row r="87" spans="2:5" x14ac:dyDescent="0.25">
      <c r="C87" t="s">
        <v>66</v>
      </c>
    </row>
    <row r="88" spans="2:5" x14ac:dyDescent="0.25">
      <c r="C88" t="s">
        <v>67</v>
      </c>
    </row>
    <row r="90" spans="2:5" x14ac:dyDescent="0.25">
      <c r="B90" t="s">
        <v>68</v>
      </c>
    </row>
    <row r="91" spans="2:5" x14ac:dyDescent="0.25">
      <c r="C91" t="s">
        <v>70</v>
      </c>
    </row>
    <row r="94" spans="2:5" x14ac:dyDescent="0.25">
      <c r="B94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847C-54C5-4957-8F2C-8B2F4455859F}">
  <dimension ref="B2:O120"/>
  <sheetViews>
    <sheetView topLeftCell="A98" zoomScale="130" zoomScaleNormal="130" workbookViewId="0">
      <selection activeCell="F112" sqref="F112"/>
    </sheetView>
  </sheetViews>
  <sheetFormatPr defaultRowHeight="15" x14ac:dyDescent="0.25"/>
  <cols>
    <col min="3" max="3" width="11.28515625" customWidth="1"/>
    <col min="4" max="4" width="16.42578125" customWidth="1"/>
    <col min="5" max="5" width="17.28515625" customWidth="1"/>
    <col min="7" max="7" width="12.85546875" bestFit="1" customWidth="1"/>
  </cols>
  <sheetData>
    <row r="2" spans="2:2" x14ac:dyDescent="0.25">
      <c r="B2" t="s">
        <v>71</v>
      </c>
    </row>
    <row r="3" spans="2:2" x14ac:dyDescent="0.25">
      <c r="B3" t="s">
        <v>72</v>
      </c>
    </row>
    <row r="4" spans="2:2" x14ac:dyDescent="0.25">
      <c r="B4" t="s">
        <v>73</v>
      </c>
    </row>
    <row r="6" spans="2:2" x14ac:dyDescent="0.25">
      <c r="B6" s="10" t="s">
        <v>22</v>
      </c>
    </row>
    <row r="7" spans="2:2" x14ac:dyDescent="0.25">
      <c r="B7" t="s">
        <v>75</v>
      </c>
    </row>
    <row r="8" spans="2:2" x14ac:dyDescent="0.25">
      <c r="B8" t="s">
        <v>76</v>
      </c>
    </row>
    <row r="9" spans="2:2" x14ac:dyDescent="0.25">
      <c r="B9" t="s">
        <v>24</v>
      </c>
    </row>
    <row r="11" spans="2:2" x14ac:dyDescent="0.25">
      <c r="B11" t="s">
        <v>77</v>
      </c>
    </row>
    <row r="12" spans="2:2" x14ac:dyDescent="0.25">
      <c r="B12" t="s">
        <v>78</v>
      </c>
    </row>
    <row r="13" spans="2:2" x14ac:dyDescent="0.25">
      <c r="B13" t="s">
        <v>79</v>
      </c>
    </row>
    <row r="15" spans="2:2" x14ac:dyDescent="0.25">
      <c r="B15" s="10" t="s">
        <v>74</v>
      </c>
    </row>
    <row r="16" spans="2:2" x14ac:dyDescent="0.25">
      <c r="B16" t="s">
        <v>81</v>
      </c>
    </row>
    <row r="17" spans="2:7" x14ac:dyDescent="0.25">
      <c r="B17" t="s">
        <v>80</v>
      </c>
    </row>
    <row r="19" spans="2:7" x14ac:dyDescent="0.25">
      <c r="B19" t="s">
        <v>82</v>
      </c>
    </row>
    <row r="20" spans="2:7" x14ac:dyDescent="0.25">
      <c r="C20" t="s">
        <v>83</v>
      </c>
    </row>
    <row r="21" spans="2:7" x14ac:dyDescent="0.25">
      <c r="C21" t="s">
        <v>84</v>
      </c>
      <c r="G21" t="s">
        <v>90</v>
      </c>
    </row>
    <row r="23" spans="2:7" x14ac:dyDescent="0.25">
      <c r="B23" s="10" t="s">
        <v>85</v>
      </c>
    </row>
    <row r="24" spans="2:7" x14ac:dyDescent="0.25">
      <c r="B24" t="s">
        <v>86</v>
      </c>
    </row>
    <row r="25" spans="2:7" x14ac:dyDescent="0.25">
      <c r="B25" t="s">
        <v>87</v>
      </c>
    </row>
    <row r="27" spans="2:7" x14ac:dyDescent="0.25">
      <c r="B27" t="s">
        <v>88</v>
      </c>
      <c r="C27" t="s">
        <v>89</v>
      </c>
      <c r="G27" t="s">
        <v>91</v>
      </c>
    </row>
    <row r="29" spans="2:7" x14ac:dyDescent="0.25">
      <c r="B29" s="10" t="s">
        <v>92</v>
      </c>
    </row>
    <row r="30" spans="2:7" x14ac:dyDescent="0.25">
      <c r="B30" t="s">
        <v>93</v>
      </c>
    </row>
    <row r="31" spans="2:7" x14ac:dyDescent="0.25">
      <c r="B31" t="s">
        <v>94</v>
      </c>
    </row>
    <row r="32" spans="2:7" x14ac:dyDescent="0.25">
      <c r="B32" t="s">
        <v>95</v>
      </c>
    </row>
    <row r="34" spans="2:15" x14ac:dyDescent="0.25">
      <c r="B34" s="10" t="s">
        <v>96</v>
      </c>
      <c r="C34" s="10" t="s">
        <v>97</v>
      </c>
      <c r="D34" s="10" t="s">
        <v>98</v>
      </c>
    </row>
    <row r="35" spans="2:15" x14ac:dyDescent="0.25">
      <c r="B35" t="s">
        <v>39</v>
      </c>
    </row>
    <row r="37" spans="2:15" x14ac:dyDescent="0.25">
      <c r="B37" s="10" t="s">
        <v>50</v>
      </c>
      <c r="H37">
        <v>1000</v>
      </c>
      <c r="L37">
        <v>2000</v>
      </c>
      <c r="O37">
        <v>3000</v>
      </c>
    </row>
    <row r="38" spans="2:15" x14ac:dyDescent="0.25">
      <c r="B38" t="s">
        <v>99</v>
      </c>
      <c r="C38" t="s">
        <v>100</v>
      </c>
    </row>
    <row r="39" spans="2:15" x14ac:dyDescent="0.25">
      <c r="B39" t="s">
        <v>101</v>
      </c>
      <c r="C39" t="s">
        <v>60</v>
      </c>
      <c r="D39" t="s">
        <v>62</v>
      </c>
      <c r="E39" t="s">
        <v>102</v>
      </c>
      <c r="H39">
        <f>_xlfn.VAR.P(H41:H51)</f>
        <v>936.01652892561981</v>
      </c>
      <c r="J39">
        <f>_xlfn.VAR.P(J41:J51)</f>
        <v>203990.59504132232</v>
      </c>
      <c r="L39">
        <f ca="1">_xlfn.VAR.P(L41:L51)</f>
        <v>2269.6859504132231</v>
      </c>
    </row>
    <row r="40" spans="2:15" x14ac:dyDescent="0.25">
      <c r="D40" t="s">
        <v>63</v>
      </c>
      <c r="E40" t="s">
        <v>103</v>
      </c>
    </row>
    <row r="41" spans="2:15" x14ac:dyDescent="0.25">
      <c r="B41" t="s">
        <v>104</v>
      </c>
      <c r="C41" t="s">
        <v>92</v>
      </c>
      <c r="H41">
        <v>1006</v>
      </c>
      <c r="J41">
        <v>1900</v>
      </c>
      <c r="L41">
        <f t="shared" ref="L41:L51" ca="1" si="0">RANDBETWEEN(1900, 2100)</f>
        <v>2095</v>
      </c>
    </row>
    <row r="42" spans="2:15" x14ac:dyDescent="0.25">
      <c r="B42" t="s">
        <v>105</v>
      </c>
      <c r="C42" t="s">
        <v>106</v>
      </c>
      <c r="H42">
        <v>1026</v>
      </c>
      <c r="J42">
        <v>1050</v>
      </c>
      <c r="L42">
        <f t="shared" ca="1" si="0"/>
        <v>2079</v>
      </c>
    </row>
    <row r="43" spans="2:15" x14ac:dyDescent="0.25">
      <c r="B43" t="s">
        <v>107</v>
      </c>
      <c r="C43" t="s">
        <v>108</v>
      </c>
      <c r="H43">
        <v>1046</v>
      </c>
      <c r="J43">
        <v>950</v>
      </c>
      <c r="L43">
        <f t="shared" ca="1" si="0"/>
        <v>2088</v>
      </c>
    </row>
    <row r="44" spans="2:15" x14ac:dyDescent="0.25">
      <c r="B44" t="s">
        <v>109</v>
      </c>
      <c r="C44" t="s">
        <v>110</v>
      </c>
      <c r="H44">
        <v>1049</v>
      </c>
      <c r="J44">
        <v>400</v>
      </c>
      <c r="L44">
        <f t="shared" ca="1" si="0"/>
        <v>1968</v>
      </c>
    </row>
    <row r="45" spans="2:15" x14ac:dyDescent="0.25">
      <c r="H45">
        <v>995</v>
      </c>
      <c r="J45">
        <v>750</v>
      </c>
      <c r="L45">
        <f t="shared" ca="1" si="0"/>
        <v>2054</v>
      </c>
    </row>
    <row r="46" spans="2:15" x14ac:dyDescent="0.25">
      <c r="B46" s="10" t="s">
        <v>112</v>
      </c>
      <c r="H46">
        <v>966</v>
      </c>
      <c r="J46">
        <v>1450</v>
      </c>
      <c r="L46">
        <f t="shared" ca="1" si="0"/>
        <v>1996</v>
      </c>
    </row>
    <row r="47" spans="2:15" x14ac:dyDescent="0.25">
      <c r="H47">
        <v>988</v>
      </c>
      <c r="J47">
        <v>988</v>
      </c>
      <c r="L47">
        <f t="shared" ca="1" si="0"/>
        <v>1987</v>
      </c>
    </row>
    <row r="48" spans="2:15" x14ac:dyDescent="0.25">
      <c r="B48" s="10" t="s">
        <v>111</v>
      </c>
      <c r="H48">
        <v>953</v>
      </c>
      <c r="J48">
        <v>1400</v>
      </c>
      <c r="L48">
        <f t="shared" ca="1" si="0"/>
        <v>1958</v>
      </c>
    </row>
    <row r="49" spans="2:12" x14ac:dyDescent="0.25">
      <c r="H49">
        <v>1043</v>
      </c>
      <c r="J49">
        <v>1043</v>
      </c>
      <c r="L49">
        <f t="shared" ca="1" si="0"/>
        <v>2065</v>
      </c>
    </row>
    <row r="50" spans="2:12" x14ac:dyDescent="0.25">
      <c r="H50">
        <v>997</v>
      </c>
      <c r="J50">
        <v>200</v>
      </c>
      <c r="L50">
        <f t="shared" ca="1" si="0"/>
        <v>2042</v>
      </c>
    </row>
    <row r="51" spans="2:12" x14ac:dyDescent="0.25">
      <c r="H51">
        <v>994</v>
      </c>
      <c r="J51">
        <v>950</v>
      </c>
      <c r="L51">
        <f t="shared" ca="1" si="0"/>
        <v>2068</v>
      </c>
    </row>
    <row r="54" spans="2:12" x14ac:dyDescent="0.25">
      <c r="B54" t="s">
        <v>113</v>
      </c>
      <c r="C54" t="s">
        <v>114</v>
      </c>
      <c r="D54" t="s">
        <v>115</v>
      </c>
      <c r="E54" t="s">
        <v>116</v>
      </c>
    </row>
    <row r="57" spans="2:12" x14ac:dyDescent="0.25">
      <c r="B57" t="s">
        <v>117</v>
      </c>
      <c r="C57" t="s">
        <v>118</v>
      </c>
    </row>
    <row r="58" spans="2:12" x14ac:dyDescent="0.25">
      <c r="B58" t="s">
        <v>119</v>
      </c>
    </row>
    <row r="59" spans="2:12" x14ac:dyDescent="0.25">
      <c r="B59" t="s">
        <v>119</v>
      </c>
    </row>
    <row r="60" spans="2:12" x14ac:dyDescent="0.25">
      <c r="B60" t="s">
        <v>119</v>
      </c>
    </row>
    <row r="61" spans="2:12" x14ac:dyDescent="0.25">
      <c r="B61" t="s">
        <v>119</v>
      </c>
    </row>
    <row r="62" spans="2:12" x14ac:dyDescent="0.25">
      <c r="B62" t="s">
        <v>120</v>
      </c>
    </row>
    <row r="63" spans="2:12" x14ac:dyDescent="0.25">
      <c r="B63" t="s">
        <v>119</v>
      </c>
    </row>
    <row r="64" spans="2:12" x14ac:dyDescent="0.25">
      <c r="B64" t="s">
        <v>120</v>
      </c>
    </row>
    <row r="65" spans="2:10" x14ac:dyDescent="0.25">
      <c r="B65" t="s">
        <v>119</v>
      </c>
    </row>
    <row r="68" spans="2:10" x14ac:dyDescent="0.25">
      <c r="B68" s="10" t="s">
        <v>121</v>
      </c>
    </row>
    <row r="70" spans="2:10" x14ac:dyDescent="0.25">
      <c r="B70" s="10" t="s">
        <v>129</v>
      </c>
    </row>
    <row r="71" spans="2:10" x14ac:dyDescent="0.25">
      <c r="D71" s="15" t="s">
        <v>127</v>
      </c>
      <c r="E71" s="15"/>
      <c r="I71" t="s">
        <v>56</v>
      </c>
      <c r="J71" t="s">
        <v>130</v>
      </c>
    </row>
    <row r="72" spans="2:10" x14ac:dyDescent="0.25">
      <c r="C72" s="12"/>
      <c r="D72" s="13" t="s">
        <v>122</v>
      </c>
      <c r="E72" s="13" t="s">
        <v>123</v>
      </c>
      <c r="F72" s="12"/>
      <c r="I72" t="s">
        <v>60</v>
      </c>
      <c r="J72" t="s">
        <v>131</v>
      </c>
    </row>
    <row r="73" spans="2:10" x14ac:dyDescent="0.25">
      <c r="B73" s="16" t="s">
        <v>128</v>
      </c>
      <c r="C73" s="14" t="s">
        <v>124</v>
      </c>
      <c r="D73" s="12">
        <v>28</v>
      </c>
      <c r="E73" s="12">
        <v>12</v>
      </c>
      <c r="F73" s="12">
        <f>SUM(D73:E73)</f>
        <v>40</v>
      </c>
    </row>
    <row r="74" spans="2:10" x14ac:dyDescent="0.25">
      <c r="B74" s="16"/>
      <c r="C74" s="14" t="s">
        <v>125</v>
      </c>
      <c r="D74" s="12">
        <v>25</v>
      </c>
      <c r="E74" s="12">
        <v>35</v>
      </c>
      <c r="F74" s="12">
        <f t="shared" ref="F74:F75" si="1">SUM(D74:E74)</f>
        <v>60</v>
      </c>
    </row>
    <row r="75" spans="2:10" x14ac:dyDescent="0.25">
      <c r="B75" s="16"/>
      <c r="C75" s="14" t="s">
        <v>126</v>
      </c>
      <c r="D75" s="12">
        <v>21</v>
      </c>
      <c r="E75" s="12">
        <v>29</v>
      </c>
      <c r="F75" s="12">
        <f t="shared" si="1"/>
        <v>50</v>
      </c>
    </row>
    <row r="76" spans="2:10" x14ac:dyDescent="0.25">
      <c r="C76" s="12"/>
      <c r="D76" s="12">
        <f>SUM(D73:D75)</f>
        <v>74</v>
      </c>
      <c r="E76" s="12">
        <f>SUM(E73:E75)</f>
        <v>76</v>
      </c>
      <c r="F76" s="12">
        <v>150</v>
      </c>
    </row>
    <row r="78" spans="2:10" x14ac:dyDescent="0.25">
      <c r="B78" s="10" t="s">
        <v>132</v>
      </c>
    </row>
    <row r="79" spans="2:10" x14ac:dyDescent="0.25">
      <c r="D79" s="15" t="s">
        <v>127</v>
      </c>
      <c r="E79" s="15"/>
    </row>
    <row r="80" spans="2:10" x14ac:dyDescent="0.25">
      <c r="C80" s="12"/>
      <c r="D80" s="13" t="s">
        <v>122</v>
      </c>
      <c r="E80" s="13" t="s">
        <v>123</v>
      </c>
      <c r="F80" s="12"/>
    </row>
    <row r="81" spans="2:8" x14ac:dyDescent="0.25">
      <c r="B81" s="16" t="s">
        <v>128</v>
      </c>
      <c r="C81" s="14" t="s">
        <v>124</v>
      </c>
      <c r="D81" s="12">
        <f>D$84*$F81/$F$84</f>
        <v>19.733333333333334</v>
      </c>
      <c r="E81" s="12">
        <f>E$84*$F81/$F$84</f>
        <v>20.266666666666666</v>
      </c>
      <c r="F81" s="12">
        <v>40</v>
      </c>
    </row>
    <row r="82" spans="2:8" x14ac:dyDescent="0.25">
      <c r="B82" s="16"/>
      <c r="C82" s="14" t="s">
        <v>125</v>
      </c>
      <c r="D82" s="12">
        <f t="shared" ref="D82:E83" si="2">D$84*$F82/$F$84</f>
        <v>29.6</v>
      </c>
      <c r="E82" s="12">
        <f t="shared" si="2"/>
        <v>30.4</v>
      </c>
      <c r="F82" s="12">
        <v>60</v>
      </c>
    </row>
    <row r="83" spans="2:8" x14ac:dyDescent="0.25">
      <c r="B83" s="16"/>
      <c r="C83" s="14" t="s">
        <v>126</v>
      </c>
      <c r="D83" s="12">
        <f t="shared" si="2"/>
        <v>24.666666666666668</v>
      </c>
      <c r="E83" s="12">
        <f t="shared" si="2"/>
        <v>25.333333333333332</v>
      </c>
      <c r="F83" s="12">
        <v>50</v>
      </c>
    </row>
    <row r="84" spans="2:8" x14ac:dyDescent="0.25">
      <c r="C84" s="12"/>
      <c r="D84" s="12">
        <v>74</v>
      </c>
      <c r="E84" s="12">
        <v>76</v>
      </c>
      <c r="F84" s="12">
        <v>150</v>
      </c>
    </row>
    <row r="87" spans="2:8" x14ac:dyDescent="0.25">
      <c r="D87">
        <f>(D73-D81) ^ 2/D81</f>
        <v>3.4630630630630619</v>
      </c>
      <c r="E87">
        <f>(E73-E81) ^ 2/E81</f>
        <v>3.3719298245614029</v>
      </c>
      <c r="G87" t="s">
        <v>133</v>
      </c>
      <c r="H87">
        <f>SUM(D87:E89)</f>
        <v>9.3216571834992887</v>
      </c>
    </row>
    <row r="88" spans="2:8" x14ac:dyDescent="0.25">
      <c r="D88">
        <f t="shared" ref="D88:E88" si="3">(D74-D82) ^ 2/D82</f>
        <v>0.71486486486486533</v>
      </c>
      <c r="E88">
        <f t="shared" si="3"/>
        <v>0.69605263157894792</v>
      </c>
    </row>
    <row r="89" spans="2:8" x14ac:dyDescent="0.25">
      <c r="D89">
        <f t="shared" ref="D89:E89" si="4">(D75-D83) ^ 2/D83</f>
        <v>0.54504504504504536</v>
      </c>
      <c r="E89">
        <f t="shared" si="4"/>
        <v>0.53070175438596534</v>
      </c>
    </row>
    <row r="92" spans="2:8" x14ac:dyDescent="0.25">
      <c r="B92" s="10" t="s">
        <v>135</v>
      </c>
    </row>
    <row r="93" spans="2:8" x14ac:dyDescent="0.25">
      <c r="B93" s="10" t="s">
        <v>143</v>
      </c>
      <c r="F93" t="s">
        <v>146</v>
      </c>
    </row>
    <row r="94" spans="2:8" x14ac:dyDescent="0.25">
      <c r="B94" s="10" t="s">
        <v>144</v>
      </c>
      <c r="F94" t="s">
        <v>145</v>
      </c>
    </row>
    <row r="95" spans="2:8" x14ac:dyDescent="0.25">
      <c r="B95" s="10"/>
    </row>
    <row r="96" spans="2:8" x14ac:dyDescent="0.25">
      <c r="B96" t="s">
        <v>134</v>
      </c>
      <c r="D96" s="11" t="s">
        <v>136</v>
      </c>
    </row>
    <row r="97" spans="2:12" x14ac:dyDescent="0.25">
      <c r="B97" t="s">
        <v>135</v>
      </c>
      <c r="D97" s="11" t="s">
        <v>137</v>
      </c>
    </row>
    <row r="101" spans="2:12" x14ac:dyDescent="0.25">
      <c r="B101" t="s">
        <v>138</v>
      </c>
      <c r="C101" t="s">
        <v>139</v>
      </c>
      <c r="G101" t="s">
        <v>141</v>
      </c>
      <c r="H101" t="s">
        <v>140</v>
      </c>
      <c r="K101" t="s">
        <v>118</v>
      </c>
      <c r="L101" t="s">
        <v>142</v>
      </c>
    </row>
    <row r="102" spans="2:12" x14ac:dyDescent="0.25">
      <c r="B102">
        <v>100</v>
      </c>
      <c r="C102">
        <v>65</v>
      </c>
      <c r="G102">
        <v>25</v>
      </c>
      <c r="H102">
        <v>0</v>
      </c>
      <c r="K102">
        <v>4886</v>
      </c>
      <c r="L102">
        <v>33</v>
      </c>
    </row>
    <row r="103" spans="2:12" x14ac:dyDescent="0.25">
      <c r="B103">
        <v>120</v>
      </c>
      <c r="C103">
        <v>55</v>
      </c>
      <c r="G103">
        <v>50</v>
      </c>
      <c r="H103">
        <v>5</v>
      </c>
      <c r="K103">
        <v>5582</v>
      </c>
      <c r="L103">
        <v>69</v>
      </c>
    </row>
    <row r="104" spans="2:12" x14ac:dyDescent="0.25">
      <c r="B104">
        <v>150</v>
      </c>
      <c r="C104">
        <v>40</v>
      </c>
      <c r="G104">
        <v>75</v>
      </c>
      <c r="H104">
        <v>10</v>
      </c>
      <c r="K104">
        <v>5070</v>
      </c>
      <c r="L104">
        <v>65</v>
      </c>
    </row>
    <row r="105" spans="2:12" x14ac:dyDescent="0.25">
      <c r="B105">
        <v>190</v>
      </c>
      <c r="C105">
        <v>35</v>
      </c>
      <c r="G105">
        <v>100</v>
      </c>
      <c r="H105">
        <v>15</v>
      </c>
      <c r="K105">
        <v>6981</v>
      </c>
      <c r="L105">
        <v>49</v>
      </c>
    </row>
    <row r="106" spans="2:12" x14ac:dyDescent="0.25">
      <c r="B106">
        <v>250</v>
      </c>
      <c r="C106">
        <v>20</v>
      </c>
      <c r="G106">
        <v>125</v>
      </c>
      <c r="H106">
        <v>20</v>
      </c>
      <c r="K106">
        <v>1754</v>
      </c>
      <c r="L106">
        <v>28</v>
      </c>
    </row>
    <row r="107" spans="2:12" x14ac:dyDescent="0.25">
      <c r="G107">
        <v>150</v>
      </c>
      <c r="H107">
        <v>25</v>
      </c>
      <c r="K107">
        <v>5411</v>
      </c>
      <c r="L107">
        <v>31</v>
      </c>
    </row>
    <row r="108" spans="2:12" x14ac:dyDescent="0.25">
      <c r="G108">
        <v>175</v>
      </c>
      <c r="H108">
        <v>30</v>
      </c>
      <c r="K108">
        <v>7541</v>
      </c>
      <c r="L108">
        <v>65</v>
      </c>
    </row>
    <row r="109" spans="2:12" x14ac:dyDescent="0.25">
      <c r="G109">
        <v>200</v>
      </c>
      <c r="H109">
        <v>35</v>
      </c>
      <c r="K109">
        <v>2452</v>
      </c>
      <c r="L109">
        <v>62</v>
      </c>
    </row>
    <row r="110" spans="2:12" x14ac:dyDescent="0.25">
      <c r="G110">
        <v>225</v>
      </c>
      <c r="H110">
        <v>40</v>
      </c>
      <c r="K110">
        <v>9414</v>
      </c>
      <c r="L110">
        <v>50</v>
      </c>
    </row>
    <row r="111" spans="2:12" x14ac:dyDescent="0.25">
      <c r="K111">
        <v>7473</v>
      </c>
      <c r="L111">
        <v>35</v>
      </c>
    </row>
    <row r="115" spans="3:6" x14ac:dyDescent="0.25">
      <c r="C115" t="s">
        <v>147</v>
      </c>
      <c r="E115" t="s">
        <v>148</v>
      </c>
    </row>
    <row r="116" spans="3:6" x14ac:dyDescent="0.25">
      <c r="C116" t="s">
        <v>149</v>
      </c>
      <c r="E116" t="s">
        <v>150</v>
      </c>
    </row>
    <row r="117" spans="3:6" x14ac:dyDescent="0.25">
      <c r="C117" t="s">
        <v>133</v>
      </c>
      <c r="E117" t="s">
        <v>151</v>
      </c>
    </row>
    <row r="118" spans="3:6" x14ac:dyDescent="0.25">
      <c r="C118" t="s">
        <v>135</v>
      </c>
      <c r="E118" t="s">
        <v>152</v>
      </c>
    </row>
    <row r="119" spans="3:6" x14ac:dyDescent="0.25">
      <c r="D119" t="s">
        <v>155</v>
      </c>
      <c r="F119" t="s">
        <v>154</v>
      </c>
    </row>
    <row r="120" spans="3:6" x14ac:dyDescent="0.25">
      <c r="D120" t="s">
        <v>156</v>
      </c>
      <c r="F120" t="s">
        <v>153</v>
      </c>
    </row>
  </sheetData>
  <mergeCells count="4">
    <mergeCell ref="D71:E71"/>
    <mergeCell ref="B73:B75"/>
    <mergeCell ref="D79:E79"/>
    <mergeCell ref="B81:B83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- 1</vt:lpstr>
      <vt:lpstr>STATS - 2</vt:lpstr>
      <vt:lpstr>STATS - 3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2019-10-12T06:34:25Z</dcterms:created>
  <dcterms:modified xsi:type="dcterms:W3CDTF">2023-07-09T07:49:49Z</dcterms:modified>
</cp:coreProperties>
</file>