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om\Downloads\"/>
    </mc:Choice>
  </mc:AlternateContent>
  <xr:revisionPtr revIDLastSave="0" documentId="13_ncr:1_{75B73179-C3EF-4DD3-8637-781F0B2E1E6B}" xr6:coauthVersionLast="47" xr6:coauthVersionMax="47" xr10:uidLastSave="{00000000-0000-0000-0000-000000000000}"/>
  <bookViews>
    <workbookView xWindow="-120" yWindow="-120" windowWidth="20730" windowHeight="11160" xr2:uid="{B6237EE3-0D9C-45E9-88A2-966BF5740B2F}"/>
  </bookViews>
  <sheets>
    <sheet name="Single Sample T Test" sheetId="1" r:id="rId1"/>
    <sheet name="Paired Sample T Test" sheetId="2" r:id="rId2"/>
    <sheet name="Independent Sample" sheetId="3" r:id="rId3"/>
    <sheet name="Sheet2" sheetId="5" r:id="rId4"/>
    <sheet name="Levenes Test UnEqual" sheetId="6" r:id="rId5"/>
    <sheet name="Levenes Test Equal Variance" sheetId="7" r:id="rId6"/>
    <sheet name="Sheet1" sheetId="4"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 i="5" l="1"/>
  <c r="I18" i="5"/>
  <c r="H20" i="5"/>
  <c r="H2" i="5"/>
  <c r="F19" i="1"/>
  <c r="F22" i="1"/>
  <c r="D25" i="1"/>
  <c r="D5" i="1"/>
  <c r="I4" i="1"/>
  <c r="I5" i="1"/>
  <c r="O11" i="1" s="1"/>
  <c r="R4" i="7"/>
  <c r="Q4" i="7"/>
  <c r="P5" i="7"/>
  <c r="P4" i="7"/>
  <c r="N5" i="7"/>
  <c r="F18" i="7"/>
  <c r="E18" i="7"/>
  <c r="E15" i="7"/>
  <c r="F25" i="6"/>
  <c r="H8" i="7"/>
  <c r="J8" i="7" s="1"/>
  <c r="F16" i="7"/>
  <c r="G5" i="7" s="1"/>
  <c r="I5" i="7" s="1"/>
  <c r="F15" i="7"/>
  <c r="F14" i="7"/>
  <c r="E14" i="7"/>
  <c r="E4" i="7"/>
  <c r="F4" i="7"/>
  <c r="E5" i="7"/>
  <c r="F5" i="7"/>
  <c r="E6" i="7"/>
  <c r="F6" i="7"/>
  <c r="E7" i="7"/>
  <c r="F7" i="7"/>
  <c r="E8" i="7"/>
  <c r="F8" i="7"/>
  <c r="E9" i="7"/>
  <c r="F9" i="7"/>
  <c r="E10" i="7"/>
  <c r="F10" i="7"/>
  <c r="E11" i="7"/>
  <c r="F11" i="7"/>
  <c r="E12" i="7"/>
  <c r="F12" i="7"/>
  <c r="E13" i="7"/>
  <c r="F13" i="7"/>
  <c r="F3" i="7"/>
  <c r="E3" i="7"/>
  <c r="D15" i="7"/>
  <c r="C15" i="7"/>
  <c r="R3" i="6"/>
  <c r="K23" i="6"/>
  <c r="I3" i="6"/>
  <c r="H3" i="6"/>
  <c r="G23" i="6"/>
  <c r="I5" i="6" s="1"/>
  <c r="K5" i="6" s="1"/>
  <c r="Q3" i="6"/>
  <c r="P4" i="6"/>
  <c r="N4" i="6"/>
  <c r="O3" i="6"/>
  <c r="H5" i="6"/>
  <c r="J5" i="6" s="1"/>
  <c r="H9" i="6"/>
  <c r="J9" i="6" s="1"/>
  <c r="H13" i="6"/>
  <c r="J13" i="6" s="1"/>
  <c r="H17" i="6"/>
  <c r="J17" i="6" s="1"/>
  <c r="K3" i="6"/>
  <c r="G22" i="6"/>
  <c r="F22" i="6"/>
  <c r="E22" i="6"/>
  <c r="G4" i="6" s="1"/>
  <c r="F4" i="6"/>
  <c r="F5" i="6"/>
  <c r="F6" i="6"/>
  <c r="F7" i="6"/>
  <c r="F8" i="6"/>
  <c r="F9" i="6"/>
  <c r="F10" i="6"/>
  <c r="F11" i="6"/>
  <c r="F12" i="6"/>
  <c r="F13" i="6"/>
  <c r="F14" i="6"/>
  <c r="F15" i="6"/>
  <c r="F16" i="6"/>
  <c r="F17" i="6"/>
  <c r="F18" i="6"/>
  <c r="F19" i="6"/>
  <c r="F20" i="6"/>
  <c r="F21" i="6"/>
  <c r="F3" i="6"/>
  <c r="D22" i="6"/>
  <c r="J35" i="5" a="1"/>
  <c r="J35" i="5" s="1"/>
  <c r="J34" i="5" a="1"/>
  <c r="J34" i="5" s="1"/>
  <c r="J31" i="5" a="1"/>
  <c r="J31" i="5" s="1"/>
  <c r="J30" i="5" a="1"/>
  <c r="J30" i="5" s="1"/>
  <c r="P2" i="4" a="1"/>
  <c r="P2" i="4" s="1"/>
  <c r="F8" i="1"/>
  <c r="I3" i="2"/>
  <c r="H10" i="2"/>
  <c r="H9" i="2"/>
  <c r="D8" i="2"/>
  <c r="E15" i="1"/>
  <c r="D6" i="1"/>
  <c r="C5" i="1"/>
  <c r="B25" i="1"/>
  <c r="C13" i="1" s="1"/>
  <c r="D13" i="1" s="1"/>
  <c r="D50" i="2"/>
  <c r="N9" i="5"/>
  <c r="L22" i="5"/>
  <c r="K22" i="5"/>
  <c r="L2" i="5"/>
  <c r="L3" i="5"/>
  <c r="L4" i="5"/>
  <c r="L5" i="5"/>
  <c r="L6" i="5"/>
  <c r="L7" i="5"/>
  <c r="L8" i="5"/>
  <c r="L9" i="5"/>
  <c r="L10" i="5"/>
  <c r="L11" i="5"/>
  <c r="L12" i="5"/>
  <c r="L13" i="5"/>
  <c r="L14" i="5"/>
  <c r="L15" i="5"/>
  <c r="L16" i="5"/>
  <c r="L17" i="5"/>
  <c r="L18" i="5"/>
  <c r="K3" i="5"/>
  <c r="K4" i="5"/>
  <c r="K5" i="5"/>
  <c r="K6" i="5"/>
  <c r="K7" i="5"/>
  <c r="K8" i="5"/>
  <c r="K9" i="5"/>
  <c r="K10" i="5"/>
  <c r="K11" i="5"/>
  <c r="K12" i="5"/>
  <c r="K13" i="5"/>
  <c r="K14" i="5"/>
  <c r="K15" i="5"/>
  <c r="K16" i="5"/>
  <c r="K17" i="5"/>
  <c r="K18" i="5"/>
  <c r="K19" i="5"/>
  <c r="K20" i="5"/>
  <c r="K2" i="5"/>
  <c r="H3" i="5"/>
  <c r="I3" i="5"/>
  <c r="H4" i="5"/>
  <c r="I4" i="5"/>
  <c r="H5" i="5"/>
  <c r="I5" i="5"/>
  <c r="H6" i="5"/>
  <c r="I6" i="5"/>
  <c r="H7" i="5"/>
  <c r="I7" i="5"/>
  <c r="H8" i="5"/>
  <c r="I8" i="5"/>
  <c r="H9" i="5"/>
  <c r="I9" i="5"/>
  <c r="H10" i="5"/>
  <c r="I10" i="5"/>
  <c r="H11" i="5"/>
  <c r="I11" i="5"/>
  <c r="H12" i="5"/>
  <c r="I12" i="5"/>
  <c r="H13" i="5"/>
  <c r="I13" i="5"/>
  <c r="H14" i="5"/>
  <c r="I14" i="5"/>
  <c r="H15" i="5"/>
  <c r="I15" i="5"/>
  <c r="H16" i="5"/>
  <c r="I16" i="5"/>
  <c r="H17" i="5"/>
  <c r="I17" i="5"/>
  <c r="H18" i="5"/>
  <c r="H19" i="5"/>
  <c r="I2" i="5"/>
  <c r="F22" i="5"/>
  <c r="E22" i="5"/>
  <c r="I6" i="4"/>
  <c r="E62" i="2"/>
  <c r="D62" i="2"/>
  <c r="E51" i="2"/>
  <c r="E52" i="2"/>
  <c r="E53" i="2"/>
  <c r="E54" i="2"/>
  <c r="E55" i="2"/>
  <c r="E56" i="2"/>
  <c r="E57" i="2"/>
  <c r="E58" i="2"/>
  <c r="E59" i="2"/>
  <c r="E60" i="2"/>
  <c r="E61" i="2"/>
  <c r="E50" i="2"/>
  <c r="D51" i="2"/>
  <c r="D52" i="2"/>
  <c r="D53" i="2"/>
  <c r="D54" i="2"/>
  <c r="D55" i="2"/>
  <c r="D56" i="2"/>
  <c r="D57" i="2"/>
  <c r="D58" i="2"/>
  <c r="D59" i="2"/>
  <c r="D60" i="2"/>
  <c r="D61" i="2"/>
  <c r="C41" i="2"/>
  <c r="B41" i="2"/>
  <c r="H34" i="1"/>
  <c r="F20" i="7" l="1"/>
  <c r="G4" i="7"/>
  <c r="I4" i="7" s="1"/>
  <c r="H7" i="7"/>
  <c r="J7" i="7" s="1"/>
  <c r="H3" i="7"/>
  <c r="J3" i="7" s="1"/>
  <c r="H12" i="7"/>
  <c r="J12" i="7" s="1"/>
  <c r="G12" i="7"/>
  <c r="I12" i="7" s="1"/>
  <c r="H11" i="7"/>
  <c r="J11" i="7" s="1"/>
  <c r="G7" i="7"/>
  <c r="I7" i="7" s="1"/>
  <c r="H14" i="7"/>
  <c r="J14" i="7" s="1"/>
  <c r="H10" i="7"/>
  <c r="J10" i="7" s="1"/>
  <c r="H6" i="7"/>
  <c r="J6" i="7" s="1"/>
  <c r="H4" i="7"/>
  <c r="J4" i="7" s="1"/>
  <c r="G8" i="7"/>
  <c r="I8" i="7" s="1"/>
  <c r="G3" i="7"/>
  <c r="I3" i="7" s="1"/>
  <c r="G11" i="7"/>
  <c r="I11" i="7" s="1"/>
  <c r="G14" i="7"/>
  <c r="I14" i="7" s="1"/>
  <c r="G10" i="7"/>
  <c r="I10" i="7" s="1"/>
  <c r="G6" i="7"/>
  <c r="I6" i="7" s="1"/>
  <c r="H13" i="7"/>
  <c r="J13" i="7" s="1"/>
  <c r="H9" i="7"/>
  <c r="J9" i="7" s="1"/>
  <c r="H5" i="7"/>
  <c r="J5" i="7" s="1"/>
  <c r="G13" i="7"/>
  <c r="I13" i="7" s="1"/>
  <c r="G9" i="7"/>
  <c r="I9" i="7" s="1"/>
  <c r="H20" i="6"/>
  <c r="J20" i="6" s="1"/>
  <c r="H16" i="6"/>
  <c r="J16" i="6" s="1"/>
  <c r="H12" i="6"/>
  <c r="J12" i="6" s="1"/>
  <c r="H8" i="6"/>
  <c r="J8" i="6" s="1"/>
  <c r="H4" i="6"/>
  <c r="J4" i="6" s="1"/>
  <c r="H21" i="6"/>
  <c r="J21" i="6" s="1"/>
  <c r="I16" i="6"/>
  <c r="K16" i="6" s="1"/>
  <c r="I12" i="6"/>
  <c r="K12" i="6" s="1"/>
  <c r="I8" i="6"/>
  <c r="K8" i="6" s="1"/>
  <c r="I4" i="6"/>
  <c r="K4" i="6" s="1"/>
  <c r="I19" i="6"/>
  <c r="K19" i="6" s="1"/>
  <c r="I15" i="6"/>
  <c r="K15" i="6" s="1"/>
  <c r="I11" i="6"/>
  <c r="K11" i="6" s="1"/>
  <c r="I7" i="6"/>
  <c r="K7" i="6" s="1"/>
  <c r="G27" i="6"/>
  <c r="H15" i="6"/>
  <c r="J15" i="6" s="1"/>
  <c r="H7" i="6"/>
  <c r="J7" i="6" s="1"/>
  <c r="G25" i="6"/>
  <c r="I18" i="6"/>
  <c r="K18" i="6" s="1"/>
  <c r="I6" i="6"/>
  <c r="K6" i="6" s="1"/>
  <c r="H18" i="6"/>
  <c r="J18" i="6" s="1"/>
  <c r="H14" i="6"/>
  <c r="J14" i="6" s="1"/>
  <c r="H10" i="6"/>
  <c r="J10" i="6" s="1"/>
  <c r="H6" i="6"/>
  <c r="J6" i="6" s="1"/>
  <c r="H19" i="6"/>
  <c r="J19" i="6" s="1"/>
  <c r="H11" i="6"/>
  <c r="J11" i="6" s="1"/>
  <c r="I14" i="6"/>
  <c r="K14" i="6" s="1"/>
  <c r="I10" i="6"/>
  <c r="K10" i="6" s="1"/>
  <c r="J3" i="6"/>
  <c r="I17" i="6"/>
  <c r="K17" i="6" s="1"/>
  <c r="I13" i="6"/>
  <c r="K13" i="6" s="1"/>
  <c r="I9" i="6"/>
  <c r="K9" i="6" s="1"/>
  <c r="K22" i="6" s="1"/>
  <c r="G11" i="6"/>
  <c r="G18" i="6"/>
  <c r="G10" i="6"/>
  <c r="G19" i="6"/>
  <c r="G9" i="6"/>
  <c r="G17" i="6"/>
  <c r="G16" i="6"/>
  <c r="G8" i="6"/>
  <c r="G12" i="6"/>
  <c r="G15" i="6"/>
  <c r="G7" i="6"/>
  <c r="G14" i="6"/>
  <c r="G3" i="6"/>
  <c r="G13" i="6"/>
  <c r="G6" i="6"/>
  <c r="G5" i="6"/>
  <c r="C20" i="1"/>
  <c r="D20" i="1" s="1"/>
  <c r="C6" i="1"/>
  <c r="C21" i="1"/>
  <c r="D21" i="1" s="1"/>
  <c r="C10" i="1"/>
  <c r="D10" i="1" s="1"/>
  <c r="C19" i="1"/>
  <c r="D19" i="1" s="1"/>
  <c r="C12" i="1"/>
  <c r="D12" i="1" s="1"/>
  <c r="C11" i="1"/>
  <c r="D11" i="1" s="1"/>
  <c r="C18" i="1"/>
  <c r="D18" i="1" s="1"/>
  <c r="C22" i="1"/>
  <c r="D22" i="1" s="1"/>
  <c r="C14" i="1"/>
  <c r="D14" i="1" s="1"/>
  <c r="C7" i="1"/>
  <c r="D7" i="1" s="1"/>
  <c r="C17" i="1"/>
  <c r="D17" i="1" s="1"/>
  <c r="C9" i="1"/>
  <c r="D9" i="1" s="1"/>
  <c r="C24" i="1"/>
  <c r="D24" i="1" s="1"/>
  <c r="C16" i="1"/>
  <c r="D16" i="1" s="1"/>
  <c r="C8" i="1"/>
  <c r="D8" i="1" s="1"/>
  <c r="C23" i="1"/>
  <c r="D23" i="1" s="1"/>
  <c r="C15" i="1"/>
  <c r="D15" i="1" s="1"/>
  <c r="D22" i="2"/>
  <c r="E22" i="2"/>
  <c r="E9" i="2"/>
  <c r="E10" i="2"/>
  <c r="E11" i="2"/>
  <c r="E12" i="2"/>
  <c r="E13" i="2"/>
  <c r="E14" i="2"/>
  <c r="E15" i="2"/>
  <c r="E16" i="2"/>
  <c r="E17" i="2"/>
  <c r="E18" i="2"/>
  <c r="E19" i="2"/>
  <c r="E20" i="2"/>
  <c r="E21" i="2"/>
  <c r="E8" i="2"/>
  <c r="D9" i="2"/>
  <c r="D10" i="2"/>
  <c r="D11" i="2"/>
  <c r="D12" i="2"/>
  <c r="D13" i="2"/>
  <c r="D14" i="2"/>
  <c r="D15" i="2"/>
  <c r="D16" i="2"/>
  <c r="D17" i="2"/>
  <c r="D18" i="2"/>
  <c r="D19" i="2"/>
  <c r="D20" i="2"/>
  <c r="D21" i="2"/>
  <c r="I15" i="7" l="1"/>
  <c r="J15" i="7"/>
  <c r="J22" i="6"/>
  <c r="J16" i="7"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<sst xmlns="http://schemas.openxmlformats.org/spreadsheetml/2006/main" count="138" uniqueCount="103">
  <si>
    <t>Systolic BP</t>
  </si>
  <si>
    <r>
      <t xml:space="preserve">t = (x̄-μ) </t>
    </r>
    <r>
      <rPr>
        <sz val="16"/>
        <color theme="1"/>
        <rFont val="Calibri"/>
        <family val="2"/>
        <scheme val="minor"/>
      </rPr>
      <t>/</t>
    </r>
    <r>
      <rPr>
        <sz val="14"/>
        <color theme="1"/>
        <rFont val="Calibri"/>
        <family val="2"/>
        <scheme val="minor"/>
      </rPr>
      <t xml:space="preserve"> (s/√n)</t>
    </r>
  </si>
  <si>
    <r>
      <t xml:space="preserve">Ho: Mean </t>
    </r>
    <r>
      <rPr>
        <b/>
        <sz val="14"/>
        <color theme="1"/>
        <rFont val="Calibri"/>
        <family val="2"/>
        <scheme val="minor"/>
      </rPr>
      <t>=</t>
    </r>
    <r>
      <rPr>
        <sz val="14"/>
        <color theme="1"/>
        <rFont val="Calibri"/>
        <family val="2"/>
        <scheme val="minor"/>
      </rPr>
      <t xml:space="preserve"> 120</t>
    </r>
  </si>
  <si>
    <t>x̄</t>
  </si>
  <si>
    <t>S</t>
  </si>
  <si>
    <r>
      <t xml:space="preserve">Ha: Mean </t>
    </r>
    <r>
      <rPr>
        <b/>
        <sz val="18"/>
        <color theme="1"/>
        <rFont val="Calibri"/>
        <family val="2"/>
        <scheme val="minor"/>
      </rPr>
      <t>≠</t>
    </r>
    <r>
      <rPr>
        <sz val="14"/>
        <color theme="1"/>
        <rFont val="Calibri"/>
        <family val="2"/>
        <scheme val="minor"/>
      </rPr>
      <t xml:space="preserve"> 120</t>
    </r>
  </si>
  <si>
    <t xml:space="preserve"> =(130.05-120)/(9.960316/(SQRT(20)))</t>
  </si>
  <si>
    <t>α</t>
  </si>
  <si>
    <t>DOF</t>
  </si>
  <si>
    <t>N-1</t>
  </si>
  <si>
    <t>t critical</t>
  </si>
  <si>
    <t>Pre Test</t>
  </si>
  <si>
    <t>Post Test</t>
  </si>
  <si>
    <t>D</t>
  </si>
  <si>
    <t>D^2</t>
  </si>
  <si>
    <t xml:space="preserve"> =$D$22/(SQRT(((14*$E$22)-(D22)^2)/(G2)))</t>
  </si>
  <si>
    <t>t value</t>
  </si>
  <si>
    <t>t stat&gt; t critical</t>
  </si>
  <si>
    <t>Therefore, reject Ho</t>
  </si>
  <si>
    <t>T Test in SPSS: Output</t>
  </si>
  <si>
    <t>Sig (2 Tailed): use the value indicated in Levine’s test. If this p-value is above .05, then there is not a significant difference in test scores.</t>
  </si>
  <si>
    <r>
      <t>The Levine’s test for equal variance (the first section of the Independent Samples Test box). If the significance level is larger than .05, you should use the first line in the output table, </t>
    </r>
    <r>
      <rPr>
        <i/>
        <sz val="14"/>
        <rFont val="Times New Roman"/>
        <family val="1"/>
      </rPr>
      <t>Equal variances assumed.</t>
    </r>
    <r>
      <rPr>
        <sz val="14"/>
        <rFont val="Times New Roman"/>
        <family val="1"/>
      </rPr>
      <t> If the value is .05 or lower, use the second row of results.</t>
    </r>
  </si>
  <si>
    <t>Unequal Varinaces</t>
  </si>
  <si>
    <t>Equal Varinace</t>
  </si>
  <si>
    <r>
      <t>For F Test DOF = N</t>
    </r>
    <r>
      <rPr>
        <b/>
        <sz val="9"/>
        <color theme="1"/>
        <rFont val="Calibri"/>
        <family val="2"/>
        <scheme val="minor"/>
      </rPr>
      <t>1</t>
    </r>
    <r>
      <rPr>
        <b/>
        <sz val="11"/>
        <color theme="1"/>
        <rFont val="Calibri"/>
        <family val="2"/>
        <scheme val="minor"/>
      </rPr>
      <t>-1, N</t>
    </r>
    <r>
      <rPr>
        <b/>
        <sz val="9"/>
        <color theme="1"/>
        <rFont val="Calibri"/>
        <family val="2"/>
        <scheme val="minor"/>
      </rPr>
      <t>2</t>
    </r>
    <r>
      <rPr>
        <b/>
        <sz val="11"/>
        <color theme="1"/>
        <rFont val="Calibri"/>
        <family val="2"/>
        <scheme val="minor"/>
      </rPr>
      <t>-1  {Look at the F table}</t>
    </r>
  </si>
  <si>
    <t>(Xi-Xbar)</t>
  </si>
  <si>
    <t>(Xi-Xbar)^2</t>
  </si>
  <si>
    <t>TWO TAILED</t>
  </si>
  <si>
    <t>Pre Score - Post Score</t>
  </si>
  <si>
    <r>
      <t xml:space="preserve">Ho: </t>
    </r>
    <r>
      <rPr>
        <sz val="20"/>
        <color rgb="FFFF0000"/>
        <rFont val="Calibri"/>
        <family val="2"/>
        <scheme val="minor"/>
      </rPr>
      <t>μ</t>
    </r>
    <r>
      <rPr>
        <sz val="14"/>
        <color rgb="FFFF0000"/>
        <rFont val="Calibri"/>
        <family val="2"/>
        <scheme val="minor"/>
      </rPr>
      <t xml:space="preserve">pre = </t>
    </r>
    <r>
      <rPr>
        <sz val="20"/>
        <color rgb="FFFF0000"/>
        <rFont val="Calibri"/>
        <family val="2"/>
        <scheme val="minor"/>
      </rPr>
      <t>μ</t>
    </r>
    <r>
      <rPr>
        <sz val="14"/>
        <color rgb="FFFF0000"/>
        <rFont val="Calibri"/>
        <family val="2"/>
        <scheme val="minor"/>
      </rPr>
      <t>post</t>
    </r>
  </si>
  <si>
    <r>
      <t xml:space="preserve">Ha: </t>
    </r>
    <r>
      <rPr>
        <sz val="20"/>
        <color rgb="FFFF0000"/>
        <rFont val="Calibri"/>
        <family val="2"/>
        <scheme val="minor"/>
      </rPr>
      <t>μ</t>
    </r>
    <r>
      <rPr>
        <sz val="14"/>
        <color rgb="FFFF0000"/>
        <rFont val="Calibri"/>
        <family val="2"/>
        <scheme val="minor"/>
      </rPr>
      <t xml:space="preserve">pre </t>
    </r>
    <r>
      <rPr>
        <b/>
        <sz val="18"/>
        <color rgb="FFFF0000"/>
        <rFont val="Calibri"/>
        <family val="2"/>
        <scheme val="minor"/>
      </rPr>
      <t>≠</t>
    </r>
    <r>
      <rPr>
        <sz val="14"/>
        <color rgb="FFFF0000"/>
        <rFont val="Calibri"/>
        <family val="2"/>
        <scheme val="minor"/>
      </rPr>
      <t xml:space="preserve"> </t>
    </r>
    <r>
      <rPr>
        <sz val="20"/>
        <color rgb="FFFF0000"/>
        <rFont val="Calibri"/>
        <family val="2"/>
        <scheme val="minor"/>
      </rPr>
      <t>μ</t>
    </r>
    <r>
      <rPr>
        <sz val="14"/>
        <color rgb="FFFF0000"/>
        <rFont val="Calibri"/>
        <family val="2"/>
        <scheme val="minor"/>
      </rPr>
      <t>post</t>
    </r>
  </si>
  <si>
    <t>X-Xbar</t>
  </si>
  <si>
    <t>(X-Xbar)^2</t>
  </si>
  <si>
    <t>Standard Deviation</t>
  </si>
  <si>
    <t>Here T value is greater than critical value, so we reject the null hypothesis and conclude that there exist a statistically mean difference between the values of systolic BP and Assumed Mean.</t>
  </si>
  <si>
    <t>Assumed μ =120, 130</t>
  </si>
  <si>
    <t>FORMULA</t>
  </si>
  <si>
    <t>INTERPRETATION</t>
  </si>
  <si>
    <r>
      <t xml:space="preserve">Ho: Mean </t>
    </r>
    <r>
      <rPr>
        <b/>
        <sz val="14"/>
        <color theme="1"/>
        <rFont val="Calibri"/>
        <family val="2"/>
        <scheme val="minor"/>
      </rPr>
      <t>=</t>
    </r>
    <r>
      <rPr>
        <sz val="14"/>
        <color theme="1"/>
        <rFont val="Calibri"/>
        <family val="2"/>
        <scheme val="minor"/>
      </rPr>
      <t xml:space="preserve"> 130</t>
    </r>
  </si>
  <si>
    <r>
      <t xml:space="preserve">Ha: Mean </t>
    </r>
    <r>
      <rPr>
        <b/>
        <sz val="18"/>
        <color theme="1"/>
        <rFont val="Calibri"/>
        <family val="2"/>
        <scheme val="minor"/>
      </rPr>
      <t>≠</t>
    </r>
    <r>
      <rPr>
        <sz val="14"/>
        <color theme="1"/>
        <rFont val="Calibri"/>
        <family val="2"/>
        <scheme val="minor"/>
      </rPr>
      <t xml:space="preserve"> 130</t>
    </r>
  </si>
  <si>
    <t xml:space="preserve">23, </t>
  </si>
  <si>
    <t xml:space="preserve">15, </t>
  </si>
  <si>
    <t xml:space="preserve">16, </t>
  </si>
  <si>
    <t xml:space="preserve">25, </t>
  </si>
  <si>
    <t xml:space="preserve">20, </t>
  </si>
  <si>
    <t xml:space="preserve">17, </t>
  </si>
  <si>
    <t xml:space="preserve">18, </t>
  </si>
  <si>
    <t xml:space="preserve">14, </t>
  </si>
  <si>
    <t xml:space="preserve">12, </t>
  </si>
  <si>
    <t xml:space="preserve">19, </t>
  </si>
  <si>
    <t xml:space="preserve">21, </t>
  </si>
  <si>
    <t xml:space="preserve">22, </t>
  </si>
  <si>
    <t xml:space="preserve">11, </t>
  </si>
  <si>
    <t xml:space="preserve">24, </t>
  </si>
  <si>
    <t xml:space="preserve">13, </t>
  </si>
  <si>
    <t>16, 21, 16, 11, 24, 21, 18, 15, 19, 22, 13, 24</t>
  </si>
  <si>
    <t>23, 15, 16, 25, 20, 17, 18, 14, 12, 19, 21, 22</t>
  </si>
  <si>
    <t xml:space="preserve">13.5, </t>
  </si>
  <si>
    <t xml:space="preserve">13.2, </t>
  </si>
  <si>
    <t xml:space="preserve">12.7, </t>
  </si>
  <si>
    <t xml:space="preserve">22.1, </t>
  </si>
  <si>
    <t xml:space="preserve">17.5, </t>
  </si>
  <si>
    <t xml:space="preserve">20.1, </t>
  </si>
  <si>
    <t xml:space="preserve">22.5, </t>
  </si>
  <si>
    <t xml:space="preserve">21.9, </t>
  </si>
  <si>
    <t xml:space="preserve">12.8, </t>
  </si>
  <si>
    <t xml:space="preserve">13.1, </t>
  </si>
  <si>
    <t xml:space="preserve">11.6, </t>
  </si>
  <si>
    <t xml:space="preserve">22.9, </t>
  </si>
  <si>
    <t xml:space="preserve">10.1, </t>
  </si>
  <si>
    <t xml:space="preserve">27.6, </t>
  </si>
  <si>
    <t xml:space="preserve">13.8, </t>
  </si>
  <si>
    <t xml:space="preserve">25.6, </t>
  </si>
  <si>
    <t xml:space="preserve">26.7, </t>
  </si>
  <si>
    <t xml:space="preserve">28.9, </t>
  </si>
  <si>
    <t xml:space="preserve">30.1, </t>
  </si>
  <si>
    <t xml:space="preserve">25.4, </t>
  </si>
  <si>
    <t xml:space="preserve">12.1, </t>
  </si>
  <si>
    <t xml:space="preserve">13.4, </t>
  </si>
  <si>
    <t xml:space="preserve">12.3, </t>
  </si>
  <si>
    <t xml:space="preserve">11.9, </t>
  </si>
  <si>
    <t xml:space="preserve">22.2, </t>
  </si>
  <si>
    <t xml:space="preserve">13.5,  23,  13.2,  12.7,  22.1,  17.5,  20.1,  22.5,  19,  21.9,  13.2,  11,  12.8,  13.1,  11.6,  23,  13.2,  22.9,  13.1 </t>
  </si>
  <si>
    <t xml:space="preserve">10.1,  27.6,  13.8,  13.1,  25.6,  26.7,  28.9,  30.1,  25.4,  21.9,  12.1,  13.4,  12.3,  11.9,  22.2,  12.3,  22.2 </t>
  </si>
  <si>
    <t>Group 1</t>
  </si>
  <si>
    <t>Group 2</t>
  </si>
  <si>
    <t>Devation Grp 1</t>
  </si>
  <si>
    <t>Deviation Grp 2</t>
  </si>
  <si>
    <t xml:space="preserve"> </t>
  </si>
  <si>
    <t>Devartion_Overall Grp1</t>
  </si>
  <si>
    <t>Deviation_OverallGrp2</t>
  </si>
  <si>
    <t>Square1</t>
  </si>
  <si>
    <t>Square2</t>
  </si>
  <si>
    <t>DoF</t>
  </si>
  <si>
    <t>Between</t>
  </si>
  <si>
    <t>Within</t>
  </si>
  <si>
    <t>Total</t>
  </si>
  <si>
    <t>SS</t>
  </si>
  <si>
    <t>MS</t>
  </si>
  <si>
    <t>F</t>
  </si>
  <si>
    <t>B/W SS Calculation</t>
  </si>
  <si>
    <t>Overall Mean</t>
  </si>
  <si>
    <t>P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</si>
</sst>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sz val="14"/>
      <color rgb="FFFF0000"/>
      <name val="Calibri"/>
      <family val="2"/>
      <scheme val="minor"/>
    </font>
    <font>
      <b/>
      <sz val="11"/>
      <color rgb="FFFF0000"/>
      <name val="Calibri"/>
      <family val="2"/>
      <scheme val="minor"/>
    </font>
    <font>
      <b/>
      <sz val="14"/>
      <color rgb="FFFF0000"/>
      <name val="Calibri"/>
      <family val="2"/>
      <scheme val="minor"/>
    </font>
    <font>
      <sz val="8"/>
      <color rgb="FF777777"/>
      <name val="Arial"/>
      <family val="2"/>
    </font>
    <font>
      <u/>
      <sz val="11"/>
      <color theme="10"/>
      <name val="Calibri"/>
      <family val="2"/>
      <scheme val="minor"/>
    </font>
    <font>
      <sz val="14"/>
      <name val="Times New Roman"/>
      <family val="1"/>
    </font>
    <font>
      <i/>
      <sz val="14"/>
      <name val="Times New Roman"/>
      <family val="1"/>
    </font>
    <font>
      <sz val="17"/>
      <name val="Times New Roman"/>
      <family val="1"/>
    </font>
    <font>
      <sz val="12"/>
      <name val="Arial"/>
      <family val="2"/>
    </font>
    <font>
      <sz val="12"/>
      <name val="Calibri"/>
      <family val="2"/>
      <scheme val="minor"/>
    </font>
    <font>
      <sz val="14"/>
      <color rgb="FFE53500"/>
      <name val="Source Sans Pro"/>
      <family val="2"/>
    </font>
    <font>
      <sz val="14"/>
      <color rgb="FF1F2D3D"/>
      <name val="Source Sans Pro"/>
      <family val="2"/>
    </font>
    <font>
      <b/>
      <sz val="9"/>
      <color theme="1"/>
      <name val="Calibri"/>
      <family val="2"/>
      <scheme val="minor"/>
    </font>
    <font>
      <sz val="20"/>
      <color rgb="FFFF0000"/>
      <name val="Calibri"/>
      <family val="2"/>
      <scheme val="minor"/>
    </font>
    <font>
      <b/>
      <sz val="18"/>
      <color rgb="FFFF0000"/>
      <name val="Calibri"/>
      <family val="2"/>
      <scheme val="minor"/>
    </font>
    <font>
      <sz val="18"/>
      <color rgb="FFFF0000"/>
      <name val="Calibri"/>
      <family val="2"/>
      <scheme val="minor"/>
    </font>
    <font>
      <b/>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s>
  <cellStyleXfs count="2">
    <xf numFmtId="0" fontId="0" fillId="0" borderId="0"/>
    <xf numFmtId="0" fontId="11" fillId="0" borderId="0" applyNumberFormat="0" applyFill="0" applyBorder="0" applyAlignment="0" applyProtection="0"/>
  </cellStyleXfs>
  <cellXfs count="65">
    <xf numFmtId="0" fontId="0" fillId="0" borderId="0" xfId="0"/>
    <xf numFmtId="0" fontId="2" fillId="0" borderId="0" xfId="0" applyFont="1"/>
    <xf numFmtId="0" fontId="7" fillId="0" borderId="0" xfId="0" applyFont="1"/>
    <xf numFmtId="0" fontId="0" fillId="0" borderId="1" xfId="0" applyBorder="1"/>
    <xf numFmtId="0" fontId="3" fillId="0" borderId="0" xfId="0" applyFont="1"/>
    <xf numFmtId="0" fontId="1" fillId="0" borderId="0" xfId="0" applyFont="1"/>
    <xf numFmtId="0" fontId="8" fillId="0" borderId="0" xfId="0" applyFont="1"/>
    <xf numFmtId="0" fontId="0" fillId="0" borderId="0" xfId="0" applyAlignment="1">
      <alignment horizontal="right"/>
    </xf>
    <xf numFmtId="0" fontId="1" fillId="0" borderId="2" xfId="0" applyFont="1" applyBorder="1"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2" xfId="0" applyBorder="1"/>
    <xf numFmtId="0" fontId="0" fillId="0" borderId="13" xfId="0" applyBorder="1"/>
    <xf numFmtId="0" fontId="0" fillId="0" borderId="17" xfId="0" applyBorder="1"/>
    <xf numFmtId="0" fontId="0" fillId="0" borderId="18" xfId="0" applyBorder="1"/>
    <xf numFmtId="0" fontId="0" fillId="0" borderId="19" xfId="0" applyBorder="1"/>
    <xf numFmtId="0" fontId="0" fillId="0" borderId="2" xfId="0" applyBorder="1"/>
    <xf numFmtId="0" fontId="0" fillId="0" borderId="11" xfId="0" applyBorder="1"/>
    <xf numFmtId="0" fontId="1" fillId="0" borderId="16"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9" fillId="0" borderId="0" xfId="0" applyFont="1"/>
    <xf numFmtId="0" fontId="0" fillId="0" borderId="3" xfId="0" applyBorder="1" applyAlignment="1">
      <alignment horizontal="right"/>
    </xf>
    <xf numFmtId="0" fontId="3" fillId="0" borderId="0" xfId="0" applyFont="1" applyAlignment="1">
      <alignment horizontal="right"/>
    </xf>
    <xf numFmtId="0" fontId="10" fillId="0" borderId="0" xfId="0" applyFont="1" applyAlignment="1">
      <alignment vertical="center" wrapText="1"/>
    </xf>
    <xf numFmtId="0" fontId="12" fillId="0" borderId="0" xfId="0" applyFont="1" applyAlignment="1">
      <alignment horizontal="left" vertical="center" wrapText="1" indent="1"/>
    </xf>
    <xf numFmtId="0" fontId="12" fillId="0" borderId="0" xfId="1" applyFont="1" applyAlignment="1">
      <alignment horizontal="left" vertical="center" wrapText="1" indent="1"/>
    </xf>
    <xf numFmtId="0" fontId="14" fillId="0" borderId="0" xfId="0" applyFont="1" applyAlignment="1">
      <alignment vertical="center" wrapText="1"/>
    </xf>
    <xf numFmtId="0" fontId="15" fillId="0" borderId="0" xfId="0" applyFont="1"/>
    <xf numFmtId="0" fontId="16" fillId="0" borderId="0" xfId="0" applyFont="1"/>
    <xf numFmtId="0" fontId="17" fillId="0" borderId="0" xfId="0" applyFont="1" applyAlignment="1">
      <alignment horizontal="justify" vertical="center" wrapText="1"/>
    </xf>
    <xf numFmtId="0" fontId="0" fillId="0" borderId="0" xfId="0" applyAlignment="1">
      <alignment horizontal="justify" vertical="center" wrapText="1"/>
    </xf>
    <xf numFmtId="0" fontId="18" fillId="0" borderId="0" xfId="0" applyFont="1" applyAlignment="1">
      <alignment horizontal="justify" vertical="center" wrapText="1"/>
    </xf>
    <xf numFmtId="0" fontId="4" fillId="0" borderId="0" xfId="0" applyFont="1"/>
    <xf numFmtId="0" fontId="5" fillId="0" borderId="0" xfId="0" applyFont="1"/>
    <xf numFmtId="0" fontId="0" fillId="0" borderId="21" xfId="0" applyBorder="1"/>
    <xf numFmtId="0" fontId="0" fillId="0" borderId="22" xfId="0" applyBorder="1"/>
    <xf numFmtId="0" fontId="0" fillId="0" borderId="23" xfId="0" applyBorder="1"/>
    <xf numFmtId="0" fontId="0" fillId="0" borderId="24" xfId="0" applyBorder="1"/>
    <xf numFmtId="0" fontId="0" fillId="0" borderId="20" xfId="0" applyBorder="1"/>
    <xf numFmtId="0" fontId="0" fillId="0" borderId="3" xfId="0" applyBorder="1"/>
    <xf numFmtId="0" fontId="0" fillId="0" borderId="25" xfId="0" applyBorder="1"/>
    <xf numFmtId="0" fontId="1" fillId="0" borderId="2" xfId="0" applyFont="1" applyBorder="1"/>
    <xf numFmtId="0" fontId="0" fillId="0" borderId="26" xfId="0" applyBorder="1"/>
    <xf numFmtId="0" fontId="0" fillId="0" borderId="27" xfId="0" applyBorder="1"/>
    <xf numFmtId="0" fontId="0" fillId="0" borderId="28" xfId="0" applyBorder="1"/>
    <xf numFmtId="0" fontId="1" fillId="0" borderId="29" xfId="0" applyFont="1" applyBorder="1" applyAlignment="1">
      <alignment horizontal="center"/>
    </xf>
    <xf numFmtId="0" fontId="23" fillId="0" borderId="0" xfId="0" applyFont="1" applyAlignment="1">
      <alignment horizontal="center"/>
    </xf>
    <xf numFmtId="0" fontId="2" fillId="0" borderId="1" xfId="0" applyFont="1" applyBorder="1" applyAlignment="1">
      <alignment horizontal="center"/>
    </xf>
    <xf numFmtId="0" fontId="1" fillId="0" borderId="1" xfId="0" applyFont="1" applyBorder="1" applyAlignment="1">
      <alignment horizontal="center"/>
    </xf>
    <xf numFmtId="0" fontId="23" fillId="0" borderId="0" xfId="0" applyFont="1"/>
    <xf numFmtId="20" fontId="0" fillId="0" borderId="0" xfId="0" applyNumberFormat="1"/>
    <xf numFmtId="0" fontId="0" fillId="2" borderId="0" xfId="0" applyFill="1"/>
    <xf numFmtId="0" fontId="0" fillId="3" borderId="0" xfId="0" applyFill="1"/>
    <xf numFmtId="0" fontId="0" fillId="3" borderId="1" xfId="0" applyFill="1" applyBorder="1"/>
    <xf numFmtId="0" fontId="0" fillId="2" borderId="1" xfId="0" applyFill="1" applyBorder="1"/>
    <xf numFmtId="0" fontId="0" fillId="4" borderId="1" xfId="0" applyFill="1" applyBorder="1"/>
    <xf numFmtId="0" fontId="22" fillId="0" borderId="1" xfId="0" applyFont="1" applyBorder="1" applyAlignment="1">
      <alignment horizontal="left" vertical="top" wrapText="1"/>
    </xf>
    <xf numFmtId="0" fontId="22" fillId="0" borderId="30" xfId="0" applyFont="1" applyBorder="1" applyAlignment="1">
      <alignment horizontal="left" vertical="top" wrapText="1"/>
    </xf>
    <xf numFmtId="0" fontId="4"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'Paired Sample T Test'!$B$28:$B$39</c:f>
              <c:numCache>
                <c:formatCode>General</c:formatCode>
                <c:ptCount val="12"/>
                <c:pt idx="0">
                  <c:v>50</c:v>
                </c:pt>
                <c:pt idx="1">
                  <c:v>42</c:v>
                </c:pt>
                <c:pt idx="2">
                  <c:v>51</c:v>
                </c:pt>
                <c:pt idx="3">
                  <c:v>26</c:v>
                </c:pt>
                <c:pt idx="4">
                  <c:v>35</c:v>
                </c:pt>
                <c:pt idx="5">
                  <c:v>42</c:v>
                </c:pt>
                <c:pt idx="6">
                  <c:v>60</c:v>
                </c:pt>
                <c:pt idx="7">
                  <c:v>41</c:v>
                </c:pt>
                <c:pt idx="8">
                  <c:v>70</c:v>
                </c:pt>
                <c:pt idx="9">
                  <c:v>55</c:v>
                </c:pt>
                <c:pt idx="10">
                  <c:v>62</c:v>
                </c:pt>
                <c:pt idx="11">
                  <c:v>38</c:v>
                </c:pt>
              </c:numCache>
            </c:numRef>
          </c:xVal>
          <c:yVal>
            <c:numRef>
              <c:f>'Paired Sample T Test'!$C$28:$C$39</c:f>
              <c:numCache>
                <c:formatCode>General</c:formatCode>
                <c:ptCount val="12"/>
                <c:pt idx="0">
                  <c:v>62</c:v>
                </c:pt>
                <c:pt idx="1">
                  <c:v>40</c:v>
                </c:pt>
                <c:pt idx="2">
                  <c:v>61</c:v>
                </c:pt>
                <c:pt idx="3">
                  <c:v>35</c:v>
                </c:pt>
                <c:pt idx="4">
                  <c:v>30</c:v>
                </c:pt>
                <c:pt idx="5">
                  <c:v>52</c:v>
                </c:pt>
                <c:pt idx="6">
                  <c:v>68</c:v>
                </c:pt>
                <c:pt idx="7">
                  <c:v>51</c:v>
                </c:pt>
                <c:pt idx="8">
                  <c:v>84</c:v>
                </c:pt>
                <c:pt idx="9">
                  <c:v>63</c:v>
                </c:pt>
                <c:pt idx="10">
                  <c:v>72</c:v>
                </c:pt>
                <c:pt idx="11">
                  <c:v>50</c:v>
                </c:pt>
              </c:numCache>
            </c:numRef>
          </c:yVal>
          <c:smooth val="0"/>
          <c:extLst>
            <c:ext xmlns:c16="http://schemas.microsoft.com/office/drawing/2014/chart" uri="{C3380CC4-5D6E-409C-BE32-E72D297353CC}">
              <c16:uniqueId val="{00000000-0963-4118-885B-C193BD894ECE}"/>
            </c:ext>
          </c:extLst>
        </c:ser>
        <c:dLbls>
          <c:showLegendKey val="0"/>
          <c:showVal val="0"/>
          <c:showCatName val="0"/>
          <c:showSerName val="0"/>
          <c:showPercent val="0"/>
          <c:showBubbleSize val="0"/>
        </c:dLbls>
        <c:axId val="478830847"/>
        <c:axId val="478829183"/>
      </c:scatterChart>
      <c:valAx>
        <c:axId val="4788308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829183"/>
        <c:crosses val="autoZero"/>
        <c:crossBetween val="midCat"/>
      </c:valAx>
      <c:valAx>
        <c:axId val="478829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8308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3" Type="http://schemas.openxmlformats.org/officeDocument/2006/relationships/hyperlink" Target="https://www.real-statistics.com/wp-content/uploads/2013/02/image742.png" TargetMode="External"/><Relationship Id="rId2" Type="http://schemas.openxmlformats.org/officeDocument/2006/relationships/image" Target="../media/image3.png"/><Relationship Id="rId1" Type="http://schemas.openxmlformats.org/officeDocument/2006/relationships/hyperlink" Target="https://www.real-statistics.com/wp-content/uploads/2013/02/image740.png" TargetMode="External"/><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3</xdr:row>
      <xdr:rowOff>0</xdr:rowOff>
    </xdr:from>
    <xdr:to>
      <xdr:col>13</xdr:col>
      <xdr:colOff>304800</xdr:colOff>
      <xdr:row>4</xdr:row>
      <xdr:rowOff>30480</xdr:rowOff>
    </xdr:to>
    <xdr:sp macro="" textlink="">
      <xdr:nvSpPr>
        <xdr:cNvPr id="1025" name="AutoShape 1" descr="s={\sqrt {\frac {\sum _{i=1}^{N}(x_{i}-{\overline {x}})^{2}}{N-1}}}">
          <a:extLst>
            <a:ext uri="{FF2B5EF4-FFF2-40B4-BE49-F238E27FC236}">
              <a16:creationId xmlns:a16="http://schemas.microsoft.com/office/drawing/2014/main" id="{BE0FD618-75A9-4B3A-94E2-7D7E68B4C66A}"/>
            </a:ext>
          </a:extLst>
        </xdr:cNvPr>
        <xdr:cNvSpPr>
          <a:spLocks noChangeAspect="1" noChangeArrowheads="1"/>
        </xdr:cNvSpPr>
      </xdr:nvSpPr>
      <xdr:spPr bwMode="auto">
        <a:xfrm>
          <a:off x="9928860" y="37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3</xdr:row>
      <xdr:rowOff>0</xdr:rowOff>
    </xdr:from>
    <xdr:to>
      <xdr:col>12</xdr:col>
      <xdr:colOff>304800</xdr:colOff>
      <xdr:row>4</xdr:row>
      <xdr:rowOff>30480</xdr:rowOff>
    </xdr:to>
    <xdr:sp macro="" textlink="">
      <xdr:nvSpPr>
        <xdr:cNvPr id="1026" name="AutoShape 2" descr="s={\sqrt {\frac {\sum _{i=1}^{N}(x_{i}-{\overline {x}})^{2}}{N-1}}}">
          <a:extLst>
            <a:ext uri="{FF2B5EF4-FFF2-40B4-BE49-F238E27FC236}">
              <a16:creationId xmlns:a16="http://schemas.microsoft.com/office/drawing/2014/main" id="{BD16B03A-D2B5-4EB0-BA23-9AA5211425C8}"/>
            </a:ext>
          </a:extLst>
        </xdr:cNvPr>
        <xdr:cNvSpPr>
          <a:spLocks noChangeAspect="1" noChangeArrowheads="1"/>
        </xdr:cNvSpPr>
      </xdr:nvSpPr>
      <xdr:spPr bwMode="auto">
        <a:xfrm>
          <a:off x="9319260" y="37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563880</xdr:colOff>
      <xdr:row>1</xdr:row>
      <xdr:rowOff>205740</xdr:rowOff>
    </xdr:from>
    <xdr:to>
      <xdr:col>17</xdr:col>
      <xdr:colOff>320040</xdr:colOff>
      <xdr:row>5</xdr:row>
      <xdr:rowOff>208788</xdr:rowOff>
    </xdr:to>
    <xdr:pic>
      <xdr:nvPicPr>
        <xdr:cNvPr id="4" name="Picture 3" descr="square root of [ (1/(N-1)) times Sigma i=1 to N of (xi - xbar)^2 ]">
          <a:extLst>
            <a:ext uri="{FF2B5EF4-FFF2-40B4-BE49-F238E27FC236}">
              <a16:creationId xmlns:a16="http://schemas.microsoft.com/office/drawing/2014/main" id="{468533ED-800E-422F-BB30-9FD209F47D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73540" y="205740"/>
          <a:ext cx="3413760" cy="102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63499</xdr:colOff>
      <xdr:row>0</xdr:row>
      <xdr:rowOff>259080</xdr:rowOff>
    </xdr:from>
    <xdr:to>
      <xdr:col>17</xdr:col>
      <xdr:colOff>483830</xdr:colOff>
      <xdr:row>15</xdr:row>
      <xdr:rowOff>139337</xdr:rowOff>
    </xdr:to>
    <xdr:pic>
      <xdr:nvPicPr>
        <xdr:cNvPr id="2" name="Picture 1" descr="T-test Formula for Paired Two Sample for Means | Download Scientific Diagram">
          <a:extLst>
            <a:ext uri="{FF2B5EF4-FFF2-40B4-BE49-F238E27FC236}">
              <a16:creationId xmlns:a16="http://schemas.microsoft.com/office/drawing/2014/main" id="{51C9F1C8-52E2-4946-AF50-F2F3F8482D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3777" y="259080"/>
          <a:ext cx="4667775" cy="31610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908957</xdr:colOff>
      <xdr:row>26</xdr:row>
      <xdr:rowOff>57150</xdr:rowOff>
    </xdr:from>
    <xdr:to>
      <xdr:col>7</xdr:col>
      <xdr:colOff>1491343</xdr:colOff>
      <xdr:row>41</xdr:row>
      <xdr:rowOff>24493</xdr:rowOff>
    </xdr:to>
    <xdr:graphicFrame macro="">
      <xdr:nvGraphicFramePr>
        <xdr:cNvPr id="3" name="Chart 2">
          <a:extLst>
            <a:ext uri="{FF2B5EF4-FFF2-40B4-BE49-F238E27FC236}">
              <a16:creationId xmlns:a16="http://schemas.microsoft.com/office/drawing/2014/main" id="{F6C95AAB-1F52-EF0F-784D-CF09027EE4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373379</xdr:colOff>
      <xdr:row>3</xdr:row>
      <xdr:rowOff>121920</xdr:rowOff>
    </xdr:from>
    <xdr:to>
      <xdr:col>10</xdr:col>
      <xdr:colOff>316864</xdr:colOff>
      <xdr:row>4</xdr:row>
      <xdr:rowOff>365760</xdr:rowOff>
    </xdr:to>
    <xdr:pic>
      <xdr:nvPicPr>
        <xdr:cNvPr id="2" name="Picture 1" descr="image740">
          <a:hlinkClick xmlns:r="http://schemas.openxmlformats.org/officeDocument/2006/relationships" r:id="rId1"/>
          <a:extLst>
            <a:ext uri="{FF2B5EF4-FFF2-40B4-BE49-F238E27FC236}">
              <a16:creationId xmlns:a16="http://schemas.microsoft.com/office/drawing/2014/main" id="{61D7D4BD-C8B0-4199-AC21-FF13EE843D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16639" y="762000"/>
          <a:ext cx="2328545" cy="1158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838200</xdr:colOff>
      <xdr:row>6</xdr:row>
      <xdr:rowOff>30480</xdr:rowOff>
    </xdr:from>
    <xdr:to>
      <xdr:col>11</xdr:col>
      <xdr:colOff>167640</xdr:colOff>
      <xdr:row>14</xdr:row>
      <xdr:rowOff>186262</xdr:rowOff>
    </xdr:to>
    <xdr:pic>
      <xdr:nvPicPr>
        <xdr:cNvPr id="7" name="Picture 6" descr="image742">
          <a:hlinkClick xmlns:r="http://schemas.openxmlformats.org/officeDocument/2006/relationships" r:id="rId3"/>
          <a:extLst>
            <a:ext uri="{FF2B5EF4-FFF2-40B4-BE49-F238E27FC236}">
              <a16:creationId xmlns:a16="http://schemas.microsoft.com/office/drawing/2014/main" id="{7A5C722A-0913-4765-93AC-C1861024AC1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681460" y="2225040"/>
          <a:ext cx="2324100" cy="18702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xdr:row>
      <xdr:rowOff>228599</xdr:rowOff>
    </xdr:from>
    <xdr:to>
      <xdr:col>4</xdr:col>
      <xdr:colOff>4015740</xdr:colOff>
      <xdr:row>25</xdr:row>
      <xdr:rowOff>52292</xdr:rowOff>
    </xdr:to>
    <xdr:pic>
      <xdr:nvPicPr>
        <xdr:cNvPr id="8" name="Picture 7" descr="Unpaired (Two Sample) t Test - StatsDirect">
          <a:extLst>
            <a:ext uri="{FF2B5EF4-FFF2-40B4-BE49-F238E27FC236}">
              <a16:creationId xmlns:a16="http://schemas.microsoft.com/office/drawing/2014/main" id="{90B5EEEA-3712-4DC2-B5F9-882BA691085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438400" y="3840479"/>
          <a:ext cx="4015740" cy="2155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4320540</xdr:colOff>
      <xdr:row>12</xdr:row>
      <xdr:rowOff>190500</xdr:rowOff>
    </xdr:from>
    <xdr:to>
      <xdr:col>8</xdr:col>
      <xdr:colOff>502920</xdr:colOff>
      <xdr:row>28</xdr:row>
      <xdr:rowOff>22488</xdr:rowOff>
    </xdr:to>
    <xdr:pic>
      <xdr:nvPicPr>
        <xdr:cNvPr id="9" name="Picture 8" descr="Pin on Statistics Formulae">
          <a:extLst>
            <a:ext uri="{FF2B5EF4-FFF2-40B4-BE49-F238E27FC236}">
              <a16:creationId xmlns:a16="http://schemas.microsoft.com/office/drawing/2014/main" id="{A47272EF-1DBD-4324-8272-37171523467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58940" y="3672840"/>
          <a:ext cx="3977640" cy="2910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statisticshowto.com/sig2-tailed-interpreting-resul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CB61-E689-468C-8E28-2FB57129686B}">
  <dimension ref="B1:O53"/>
  <sheetViews>
    <sheetView tabSelected="1" topLeftCell="A2" zoomScale="90" zoomScaleNormal="90" workbookViewId="0">
      <selection activeCell="O15" sqref="O15"/>
    </sheetView>
  </sheetViews>
  <sheetFormatPr defaultRowHeight="15" x14ac:dyDescent="0.25"/>
  <cols>
    <col min="2" max="2" width="19.140625" customWidth="1"/>
    <col min="4" max="4" width="10.28515625" bestFit="1" customWidth="1"/>
    <col min="5" max="5" width="33.28515625" bestFit="1" customWidth="1"/>
    <col min="6" max="6" width="21.85546875" customWidth="1"/>
    <col min="8" max="8" width="10.7109375" bestFit="1" customWidth="1"/>
    <col min="9" max="9" width="18.140625" customWidth="1"/>
  </cols>
  <sheetData>
    <row r="1" spans="2:15" ht="15.75" x14ac:dyDescent="0.25">
      <c r="I1" s="55" t="s">
        <v>27</v>
      </c>
    </row>
    <row r="2" spans="2:15" ht="21" x14ac:dyDescent="0.35">
      <c r="E2" s="2" t="s">
        <v>35</v>
      </c>
      <c r="H2" s="4" t="s">
        <v>7</v>
      </c>
      <c r="I2" s="6">
        <v>0.05</v>
      </c>
    </row>
    <row r="3" spans="2:15" ht="21.75" thickBot="1" x14ac:dyDescent="0.4">
      <c r="H3" s="4" t="s">
        <v>8</v>
      </c>
      <c r="I3" s="7" t="s">
        <v>9</v>
      </c>
      <c r="J3" s="6">
        <v>19</v>
      </c>
    </row>
    <row r="4" spans="2:15" ht="21.75" thickBot="1" x14ac:dyDescent="0.4">
      <c r="B4" s="8" t="s">
        <v>0</v>
      </c>
      <c r="C4" s="51" t="s">
        <v>31</v>
      </c>
      <c r="D4" s="51" t="s">
        <v>32</v>
      </c>
      <c r="E4" s="1" t="s">
        <v>2</v>
      </c>
      <c r="F4" s="1" t="s">
        <v>38</v>
      </c>
      <c r="H4" s="4" t="s">
        <v>3</v>
      </c>
      <c r="I4">
        <f>AVERAGE(B5:B24)</f>
        <v>130.05000000000001</v>
      </c>
    </row>
    <row r="5" spans="2:15" ht="16.149999999999999" customHeight="1" x14ac:dyDescent="0.35">
      <c r="B5" s="48">
        <v>128</v>
      </c>
      <c r="C5" s="3">
        <f>B5-$B$25</f>
        <v>-2.0500000000000114</v>
      </c>
      <c r="D5" s="3">
        <f>C5^2</f>
        <v>4.2025000000000468</v>
      </c>
      <c r="E5" s="1" t="s">
        <v>5</v>
      </c>
      <c r="F5" s="1" t="s">
        <v>39</v>
      </c>
      <c r="H5" s="4" t="s">
        <v>4</v>
      </c>
      <c r="I5">
        <f>_xlfn.STDEV.S(B5:B24)</f>
        <v>9.9603159958327687</v>
      </c>
    </row>
    <row r="6" spans="2:15" ht="21" x14ac:dyDescent="0.35">
      <c r="B6" s="49">
        <v>118</v>
      </c>
      <c r="C6" s="3">
        <f t="shared" ref="C6:C24" si="0">B6-$B$25</f>
        <v>-12.050000000000011</v>
      </c>
      <c r="D6" s="3">
        <f>C6^2</f>
        <v>145.20250000000027</v>
      </c>
      <c r="E6" s="52" t="s">
        <v>36</v>
      </c>
      <c r="H6" s="4" t="s">
        <v>10</v>
      </c>
      <c r="I6" s="6">
        <v>2.093</v>
      </c>
    </row>
    <row r="7" spans="2:15" ht="21" x14ac:dyDescent="0.35">
      <c r="B7" s="49">
        <v>144</v>
      </c>
      <c r="C7" s="3">
        <f t="shared" si="0"/>
        <v>13.949999999999989</v>
      </c>
      <c r="D7" s="3">
        <f t="shared" ref="D7:D24" si="1">C7^2</f>
        <v>194.60249999999968</v>
      </c>
      <c r="E7" s="53" t="s">
        <v>1</v>
      </c>
      <c r="F7" t="s">
        <v>16</v>
      </c>
    </row>
    <row r="8" spans="2:15" x14ac:dyDescent="0.25">
      <c r="B8" s="49">
        <v>133</v>
      </c>
      <c r="C8" s="3">
        <f t="shared" si="0"/>
        <v>2.9499999999999886</v>
      </c>
      <c r="D8" s="3">
        <f t="shared" si="1"/>
        <v>8.7024999999999331</v>
      </c>
      <c r="E8" s="54" t="s">
        <v>6</v>
      </c>
      <c r="F8" s="6">
        <f>(130.05-130)/(9.960316/(SQRT(20)))</f>
        <v>2.2449769440048874E-2</v>
      </c>
    </row>
    <row r="9" spans="2:15" x14ac:dyDescent="0.25">
      <c r="B9" s="49">
        <v>132</v>
      </c>
      <c r="C9" s="3">
        <f t="shared" si="0"/>
        <v>1.9499999999999886</v>
      </c>
      <c r="D9" s="3">
        <f t="shared" si="1"/>
        <v>3.8024999999999558</v>
      </c>
      <c r="F9" s="64" t="s">
        <v>37</v>
      </c>
      <c r="G9" s="64"/>
      <c r="H9" s="64"/>
      <c r="I9" s="64"/>
      <c r="J9" s="64"/>
      <c r="K9" s="64"/>
      <c r="L9" s="64"/>
    </row>
    <row r="10" spans="2:15" x14ac:dyDescent="0.25">
      <c r="B10" s="49">
        <v>111</v>
      </c>
      <c r="C10" s="3">
        <f t="shared" si="0"/>
        <v>-19.050000000000011</v>
      </c>
      <c r="D10" s="3">
        <f t="shared" si="1"/>
        <v>362.90250000000043</v>
      </c>
      <c r="F10" s="64"/>
      <c r="G10" s="64"/>
      <c r="H10" s="64"/>
      <c r="I10" s="64"/>
      <c r="J10" s="64"/>
      <c r="K10" s="64"/>
      <c r="L10" s="64"/>
    </row>
    <row r="11" spans="2:15" ht="14.45" customHeight="1" x14ac:dyDescent="0.25">
      <c r="B11" s="49">
        <v>149</v>
      </c>
      <c r="C11" s="3">
        <f t="shared" si="0"/>
        <v>18.949999999999989</v>
      </c>
      <c r="D11" s="3">
        <f t="shared" si="1"/>
        <v>359.10249999999957</v>
      </c>
      <c r="F11" s="62" t="s">
        <v>34</v>
      </c>
      <c r="G11" s="62"/>
      <c r="H11" s="62"/>
      <c r="I11" s="62"/>
      <c r="J11" s="62"/>
      <c r="K11" s="62"/>
      <c r="L11" s="62"/>
      <c r="O11">
        <f>(I4-130)/(I5/SQRT(20))</f>
        <v>2.2449769449441485E-2</v>
      </c>
    </row>
    <row r="12" spans="2:15" x14ac:dyDescent="0.25">
      <c r="B12" s="49">
        <v>139</v>
      </c>
      <c r="C12" s="3">
        <f t="shared" si="0"/>
        <v>8.9499999999999886</v>
      </c>
      <c r="D12" s="3">
        <f t="shared" si="1"/>
        <v>80.102499999999793</v>
      </c>
      <c r="F12" s="62"/>
      <c r="G12" s="62"/>
      <c r="H12" s="62"/>
      <c r="I12" s="62"/>
      <c r="J12" s="62"/>
      <c r="K12" s="62"/>
      <c r="L12" s="62"/>
    </row>
    <row r="13" spans="2:15" x14ac:dyDescent="0.25">
      <c r="B13" s="49">
        <v>136</v>
      </c>
      <c r="C13" s="3">
        <f t="shared" si="0"/>
        <v>5.9499999999999886</v>
      </c>
      <c r="D13" s="3">
        <f t="shared" si="1"/>
        <v>35.402499999999861</v>
      </c>
      <c r="F13" s="62"/>
      <c r="G13" s="62"/>
      <c r="H13" s="62"/>
      <c r="I13" s="62"/>
      <c r="J13" s="62"/>
      <c r="K13" s="62"/>
      <c r="L13" s="62"/>
    </row>
    <row r="14" spans="2:15" x14ac:dyDescent="0.25">
      <c r="B14" s="49">
        <v>126</v>
      </c>
      <c r="C14" s="3">
        <f t="shared" si="0"/>
        <v>-4.0500000000000114</v>
      </c>
      <c r="D14" s="3">
        <f t="shared" si="1"/>
        <v>16.402500000000092</v>
      </c>
      <c r="F14" s="62"/>
      <c r="G14" s="62"/>
      <c r="H14" s="62"/>
      <c r="I14" s="62"/>
      <c r="J14" s="62"/>
      <c r="K14" s="62"/>
      <c r="L14" s="62"/>
    </row>
    <row r="15" spans="2:15" x14ac:dyDescent="0.25">
      <c r="B15" s="49">
        <v>127</v>
      </c>
      <c r="C15" s="3">
        <f t="shared" si="0"/>
        <v>-3.0500000000000114</v>
      </c>
      <c r="D15" s="3">
        <f t="shared" si="1"/>
        <v>9.3025000000000695</v>
      </c>
      <c r="E15">
        <f>_xlfn.STDEV.S(B5:B24)</f>
        <v>9.9603159958327687</v>
      </c>
      <c r="F15" s="62"/>
      <c r="G15" s="62"/>
      <c r="H15" s="62"/>
      <c r="I15" s="62"/>
      <c r="J15" s="62"/>
      <c r="K15" s="62"/>
      <c r="L15" s="62"/>
    </row>
    <row r="16" spans="2:15" x14ac:dyDescent="0.25">
      <c r="B16" s="49">
        <v>115</v>
      </c>
      <c r="C16" s="3">
        <f t="shared" si="0"/>
        <v>-15.050000000000011</v>
      </c>
      <c r="D16" s="3">
        <f t="shared" si="1"/>
        <v>226.50250000000034</v>
      </c>
      <c r="F16" s="62"/>
      <c r="G16" s="62"/>
      <c r="H16" s="62"/>
      <c r="I16" s="62"/>
      <c r="J16" s="62"/>
      <c r="K16" s="62"/>
      <c r="L16" s="62"/>
    </row>
    <row r="17" spans="2:12" x14ac:dyDescent="0.25">
      <c r="B17" s="49">
        <v>142</v>
      </c>
      <c r="C17" s="3">
        <f t="shared" si="0"/>
        <v>11.949999999999989</v>
      </c>
      <c r="D17" s="3">
        <f t="shared" si="1"/>
        <v>142.80249999999972</v>
      </c>
      <c r="F17" s="63"/>
      <c r="G17" s="62"/>
      <c r="H17" s="62"/>
      <c r="I17" s="62"/>
      <c r="J17" s="62"/>
      <c r="K17" s="62"/>
      <c r="L17" s="62"/>
    </row>
    <row r="18" spans="2:12" x14ac:dyDescent="0.25">
      <c r="B18" s="49">
        <v>140</v>
      </c>
      <c r="C18" s="3">
        <f t="shared" si="0"/>
        <v>9.9499999999999886</v>
      </c>
      <c r="D18" s="3">
        <f t="shared" si="1"/>
        <v>99.00249999999977</v>
      </c>
      <c r="F18" s="3" t="s">
        <v>33</v>
      </c>
    </row>
    <row r="19" spans="2:12" x14ac:dyDescent="0.25">
      <c r="B19" s="49">
        <v>131</v>
      </c>
      <c r="C19" s="3">
        <f t="shared" si="0"/>
        <v>0.94999999999998863</v>
      </c>
      <c r="D19" s="3">
        <f t="shared" si="1"/>
        <v>0.90249999999997843</v>
      </c>
      <c r="F19" s="3">
        <f>SQRT(D25/19)</f>
        <v>9.9603159958327687</v>
      </c>
    </row>
    <row r="20" spans="2:12" x14ac:dyDescent="0.25">
      <c r="B20" s="49">
        <v>132</v>
      </c>
      <c r="C20" s="3">
        <f t="shared" si="0"/>
        <v>1.9499999999999886</v>
      </c>
      <c r="D20" s="3">
        <f t="shared" si="1"/>
        <v>3.8024999999999558</v>
      </c>
    </row>
    <row r="21" spans="2:12" x14ac:dyDescent="0.25">
      <c r="B21" s="49">
        <v>122</v>
      </c>
      <c r="C21" s="3">
        <f t="shared" si="0"/>
        <v>-8.0500000000000114</v>
      </c>
      <c r="D21" s="3">
        <f t="shared" si="1"/>
        <v>64.80250000000018</v>
      </c>
    </row>
    <row r="22" spans="2:12" x14ac:dyDescent="0.25">
      <c r="B22" s="49">
        <v>119</v>
      </c>
      <c r="C22" s="3">
        <f t="shared" si="0"/>
        <v>-11.050000000000011</v>
      </c>
      <c r="D22" s="3">
        <f t="shared" si="1"/>
        <v>122.10250000000025</v>
      </c>
      <c r="F22">
        <f>D25/19</f>
        <v>99.207894736842107</v>
      </c>
    </row>
    <row r="23" spans="2:12" x14ac:dyDescent="0.25">
      <c r="B23" s="49">
        <v>129</v>
      </c>
      <c r="C23" s="3">
        <f t="shared" si="0"/>
        <v>-1.0500000000000114</v>
      </c>
      <c r="D23" s="3">
        <f t="shared" si="1"/>
        <v>1.1025000000000238</v>
      </c>
    </row>
    <row r="24" spans="2:12" ht="15.75" thickBot="1" x14ac:dyDescent="0.3">
      <c r="B24" s="50">
        <v>128</v>
      </c>
      <c r="C24" s="3">
        <f t="shared" si="0"/>
        <v>-2.0500000000000114</v>
      </c>
      <c r="D24" s="3">
        <f t="shared" si="1"/>
        <v>4.2025000000000468</v>
      </c>
    </row>
    <row r="25" spans="2:12" x14ac:dyDescent="0.25">
      <c r="B25">
        <f>AVERAGE(B5:B24)</f>
        <v>130.05000000000001</v>
      </c>
      <c r="D25" s="3">
        <f>SUM(D5:D24)</f>
        <v>1884.95</v>
      </c>
    </row>
    <row r="30" spans="2:12" ht="15.75" thickBot="1" x14ac:dyDescent="0.3"/>
    <row r="31" spans="2:12" ht="15.75" thickBot="1" x14ac:dyDescent="0.3">
      <c r="B31" s="43" t="s">
        <v>0</v>
      </c>
      <c r="C31" s="44" t="s">
        <v>25</v>
      </c>
      <c r="D31" s="22" t="s">
        <v>26</v>
      </c>
    </row>
    <row r="32" spans="2:12" x14ac:dyDescent="0.25">
      <c r="B32" s="40">
        <v>128</v>
      </c>
      <c r="C32" s="41">
        <v>-2.0500000000000114</v>
      </c>
      <c r="D32" s="42">
        <v>4.2025000000000468</v>
      </c>
    </row>
    <row r="33" spans="2:8" x14ac:dyDescent="0.25">
      <c r="B33" s="12">
        <v>118</v>
      </c>
      <c r="C33" s="3">
        <v>-12.050000000000011</v>
      </c>
      <c r="D33" s="13">
        <v>145.20250000000027</v>
      </c>
      <c r="F33">
        <v>10</v>
      </c>
    </row>
    <row r="34" spans="2:8" x14ac:dyDescent="0.25">
      <c r="B34" s="12">
        <v>144</v>
      </c>
      <c r="C34" s="3">
        <v>13.949999999999989</v>
      </c>
      <c r="D34" s="13">
        <v>194.60249999999968</v>
      </c>
      <c r="F34">
        <v>11</v>
      </c>
      <c r="H34">
        <f>AVERAGE(F33:F42)</f>
        <v>14.4</v>
      </c>
    </row>
    <row r="35" spans="2:8" x14ac:dyDescent="0.25">
      <c r="B35" s="12">
        <v>133</v>
      </c>
      <c r="C35" s="3">
        <v>2.9499999999999886</v>
      </c>
      <c r="D35" s="13">
        <v>8.7024999999999331</v>
      </c>
      <c r="F35">
        <v>12</v>
      </c>
    </row>
    <row r="36" spans="2:8" x14ac:dyDescent="0.25">
      <c r="B36" s="12">
        <v>132</v>
      </c>
      <c r="C36" s="3">
        <v>1.9499999999999886</v>
      </c>
      <c r="D36" s="13">
        <v>3.8024999999999558</v>
      </c>
      <c r="F36">
        <v>15</v>
      </c>
    </row>
    <row r="37" spans="2:8" x14ac:dyDescent="0.25">
      <c r="B37" s="12">
        <v>111</v>
      </c>
      <c r="C37" s="3">
        <v>-19.050000000000011</v>
      </c>
      <c r="D37" s="13">
        <v>362.90250000000043</v>
      </c>
      <c r="F37">
        <v>19</v>
      </c>
    </row>
    <row r="38" spans="2:8" x14ac:dyDescent="0.25">
      <c r="B38" s="12">
        <v>149</v>
      </c>
      <c r="C38" s="3">
        <v>18.949999999999989</v>
      </c>
      <c r="D38" s="13">
        <v>359.10249999999957</v>
      </c>
      <c r="F38">
        <v>11</v>
      </c>
    </row>
    <row r="39" spans="2:8" x14ac:dyDescent="0.25">
      <c r="B39" s="12">
        <v>139</v>
      </c>
      <c r="C39" s="3">
        <v>8.9499999999999886</v>
      </c>
      <c r="D39" s="13">
        <v>80.102499999999793</v>
      </c>
      <c r="F39">
        <v>17</v>
      </c>
    </row>
    <row r="40" spans="2:8" x14ac:dyDescent="0.25">
      <c r="B40" s="12">
        <v>136</v>
      </c>
      <c r="C40" s="3">
        <v>5.9499999999999886</v>
      </c>
      <c r="D40" s="13">
        <v>35.402499999999861</v>
      </c>
      <c r="F40">
        <v>10</v>
      </c>
    </row>
    <row r="41" spans="2:8" x14ac:dyDescent="0.25">
      <c r="B41" s="12">
        <v>126</v>
      </c>
      <c r="C41" s="3">
        <v>-4.0500000000000114</v>
      </c>
      <c r="D41" s="13">
        <v>16.402500000000092</v>
      </c>
      <c r="F41">
        <v>18</v>
      </c>
    </row>
    <row r="42" spans="2:8" x14ac:dyDescent="0.25">
      <c r="B42" s="12">
        <v>127</v>
      </c>
      <c r="C42" s="3">
        <v>-3.0500000000000114</v>
      </c>
      <c r="D42" s="13">
        <v>9.3025000000000695</v>
      </c>
      <c r="F42">
        <v>21</v>
      </c>
    </row>
    <row r="43" spans="2:8" x14ac:dyDescent="0.25">
      <c r="B43" s="12">
        <v>115</v>
      </c>
      <c r="C43" s="3">
        <v>-15.050000000000011</v>
      </c>
      <c r="D43" s="13">
        <v>226.50250000000034</v>
      </c>
    </row>
    <row r="44" spans="2:8" x14ac:dyDescent="0.25">
      <c r="B44" s="12">
        <v>142</v>
      </c>
      <c r="C44" s="3">
        <v>11.949999999999989</v>
      </c>
      <c r="D44" s="13">
        <v>142.80249999999972</v>
      </c>
    </row>
    <row r="45" spans="2:8" x14ac:dyDescent="0.25">
      <c r="B45" s="12">
        <v>140</v>
      </c>
      <c r="C45" s="3">
        <v>9.9499999999999886</v>
      </c>
      <c r="D45" s="13">
        <v>99.00249999999977</v>
      </c>
    </row>
    <row r="46" spans="2:8" x14ac:dyDescent="0.25">
      <c r="B46" s="12">
        <v>131</v>
      </c>
      <c r="C46" s="3">
        <v>0.94999999999998863</v>
      </c>
      <c r="D46" s="13">
        <v>0.90249999999997843</v>
      </c>
    </row>
    <row r="47" spans="2:8" x14ac:dyDescent="0.25">
      <c r="B47" s="12">
        <v>132</v>
      </c>
      <c r="C47" s="3">
        <v>1.9499999999999886</v>
      </c>
      <c r="D47" s="13">
        <v>3.8024999999999558</v>
      </c>
    </row>
    <row r="48" spans="2:8" x14ac:dyDescent="0.25">
      <c r="B48" s="12">
        <v>122</v>
      </c>
      <c r="C48" s="3">
        <v>-8.0500000000000114</v>
      </c>
      <c r="D48" s="13">
        <v>64.80250000000018</v>
      </c>
    </row>
    <row r="49" spans="2:4" x14ac:dyDescent="0.25">
      <c r="B49" s="12">
        <v>119</v>
      </c>
      <c r="C49" s="3">
        <v>-11.050000000000011</v>
      </c>
      <c r="D49" s="13">
        <v>122.10250000000025</v>
      </c>
    </row>
    <row r="50" spans="2:4" x14ac:dyDescent="0.25">
      <c r="B50" s="12">
        <v>129</v>
      </c>
      <c r="C50" s="3">
        <v>-1.0500000000000114</v>
      </c>
      <c r="D50" s="13">
        <v>1.1025000000000238</v>
      </c>
    </row>
    <row r="51" spans="2:4" ht="15.75" thickBot="1" x14ac:dyDescent="0.3">
      <c r="B51" s="14">
        <v>128</v>
      </c>
      <c r="C51" s="20">
        <v>-2.0500000000000114</v>
      </c>
      <c r="D51" s="15">
        <v>4.2025000000000468</v>
      </c>
    </row>
    <row r="52" spans="2:4" ht="15.75" thickBot="1" x14ac:dyDescent="0.3"/>
    <row r="53" spans="2:4" ht="15.75" thickBot="1" x14ac:dyDescent="0.3">
      <c r="B53" s="45">
        <v>130.05000000000001</v>
      </c>
      <c r="C53" s="46"/>
      <c r="D53" s="9">
        <v>1884.95</v>
      </c>
    </row>
  </sheetData>
  <mergeCells count="2">
    <mergeCell ref="F11:L17"/>
    <mergeCell ref="F9: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0BA4F-D15A-4CD8-A5FF-1AF20341D2F5}">
  <dimension ref="B1:I62"/>
  <sheetViews>
    <sheetView zoomScale="80" zoomScaleNormal="80" workbookViewId="0">
      <selection activeCell="H23" sqref="H23"/>
    </sheetView>
  </sheetViews>
  <sheetFormatPr defaultRowHeight="15" x14ac:dyDescent="0.25"/>
  <cols>
    <col min="4" max="4" width="19.5703125" bestFit="1" customWidth="1"/>
    <col min="5" max="5" width="20.85546875" customWidth="1"/>
    <col min="8" max="8" width="37" bestFit="1" customWidth="1"/>
  </cols>
  <sheetData>
    <row r="1" spans="2:9" ht="21.75" thickBot="1" x14ac:dyDescent="0.4">
      <c r="E1" s="4" t="s">
        <v>7</v>
      </c>
      <c r="F1">
        <v>0.05</v>
      </c>
    </row>
    <row r="2" spans="2:9" ht="21.75" thickBot="1" x14ac:dyDescent="0.4">
      <c r="E2" s="4" t="s">
        <v>8</v>
      </c>
      <c r="F2" s="27" t="s">
        <v>9</v>
      </c>
      <c r="G2" s="9">
        <v>13</v>
      </c>
      <c r="H2" s="28" t="s">
        <v>10</v>
      </c>
      <c r="I2" s="6">
        <v>-2.16</v>
      </c>
    </row>
    <row r="3" spans="2:9" ht="26.25" x14ac:dyDescent="0.4">
      <c r="E3" s="2" t="s">
        <v>29</v>
      </c>
      <c r="I3">
        <f>ABS(I2)</f>
        <v>2.16</v>
      </c>
    </row>
    <row r="4" spans="2:9" ht="26.25" x14ac:dyDescent="0.4">
      <c r="E4" s="2" t="s">
        <v>30</v>
      </c>
    </row>
    <row r="5" spans="2:9" ht="15.75" thickBot="1" x14ac:dyDescent="0.3"/>
    <row r="6" spans="2:9" ht="15.75" thickBot="1" x14ac:dyDescent="0.3">
      <c r="D6" s="47" t="s">
        <v>28</v>
      </c>
    </row>
    <row r="7" spans="2:9" ht="15.75" thickBot="1" x14ac:dyDescent="0.3">
      <c r="B7" s="23" t="s">
        <v>11</v>
      </c>
      <c r="C7" s="24" t="s">
        <v>12</v>
      </c>
      <c r="D7" s="24" t="s">
        <v>13</v>
      </c>
      <c r="E7" s="25" t="s">
        <v>14</v>
      </c>
    </row>
    <row r="8" spans="2:9" ht="18.75" x14ac:dyDescent="0.3">
      <c r="B8" s="10">
        <v>23</v>
      </c>
      <c r="C8" s="18">
        <v>35</v>
      </c>
      <c r="D8" s="19">
        <f>B8-C8</f>
        <v>-12</v>
      </c>
      <c r="E8" s="11">
        <f>D8^2</f>
        <v>144</v>
      </c>
      <c r="G8" s="26" t="s">
        <v>16</v>
      </c>
      <c r="H8" t="s">
        <v>15</v>
      </c>
    </row>
    <row r="9" spans="2:9" x14ac:dyDescent="0.25">
      <c r="B9" s="12">
        <v>25</v>
      </c>
      <c r="C9" s="16">
        <v>40</v>
      </c>
      <c r="D9" s="3">
        <f t="shared" ref="D9:D21" si="0">B9-C9</f>
        <v>-15</v>
      </c>
      <c r="E9" s="13">
        <f t="shared" ref="E9:E21" si="1">D9^2</f>
        <v>225</v>
      </c>
      <c r="H9">
        <f>$D$22/(SQRT(((14*$E$22)-(D22)^2)/(G2)))</f>
        <v>-4.6483073631392324</v>
      </c>
    </row>
    <row r="10" spans="2:9" x14ac:dyDescent="0.25">
      <c r="B10" s="12">
        <v>28</v>
      </c>
      <c r="C10" s="16">
        <v>30</v>
      </c>
      <c r="D10" s="3">
        <f t="shared" si="0"/>
        <v>-2</v>
      </c>
      <c r="E10" s="13">
        <f t="shared" si="1"/>
        <v>4</v>
      </c>
      <c r="H10">
        <f>ABS(H9)</f>
        <v>4.6483073631392324</v>
      </c>
    </row>
    <row r="11" spans="2:9" x14ac:dyDescent="0.25">
      <c r="B11" s="12">
        <v>30</v>
      </c>
      <c r="C11" s="16">
        <v>35</v>
      </c>
      <c r="D11" s="3">
        <f t="shared" si="0"/>
        <v>-5</v>
      </c>
      <c r="E11" s="13">
        <f t="shared" si="1"/>
        <v>25</v>
      </c>
    </row>
    <row r="12" spans="2:9" x14ac:dyDescent="0.25">
      <c r="B12" s="12">
        <v>25</v>
      </c>
      <c r="C12" s="16">
        <v>40</v>
      </c>
      <c r="D12" s="3">
        <f t="shared" si="0"/>
        <v>-15</v>
      </c>
      <c r="E12" s="13">
        <f t="shared" si="1"/>
        <v>225</v>
      </c>
    </row>
    <row r="13" spans="2:9" x14ac:dyDescent="0.25">
      <c r="B13" s="12">
        <v>25</v>
      </c>
      <c r="C13" s="16">
        <v>45</v>
      </c>
      <c r="D13" s="3">
        <f t="shared" si="0"/>
        <v>-20</v>
      </c>
      <c r="E13" s="13">
        <f t="shared" si="1"/>
        <v>400</v>
      </c>
    </row>
    <row r="14" spans="2:9" x14ac:dyDescent="0.25">
      <c r="B14" s="12">
        <v>26</v>
      </c>
      <c r="C14" s="16">
        <v>30</v>
      </c>
      <c r="D14" s="3">
        <f t="shared" si="0"/>
        <v>-4</v>
      </c>
      <c r="E14" s="13">
        <f t="shared" si="1"/>
        <v>16</v>
      </c>
      <c r="H14" t="s">
        <v>17</v>
      </c>
    </row>
    <row r="15" spans="2:9" x14ac:dyDescent="0.25">
      <c r="B15" s="12">
        <v>25</v>
      </c>
      <c r="C15" s="16">
        <v>30</v>
      </c>
      <c r="D15" s="3">
        <f t="shared" si="0"/>
        <v>-5</v>
      </c>
      <c r="E15" s="13">
        <f t="shared" si="1"/>
        <v>25</v>
      </c>
      <c r="H15" t="s">
        <v>18</v>
      </c>
    </row>
    <row r="16" spans="2:9" x14ac:dyDescent="0.25">
      <c r="B16" s="12">
        <v>22</v>
      </c>
      <c r="C16" s="16">
        <v>35</v>
      </c>
      <c r="D16" s="3">
        <f t="shared" si="0"/>
        <v>-13</v>
      </c>
      <c r="E16" s="13">
        <f t="shared" si="1"/>
        <v>169</v>
      </c>
    </row>
    <row r="17" spans="2:5" x14ac:dyDescent="0.25">
      <c r="B17" s="12">
        <v>30</v>
      </c>
      <c r="C17" s="16">
        <v>40</v>
      </c>
      <c r="D17" s="3">
        <f t="shared" si="0"/>
        <v>-10</v>
      </c>
      <c r="E17" s="13">
        <f t="shared" si="1"/>
        <v>100</v>
      </c>
    </row>
    <row r="18" spans="2:5" x14ac:dyDescent="0.25">
      <c r="B18" s="12">
        <v>35</v>
      </c>
      <c r="C18" s="16">
        <v>40</v>
      </c>
      <c r="D18" s="3">
        <f t="shared" si="0"/>
        <v>-5</v>
      </c>
      <c r="E18" s="13">
        <f t="shared" si="1"/>
        <v>25</v>
      </c>
    </row>
    <row r="19" spans="2:5" x14ac:dyDescent="0.25">
      <c r="B19" s="12">
        <v>40</v>
      </c>
      <c r="C19" s="16">
        <v>35</v>
      </c>
      <c r="D19" s="3">
        <f t="shared" si="0"/>
        <v>5</v>
      </c>
      <c r="E19" s="13">
        <f t="shared" si="1"/>
        <v>25</v>
      </c>
    </row>
    <row r="20" spans="2:5" x14ac:dyDescent="0.25">
      <c r="B20" s="12">
        <v>35</v>
      </c>
      <c r="C20" s="16">
        <v>38</v>
      </c>
      <c r="D20" s="3">
        <f t="shared" si="0"/>
        <v>-3</v>
      </c>
      <c r="E20" s="13">
        <f t="shared" si="1"/>
        <v>9</v>
      </c>
    </row>
    <row r="21" spans="2:5" ht="15.75" thickBot="1" x14ac:dyDescent="0.3">
      <c r="B21" s="14">
        <v>30</v>
      </c>
      <c r="C21" s="17">
        <v>41</v>
      </c>
      <c r="D21" s="20">
        <f t="shared" si="0"/>
        <v>-11</v>
      </c>
      <c r="E21" s="15">
        <f t="shared" si="1"/>
        <v>121</v>
      </c>
    </row>
    <row r="22" spans="2:5" ht="15.75" thickBot="1" x14ac:dyDescent="0.3">
      <c r="D22" s="21">
        <f>SUM(D8:D21)</f>
        <v>-115</v>
      </c>
      <c r="E22" s="22">
        <f>SUM(E8:E21)</f>
        <v>1513</v>
      </c>
    </row>
    <row r="28" spans="2:5" x14ac:dyDescent="0.25">
      <c r="B28">
        <v>50</v>
      </c>
      <c r="C28">
        <v>62</v>
      </c>
    </row>
    <row r="29" spans="2:5" x14ac:dyDescent="0.25">
      <c r="B29">
        <v>42</v>
      </c>
      <c r="C29">
        <v>40</v>
      </c>
    </row>
    <row r="30" spans="2:5" x14ac:dyDescent="0.25">
      <c r="B30">
        <v>51</v>
      </c>
      <c r="C30">
        <v>61</v>
      </c>
    </row>
    <row r="31" spans="2:5" x14ac:dyDescent="0.25">
      <c r="B31">
        <v>26</v>
      </c>
      <c r="C31">
        <v>35</v>
      </c>
    </row>
    <row r="32" spans="2:5" x14ac:dyDescent="0.25">
      <c r="B32">
        <v>35</v>
      </c>
      <c r="C32">
        <v>30</v>
      </c>
    </row>
    <row r="33" spans="2:3" x14ac:dyDescent="0.25">
      <c r="B33">
        <v>42</v>
      </c>
      <c r="C33">
        <v>52</v>
      </c>
    </row>
    <row r="34" spans="2:3" x14ac:dyDescent="0.25">
      <c r="B34">
        <v>60</v>
      </c>
      <c r="C34">
        <v>68</v>
      </c>
    </row>
    <row r="35" spans="2:3" x14ac:dyDescent="0.25">
      <c r="B35">
        <v>41</v>
      </c>
      <c r="C35">
        <v>51</v>
      </c>
    </row>
    <row r="36" spans="2:3" x14ac:dyDescent="0.25">
      <c r="B36">
        <v>70</v>
      </c>
      <c r="C36">
        <v>84</v>
      </c>
    </row>
    <row r="37" spans="2:3" x14ac:dyDescent="0.25">
      <c r="B37">
        <v>55</v>
      </c>
      <c r="C37">
        <v>63</v>
      </c>
    </row>
    <row r="38" spans="2:3" x14ac:dyDescent="0.25">
      <c r="B38">
        <v>62</v>
      </c>
      <c r="C38">
        <v>72</v>
      </c>
    </row>
    <row r="39" spans="2:3" x14ac:dyDescent="0.25">
      <c r="B39">
        <v>38</v>
      </c>
      <c r="C39">
        <v>50</v>
      </c>
    </row>
    <row r="41" spans="2:3" x14ac:dyDescent="0.25">
      <c r="B41">
        <f>AVERAGE(B28:B39)</f>
        <v>47.666666666666664</v>
      </c>
      <c r="C41">
        <f>AVERAGE(C28:C39)</f>
        <v>55.666666666666664</v>
      </c>
    </row>
    <row r="50" spans="2:5" x14ac:dyDescent="0.25">
      <c r="B50">
        <v>50</v>
      </c>
      <c r="C50">
        <v>62</v>
      </c>
      <c r="D50">
        <f>B50-C50</f>
        <v>-12</v>
      </c>
      <c r="E50">
        <f>D50^2</f>
        <v>144</v>
      </c>
    </row>
    <row r="51" spans="2:5" x14ac:dyDescent="0.25">
      <c r="B51">
        <v>42</v>
      </c>
      <c r="C51">
        <v>40</v>
      </c>
      <c r="D51">
        <f t="shared" ref="D51:D61" si="2">B51-C51</f>
        <v>2</v>
      </c>
      <c r="E51">
        <f t="shared" ref="E51:E61" si="3">D51^2</f>
        <v>4</v>
      </c>
    </row>
    <row r="52" spans="2:5" x14ac:dyDescent="0.25">
      <c r="B52">
        <v>51</v>
      </c>
      <c r="C52">
        <v>61</v>
      </c>
      <c r="D52">
        <f t="shared" si="2"/>
        <v>-10</v>
      </c>
      <c r="E52">
        <f t="shared" si="3"/>
        <v>100</v>
      </c>
    </row>
    <row r="53" spans="2:5" x14ac:dyDescent="0.25">
      <c r="B53">
        <v>26</v>
      </c>
      <c r="C53">
        <v>35</v>
      </c>
      <c r="D53">
        <f t="shared" si="2"/>
        <v>-9</v>
      </c>
      <c r="E53">
        <f t="shared" si="3"/>
        <v>81</v>
      </c>
    </row>
    <row r="54" spans="2:5" x14ac:dyDescent="0.25">
      <c r="B54">
        <v>35</v>
      </c>
      <c r="C54">
        <v>30</v>
      </c>
      <c r="D54">
        <f t="shared" si="2"/>
        <v>5</v>
      </c>
      <c r="E54">
        <f t="shared" si="3"/>
        <v>25</v>
      </c>
    </row>
    <row r="55" spans="2:5" x14ac:dyDescent="0.25">
      <c r="B55">
        <v>42</v>
      </c>
      <c r="C55">
        <v>52</v>
      </c>
      <c r="D55">
        <f t="shared" si="2"/>
        <v>-10</v>
      </c>
      <c r="E55">
        <f t="shared" si="3"/>
        <v>100</v>
      </c>
    </row>
    <row r="56" spans="2:5" x14ac:dyDescent="0.25">
      <c r="B56">
        <v>60</v>
      </c>
      <c r="C56">
        <v>68</v>
      </c>
      <c r="D56">
        <f t="shared" si="2"/>
        <v>-8</v>
      </c>
      <c r="E56">
        <f t="shared" si="3"/>
        <v>64</v>
      </c>
    </row>
    <row r="57" spans="2:5" x14ac:dyDescent="0.25">
      <c r="B57">
        <v>41</v>
      </c>
      <c r="C57">
        <v>51</v>
      </c>
      <c r="D57">
        <f t="shared" si="2"/>
        <v>-10</v>
      </c>
      <c r="E57">
        <f t="shared" si="3"/>
        <v>100</v>
      </c>
    </row>
    <row r="58" spans="2:5" x14ac:dyDescent="0.25">
      <c r="B58">
        <v>70</v>
      </c>
      <c r="C58">
        <v>84</v>
      </c>
      <c r="D58">
        <f t="shared" si="2"/>
        <v>-14</v>
      </c>
      <c r="E58">
        <f t="shared" si="3"/>
        <v>196</v>
      </c>
    </row>
    <row r="59" spans="2:5" x14ac:dyDescent="0.25">
      <c r="B59">
        <v>55</v>
      </c>
      <c r="C59">
        <v>63</v>
      </c>
      <c r="D59">
        <f t="shared" si="2"/>
        <v>-8</v>
      </c>
      <c r="E59">
        <f t="shared" si="3"/>
        <v>64</v>
      </c>
    </row>
    <row r="60" spans="2:5" x14ac:dyDescent="0.25">
      <c r="B60">
        <v>62</v>
      </c>
      <c r="C60">
        <v>72</v>
      </c>
      <c r="D60">
        <f t="shared" si="2"/>
        <v>-10</v>
      </c>
      <c r="E60">
        <f t="shared" si="3"/>
        <v>100</v>
      </c>
    </row>
    <row r="61" spans="2:5" x14ac:dyDescent="0.25">
      <c r="B61">
        <v>38</v>
      </c>
      <c r="C61">
        <v>50</v>
      </c>
      <c r="D61">
        <f t="shared" si="2"/>
        <v>-12</v>
      </c>
      <c r="E61">
        <f t="shared" si="3"/>
        <v>144</v>
      </c>
    </row>
    <row r="62" spans="2:5" x14ac:dyDescent="0.25">
      <c r="D62">
        <f>SUM(D50:D61)</f>
        <v>-96</v>
      </c>
      <c r="E62">
        <f>SUM(E50:E61)</f>
        <v>1122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B0535-DD64-401E-B2A5-FAEB46DC1ADD}">
  <dimension ref="E2:P20"/>
  <sheetViews>
    <sheetView zoomScale="80" zoomScaleNormal="80" workbookViewId="0">
      <selection activeCell="E4" sqref="E4"/>
    </sheetView>
  </sheetViews>
  <sheetFormatPr defaultRowHeight="15" x14ac:dyDescent="0.25"/>
  <cols>
    <col min="5" max="5" width="87" customWidth="1"/>
    <col min="9" max="9" width="8.85546875" customWidth="1"/>
    <col min="10" max="10" width="34.7109375" customWidth="1"/>
  </cols>
  <sheetData>
    <row r="2" spans="5:16" ht="22.5" x14ac:dyDescent="0.3">
      <c r="E2" s="32" t="s">
        <v>19</v>
      </c>
      <c r="J2" s="38" t="s">
        <v>22</v>
      </c>
    </row>
    <row r="3" spans="5:16" x14ac:dyDescent="0.25">
      <c r="E3" s="29"/>
    </row>
    <row r="4" spans="5:16" ht="75" x14ac:dyDescent="0.25">
      <c r="E4" s="30" t="s">
        <v>21</v>
      </c>
    </row>
    <row r="5" spans="5:16" ht="37.5" x14ac:dyDescent="0.25">
      <c r="E5" s="31" t="s">
        <v>20</v>
      </c>
    </row>
    <row r="8" spans="5:16" x14ac:dyDescent="0.25">
      <c r="E8" s="5" t="s">
        <v>24</v>
      </c>
    </row>
    <row r="9" spans="5:16" ht="18.75" x14ac:dyDescent="0.25">
      <c r="G9" s="33"/>
      <c r="H9" s="34"/>
      <c r="I9" s="34"/>
      <c r="J9" s="35"/>
      <c r="K9" s="34"/>
      <c r="L9" s="34"/>
      <c r="M9" s="34"/>
      <c r="N9" s="34"/>
      <c r="O9" s="34"/>
      <c r="P9" s="34"/>
    </row>
    <row r="10" spans="5:16" ht="15.75" x14ac:dyDescent="0.25">
      <c r="G10" s="33"/>
      <c r="H10" s="34"/>
      <c r="I10" s="34"/>
      <c r="J10" s="36"/>
      <c r="K10" s="34"/>
      <c r="L10" s="34"/>
      <c r="M10" s="34"/>
      <c r="N10" s="34"/>
      <c r="O10" s="34"/>
      <c r="P10" s="34"/>
    </row>
    <row r="11" spans="5:16" ht="18.75" x14ac:dyDescent="0.3">
      <c r="I11" s="1" t="s">
        <v>8</v>
      </c>
      <c r="J11" s="36"/>
    </row>
    <row r="12" spans="5:16" ht="21" x14ac:dyDescent="0.35">
      <c r="E12" s="39" t="s">
        <v>23</v>
      </c>
      <c r="G12" s="33"/>
      <c r="H12" s="33"/>
    </row>
    <row r="13" spans="5:16" ht="15.75" x14ac:dyDescent="0.25">
      <c r="G13" s="34"/>
      <c r="H13" s="34"/>
    </row>
    <row r="14" spans="5:16" ht="18.75" x14ac:dyDescent="0.25">
      <c r="G14" s="34"/>
      <c r="H14" s="34"/>
      <c r="J14" s="37"/>
    </row>
    <row r="15" spans="5:16" ht="15.75" x14ac:dyDescent="0.25">
      <c r="G15" s="34"/>
      <c r="H15" s="34"/>
      <c r="J15" s="36"/>
    </row>
    <row r="16" spans="5:16" ht="15.75" x14ac:dyDescent="0.25">
      <c r="G16" s="34"/>
      <c r="H16" s="34"/>
      <c r="J16" s="36"/>
    </row>
    <row r="17" spans="7:10" ht="15.75" x14ac:dyDescent="0.25">
      <c r="G17" s="34"/>
      <c r="H17" s="34"/>
      <c r="J17" s="36"/>
    </row>
    <row r="18" spans="7:10" ht="15.75" x14ac:dyDescent="0.25">
      <c r="G18" s="34"/>
      <c r="H18" s="34"/>
    </row>
    <row r="19" spans="7:10" ht="15.75" x14ac:dyDescent="0.25">
      <c r="G19" s="34"/>
      <c r="H19" s="34"/>
    </row>
    <row r="20" spans="7:10" ht="15.75" x14ac:dyDescent="0.25">
      <c r="G20" s="34"/>
      <c r="H20" s="34"/>
    </row>
  </sheetData>
  <hyperlinks>
    <hyperlink ref="E5" r:id="rId1" display="https://www.statisticshowto.com/sig2-tailed-interpreting-results/" xr:uid="{5D2002D1-7C21-4A09-BD17-B4D98F101363}"/>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8AC02-BA6F-4FBA-AC70-B2EA4F80B0A0}">
  <dimension ref="E2:N48"/>
  <sheetViews>
    <sheetView workbookViewId="0">
      <selection activeCell="N4" sqref="N4"/>
    </sheetView>
  </sheetViews>
  <sheetFormatPr defaultRowHeight="15" x14ac:dyDescent="0.25"/>
  <sheetData>
    <row r="2" spans="5:14" x14ac:dyDescent="0.25">
      <c r="E2">
        <v>13.5</v>
      </c>
      <c r="F2">
        <v>10.1</v>
      </c>
      <c r="H2">
        <f>E2-E$22</f>
        <v>-3.310526315789474</v>
      </c>
      <c r="I2">
        <f>F2-F$22</f>
        <v>-9.288235294117646</v>
      </c>
      <c r="K2">
        <f>H2^2</f>
        <v>10.959584487534627</v>
      </c>
      <c r="L2">
        <f>I2^2</f>
        <v>86.27131487889271</v>
      </c>
    </row>
    <row r="3" spans="5:14" x14ac:dyDescent="0.25">
      <c r="E3">
        <v>23</v>
      </c>
      <c r="F3">
        <v>27.6</v>
      </c>
      <c r="H3">
        <f t="shared" ref="H3:H20" si="0">E3-E$22</f>
        <v>6.189473684210526</v>
      </c>
      <c r="I3">
        <f t="shared" ref="I3:I18" si="1">F3-F$22</f>
        <v>8.2117647058823557</v>
      </c>
      <c r="K3">
        <f t="shared" ref="K3:L20" si="2">H3^2</f>
        <v>38.309584487534622</v>
      </c>
      <c r="L3">
        <f t="shared" si="2"/>
        <v>67.433079584775129</v>
      </c>
      <c r="N3">
        <f>SUM(K2:K15)</f>
        <v>258.19313019390586</v>
      </c>
    </row>
    <row r="4" spans="5:14" x14ac:dyDescent="0.25">
      <c r="E4">
        <v>13.2</v>
      </c>
      <c r="F4">
        <v>13.8</v>
      </c>
      <c r="H4">
        <f t="shared" si="0"/>
        <v>-3.6105263157894747</v>
      </c>
      <c r="I4">
        <f t="shared" si="1"/>
        <v>-5.588235294117645</v>
      </c>
      <c r="K4">
        <f t="shared" si="2"/>
        <v>13.035900277008318</v>
      </c>
      <c r="L4">
        <f t="shared" si="2"/>
        <v>31.228373702422122</v>
      </c>
    </row>
    <row r="5" spans="5:14" x14ac:dyDescent="0.25">
      <c r="E5">
        <v>12.7</v>
      </c>
      <c r="F5">
        <v>13.1</v>
      </c>
      <c r="H5">
        <f t="shared" si="0"/>
        <v>-4.1105263157894747</v>
      </c>
      <c r="I5">
        <f t="shared" si="1"/>
        <v>-6.288235294117646</v>
      </c>
      <c r="K5">
        <f t="shared" si="2"/>
        <v>16.896426592797791</v>
      </c>
      <c r="L5">
        <f t="shared" si="2"/>
        <v>39.541903114186837</v>
      </c>
    </row>
    <row r="6" spans="5:14" x14ac:dyDescent="0.25">
      <c r="E6">
        <v>22.1</v>
      </c>
      <c r="F6">
        <v>25.6</v>
      </c>
      <c r="H6">
        <f t="shared" si="0"/>
        <v>5.2894736842105274</v>
      </c>
      <c r="I6">
        <f t="shared" si="1"/>
        <v>6.2117647058823557</v>
      </c>
      <c r="K6">
        <f t="shared" si="2"/>
        <v>27.978531855955691</v>
      </c>
      <c r="L6">
        <f t="shared" si="2"/>
        <v>38.586020761245706</v>
      </c>
    </row>
    <row r="7" spans="5:14" x14ac:dyDescent="0.25">
      <c r="E7">
        <v>17.5</v>
      </c>
      <c r="F7">
        <v>26.7</v>
      </c>
      <c r="H7">
        <f t="shared" si="0"/>
        <v>0.68947368421052602</v>
      </c>
      <c r="I7">
        <f t="shared" si="1"/>
        <v>7.3117647058823536</v>
      </c>
      <c r="K7">
        <f t="shared" si="2"/>
        <v>0.47537396121883613</v>
      </c>
      <c r="L7">
        <f t="shared" si="2"/>
        <v>53.46190311418686</v>
      </c>
    </row>
    <row r="8" spans="5:14" x14ac:dyDescent="0.25">
      <c r="E8">
        <v>20.100000000000001</v>
      </c>
      <c r="F8">
        <v>28.9</v>
      </c>
      <c r="H8">
        <f t="shared" si="0"/>
        <v>3.2894736842105274</v>
      </c>
      <c r="I8">
        <f t="shared" si="1"/>
        <v>9.5117647058823529</v>
      </c>
      <c r="K8">
        <f t="shared" si="2"/>
        <v>10.820637119113581</v>
      </c>
      <c r="L8">
        <f t="shared" si="2"/>
        <v>90.47366782006921</v>
      </c>
    </row>
    <row r="9" spans="5:14" x14ac:dyDescent="0.25">
      <c r="E9">
        <v>22.5</v>
      </c>
      <c r="F9">
        <v>30.1</v>
      </c>
      <c r="H9">
        <f t="shared" si="0"/>
        <v>5.689473684210526</v>
      </c>
      <c r="I9">
        <f t="shared" si="1"/>
        <v>10.711764705882356</v>
      </c>
      <c r="K9">
        <f t="shared" si="2"/>
        <v>32.370110803324096</v>
      </c>
      <c r="L9">
        <f t="shared" si="2"/>
        <v>114.74190311418691</v>
      </c>
      <c r="N9">
        <f>SUM(K2:K12)</f>
        <v>194.57858725761776</v>
      </c>
    </row>
    <row r="10" spans="5:14" x14ac:dyDescent="0.25">
      <c r="E10">
        <v>19</v>
      </c>
      <c r="F10">
        <v>25.4</v>
      </c>
      <c r="H10">
        <f t="shared" si="0"/>
        <v>2.189473684210526</v>
      </c>
      <c r="I10">
        <f t="shared" si="1"/>
        <v>6.0117647058823529</v>
      </c>
      <c r="K10">
        <f t="shared" si="2"/>
        <v>4.7937950138504144</v>
      </c>
      <c r="L10">
        <f t="shared" si="2"/>
        <v>36.141314878892736</v>
      </c>
    </row>
    <row r="11" spans="5:14" x14ac:dyDescent="0.25">
      <c r="E11">
        <v>21.9</v>
      </c>
      <c r="F11">
        <v>21.9</v>
      </c>
      <c r="H11">
        <f t="shared" si="0"/>
        <v>5.0894736842105246</v>
      </c>
      <c r="I11">
        <f t="shared" si="1"/>
        <v>2.5117647058823529</v>
      </c>
      <c r="K11">
        <f t="shared" si="2"/>
        <v>25.902742382271452</v>
      </c>
      <c r="L11">
        <f t="shared" si="2"/>
        <v>6.3089619377162629</v>
      </c>
    </row>
    <row r="12" spans="5:14" x14ac:dyDescent="0.25">
      <c r="E12">
        <v>13.2</v>
      </c>
      <c r="F12">
        <v>12.1</v>
      </c>
      <c r="H12">
        <f t="shared" si="0"/>
        <v>-3.6105263157894747</v>
      </c>
      <c r="I12">
        <f t="shared" si="1"/>
        <v>-7.288235294117646</v>
      </c>
      <c r="K12">
        <f t="shared" si="2"/>
        <v>13.035900277008318</v>
      </c>
      <c r="L12">
        <f t="shared" si="2"/>
        <v>53.118373702422133</v>
      </c>
    </row>
    <row r="13" spans="5:14" x14ac:dyDescent="0.25">
      <c r="E13">
        <v>11</v>
      </c>
      <c r="F13">
        <v>13.4</v>
      </c>
      <c r="H13">
        <f t="shared" si="0"/>
        <v>-5.810526315789474</v>
      </c>
      <c r="I13">
        <f t="shared" si="1"/>
        <v>-5.9882352941176453</v>
      </c>
      <c r="K13">
        <f t="shared" si="2"/>
        <v>33.762216066481997</v>
      </c>
      <c r="L13">
        <f t="shared" si="2"/>
        <v>35.858961937716245</v>
      </c>
    </row>
    <row r="14" spans="5:14" x14ac:dyDescent="0.25">
      <c r="E14">
        <v>12.8</v>
      </c>
      <c r="F14">
        <v>12.3</v>
      </c>
      <c r="H14">
        <f t="shared" si="0"/>
        <v>-4.0105263157894733</v>
      </c>
      <c r="I14">
        <f t="shared" si="1"/>
        <v>-7.088235294117645</v>
      </c>
      <c r="K14">
        <f t="shared" si="2"/>
        <v>16.084321329639884</v>
      </c>
      <c r="L14">
        <f t="shared" si="2"/>
        <v>50.24307958477506</v>
      </c>
    </row>
    <row r="15" spans="5:14" x14ac:dyDescent="0.25">
      <c r="E15">
        <v>13.1</v>
      </c>
      <c r="F15">
        <v>11.9</v>
      </c>
      <c r="H15">
        <f t="shared" si="0"/>
        <v>-3.7105263157894743</v>
      </c>
      <c r="I15">
        <f t="shared" si="1"/>
        <v>-7.4882352941176453</v>
      </c>
      <c r="K15">
        <f t="shared" si="2"/>
        <v>13.768005540166209</v>
      </c>
      <c r="L15">
        <f t="shared" si="2"/>
        <v>56.073667820069176</v>
      </c>
    </row>
    <row r="16" spans="5:14" x14ac:dyDescent="0.25">
      <c r="E16">
        <v>11.6</v>
      </c>
      <c r="F16">
        <v>22.2</v>
      </c>
      <c r="H16">
        <f t="shared" si="0"/>
        <v>-5.2105263157894743</v>
      </c>
      <c r="I16">
        <f t="shared" si="1"/>
        <v>2.8117647058823536</v>
      </c>
      <c r="K16">
        <f t="shared" si="2"/>
        <v>27.149584487534632</v>
      </c>
      <c r="L16">
        <f t="shared" si="2"/>
        <v>7.9060207612456788</v>
      </c>
    </row>
    <row r="17" spans="5:12" x14ac:dyDescent="0.25">
      <c r="E17">
        <v>23</v>
      </c>
      <c r="F17">
        <v>12.3</v>
      </c>
      <c r="H17">
        <f t="shared" si="0"/>
        <v>6.189473684210526</v>
      </c>
      <c r="I17">
        <f t="shared" si="1"/>
        <v>-7.088235294117645</v>
      </c>
      <c r="K17">
        <f t="shared" si="2"/>
        <v>38.309584487534622</v>
      </c>
      <c r="L17">
        <f t="shared" si="2"/>
        <v>50.24307958477506</v>
      </c>
    </row>
    <row r="18" spans="5:12" x14ac:dyDescent="0.25">
      <c r="E18">
        <v>13.2</v>
      </c>
      <c r="F18">
        <v>22.2</v>
      </c>
      <c r="H18">
        <f t="shared" si="0"/>
        <v>-3.6105263157894747</v>
      </c>
      <c r="I18">
        <f>F18-F$22</f>
        <v>2.8117647058823536</v>
      </c>
      <c r="K18">
        <f t="shared" si="2"/>
        <v>13.035900277008318</v>
      </c>
      <c r="L18">
        <f t="shared" si="2"/>
        <v>7.9060207612456788</v>
      </c>
    </row>
    <row r="19" spans="5:12" x14ac:dyDescent="0.25">
      <c r="E19">
        <v>22.9</v>
      </c>
      <c r="H19">
        <f t="shared" si="0"/>
        <v>6.0894736842105246</v>
      </c>
      <c r="K19">
        <f t="shared" si="2"/>
        <v>37.081689750692497</v>
      </c>
    </row>
    <row r="20" spans="5:12" x14ac:dyDescent="0.25">
      <c r="E20">
        <v>13.1</v>
      </c>
      <c r="H20">
        <f>E20-E$22</f>
        <v>-3.7105263157894743</v>
      </c>
      <c r="K20">
        <f t="shared" si="2"/>
        <v>13.768005540166209</v>
      </c>
    </row>
    <row r="22" spans="5:12" x14ac:dyDescent="0.25">
      <c r="E22">
        <f>AVERAGE(E2:E20)</f>
        <v>16.810526315789474</v>
      </c>
      <c r="F22">
        <f>AVERAGE(F2:F20)</f>
        <v>19.388235294117646</v>
      </c>
      <c r="K22">
        <f>SUM(K2:K20)</f>
        <v>387.53789473684208</v>
      </c>
      <c r="L22">
        <f>SUM(L2:L20)</f>
        <v>825.53764705882361</v>
      </c>
    </row>
    <row r="30" spans="5:12" x14ac:dyDescent="0.25">
      <c r="E30">
        <v>13.5</v>
      </c>
      <c r="F30">
        <v>10.1</v>
      </c>
      <c r="G30" t="s">
        <v>57</v>
      </c>
      <c r="H30" t="s">
        <v>69</v>
      </c>
      <c r="J30" t="str" cm="1">
        <f t="array" ref="J30">_xlfn.CONCAT(TRANSPOSE(G30:G48))</f>
        <v>13.5, 23, 13.2, 12.7, 22.1, 17.5, 20.1, 22.5, 19, 21.9, 13.2, 11, 12.8, 13.1, 11.6, 23, 13.2, 22.9, 13.1</v>
      </c>
    </row>
    <row r="31" spans="5:12" x14ac:dyDescent="0.25">
      <c r="E31">
        <v>23</v>
      </c>
      <c r="F31">
        <v>27.6</v>
      </c>
      <c r="G31" t="s">
        <v>40</v>
      </c>
      <c r="H31" t="s">
        <v>70</v>
      </c>
      <c r="J31" t="str" cm="1">
        <f t="array" ref="J31">_xlfn.CONCAT(TRANSPOSE(H30:H46))</f>
        <v>10.1, 27.6, 13.8, 13.1, 25.6, 26.7, 28.9, 30.1, 25.4, 21.9, 12.1, 13.4, 12.3, 11.9, 22.2, 12.3, 22.2</v>
      </c>
    </row>
    <row r="32" spans="5:12" x14ac:dyDescent="0.25">
      <c r="E32">
        <v>13.2</v>
      </c>
      <c r="F32">
        <v>13.8</v>
      </c>
      <c r="G32" t="s">
        <v>58</v>
      </c>
      <c r="H32" t="s">
        <v>71</v>
      </c>
    </row>
    <row r="33" spans="5:10" x14ac:dyDescent="0.25">
      <c r="E33">
        <v>12.7</v>
      </c>
      <c r="F33">
        <v>13.1</v>
      </c>
      <c r="G33" t="s">
        <v>59</v>
      </c>
      <c r="H33" t="s">
        <v>66</v>
      </c>
    </row>
    <row r="34" spans="5:10" x14ac:dyDescent="0.25">
      <c r="E34">
        <v>22.1</v>
      </c>
      <c r="F34">
        <v>25.6</v>
      </c>
      <c r="G34" t="s">
        <v>60</v>
      </c>
      <c r="H34" t="s">
        <v>72</v>
      </c>
      <c r="J34" t="str" cm="1">
        <f t="array" ref="J34">_xlfn.CONCAT(TRANSPOSE(G30:G48&amp;" "))</f>
        <v xml:space="preserve">13.5,  23,  13.2,  12.7,  22.1,  17.5,  20.1,  22.5,  19,  21.9,  13.2,  11,  12.8,  13.1,  11.6,  23,  13.2,  22.9,  13.1 </v>
      </c>
    </row>
    <row r="35" spans="5:10" x14ac:dyDescent="0.25">
      <c r="E35">
        <v>17.5</v>
      </c>
      <c r="F35">
        <v>26.7</v>
      </c>
      <c r="G35" t="s">
        <v>61</v>
      </c>
      <c r="H35" t="s">
        <v>73</v>
      </c>
      <c r="J35" t="str" cm="1">
        <f t="array" ref="J35">_xlfn.CONCAT(TRANSPOSE(H30:H46)&amp;" ")</f>
        <v xml:space="preserve">10.1,  27.6,  13.8,  13.1,  25.6,  26.7,  28.9,  30.1,  25.4,  21.9,  12.1,  13.4,  12.3,  11.9,  22.2,  12.3,  22.2 </v>
      </c>
    </row>
    <row r="36" spans="5:10" x14ac:dyDescent="0.25">
      <c r="E36">
        <v>20.100000000000001</v>
      </c>
      <c r="F36">
        <v>28.9</v>
      </c>
      <c r="G36" t="s">
        <v>62</v>
      </c>
      <c r="H36" t="s">
        <v>74</v>
      </c>
    </row>
    <row r="37" spans="5:10" x14ac:dyDescent="0.25">
      <c r="E37">
        <v>22.5</v>
      </c>
      <c r="F37">
        <v>30.1</v>
      </c>
      <c r="G37" t="s">
        <v>63</v>
      </c>
      <c r="H37" t="s">
        <v>75</v>
      </c>
    </row>
    <row r="38" spans="5:10" x14ac:dyDescent="0.25">
      <c r="E38">
        <v>19</v>
      </c>
      <c r="F38">
        <v>25.4</v>
      </c>
      <c r="G38" t="s">
        <v>49</v>
      </c>
      <c r="H38" t="s">
        <v>76</v>
      </c>
    </row>
    <row r="39" spans="5:10" x14ac:dyDescent="0.25">
      <c r="E39">
        <v>21.9</v>
      </c>
      <c r="F39">
        <v>21.9</v>
      </c>
      <c r="G39" t="s">
        <v>64</v>
      </c>
      <c r="H39" t="s">
        <v>64</v>
      </c>
      <c r="J39" t="s">
        <v>82</v>
      </c>
    </row>
    <row r="40" spans="5:10" x14ac:dyDescent="0.25">
      <c r="E40">
        <v>13.2</v>
      </c>
      <c r="F40">
        <v>12.1</v>
      </c>
      <c r="G40" t="s">
        <v>58</v>
      </c>
      <c r="H40" t="s">
        <v>77</v>
      </c>
      <c r="J40" t="s">
        <v>83</v>
      </c>
    </row>
    <row r="41" spans="5:10" x14ac:dyDescent="0.25">
      <c r="E41">
        <v>11</v>
      </c>
      <c r="F41">
        <v>13.4</v>
      </c>
      <c r="G41" t="s">
        <v>52</v>
      </c>
      <c r="H41" t="s">
        <v>78</v>
      </c>
    </row>
    <row r="42" spans="5:10" x14ac:dyDescent="0.25">
      <c r="E42">
        <v>12.8</v>
      </c>
      <c r="F42">
        <v>12.3</v>
      </c>
      <c r="G42" t="s">
        <v>65</v>
      </c>
      <c r="H42" t="s">
        <v>79</v>
      </c>
    </row>
    <row r="43" spans="5:10" x14ac:dyDescent="0.25">
      <c r="E43">
        <v>13.1</v>
      </c>
      <c r="F43">
        <v>11.9</v>
      </c>
      <c r="G43" t="s">
        <v>66</v>
      </c>
      <c r="H43" t="s">
        <v>80</v>
      </c>
    </row>
    <row r="44" spans="5:10" x14ac:dyDescent="0.25">
      <c r="E44">
        <v>11.6</v>
      </c>
      <c r="F44">
        <v>22.2</v>
      </c>
      <c r="G44" t="s">
        <v>67</v>
      </c>
      <c r="H44" t="s">
        <v>81</v>
      </c>
    </row>
    <row r="45" spans="5:10" x14ac:dyDescent="0.25">
      <c r="E45">
        <v>23</v>
      </c>
      <c r="F45">
        <v>12.3</v>
      </c>
      <c r="G45" t="s">
        <v>40</v>
      </c>
      <c r="H45" t="s">
        <v>79</v>
      </c>
    </row>
    <row r="46" spans="5:10" x14ac:dyDescent="0.25">
      <c r="E46">
        <v>13.2</v>
      </c>
      <c r="F46">
        <v>22.2</v>
      </c>
      <c r="G46" t="s">
        <v>58</v>
      </c>
      <c r="H46">
        <v>22.2</v>
      </c>
    </row>
    <row r="47" spans="5:10" x14ac:dyDescent="0.25">
      <c r="E47">
        <v>22.9</v>
      </c>
      <c r="G47" t="s">
        <v>68</v>
      </c>
    </row>
    <row r="48" spans="5:10" x14ac:dyDescent="0.25">
      <c r="E48">
        <v>13.1</v>
      </c>
      <c r="G48">
        <v>13.1</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FD50C-F382-4EE8-A775-6597D7830D45}">
  <dimension ref="D2:R28"/>
  <sheetViews>
    <sheetView topLeftCell="B1" workbookViewId="0">
      <selection activeCell="H3" sqref="H3"/>
    </sheetView>
  </sheetViews>
  <sheetFormatPr defaultRowHeight="15" x14ac:dyDescent="0.25"/>
  <cols>
    <col min="5" max="5" width="16.5703125" bestFit="1" customWidth="1"/>
    <col min="6" max="6" width="13.28515625" bestFit="1" customWidth="1"/>
    <col min="7" max="7" width="13.7109375" bestFit="1" customWidth="1"/>
    <col min="8" max="8" width="20.28515625" bestFit="1" customWidth="1"/>
    <col min="9" max="9" width="19.28515625" bestFit="1" customWidth="1"/>
    <col min="14" max="14" width="12" bestFit="1" customWidth="1"/>
  </cols>
  <sheetData>
    <row r="2" spans="4:18" x14ac:dyDescent="0.25">
      <c r="D2" s="61" t="s">
        <v>84</v>
      </c>
      <c r="E2" s="61" t="s">
        <v>85</v>
      </c>
      <c r="F2" s="61" t="s">
        <v>86</v>
      </c>
      <c r="G2" s="61" t="s">
        <v>87</v>
      </c>
      <c r="H2" s="61" t="s">
        <v>89</v>
      </c>
      <c r="I2" s="61" t="s">
        <v>90</v>
      </c>
      <c r="J2" s="61" t="s">
        <v>91</v>
      </c>
      <c r="K2" s="61" t="s">
        <v>92</v>
      </c>
      <c r="M2" s="3"/>
      <c r="N2" s="3" t="s">
        <v>97</v>
      </c>
      <c r="O2" s="3" t="s">
        <v>93</v>
      </c>
      <c r="P2" s="3" t="s">
        <v>98</v>
      </c>
      <c r="Q2" s="3" t="s">
        <v>99</v>
      </c>
      <c r="R2" s="3" t="s">
        <v>102</v>
      </c>
    </row>
    <row r="3" spans="4:18" x14ac:dyDescent="0.25">
      <c r="D3" s="3">
        <v>13.5</v>
      </c>
      <c r="E3" s="3">
        <v>10.1</v>
      </c>
      <c r="F3" s="3">
        <f>ABS(D$22-D3)</f>
        <v>3.310526315789474</v>
      </c>
      <c r="G3" s="3">
        <f>ABS(E$22-E3)</f>
        <v>9.288235294117646</v>
      </c>
      <c r="H3" s="3">
        <f>F3-$G$23</f>
        <v>-2.1322019764399158</v>
      </c>
      <c r="I3" s="3">
        <f>G3-$G$23</f>
        <v>3.8455070018882562</v>
      </c>
      <c r="J3" s="3">
        <f>H3^2</f>
        <v>4.5462852683342829</v>
      </c>
      <c r="K3" s="3">
        <f>I3^2</f>
        <v>14.787924101571605</v>
      </c>
      <c r="M3" s="3" t="s">
        <v>94</v>
      </c>
      <c r="N3" s="3">
        <v>48.271681610000002</v>
      </c>
      <c r="O3" s="3">
        <f>2-1</f>
        <v>1</v>
      </c>
      <c r="P3" s="3">
        <v>48.271681608369747</v>
      </c>
      <c r="Q3" s="3">
        <f>P3/P4</f>
        <v>13.281270047024083</v>
      </c>
      <c r="R3" s="3">
        <f>FDIST(Q3,O3,O4)</f>
        <v>8.8567624150393117E-4</v>
      </c>
    </row>
    <row r="4" spans="4:18" x14ac:dyDescent="0.25">
      <c r="D4" s="3">
        <v>23</v>
      </c>
      <c r="E4" s="3">
        <v>27.6</v>
      </c>
      <c r="F4" s="3">
        <f t="shared" ref="F4:G21" si="0">ABS(D$22-D4)</f>
        <v>6.189473684210526</v>
      </c>
      <c r="G4" s="3">
        <f t="shared" si="0"/>
        <v>8.2117647058823557</v>
      </c>
      <c r="H4" s="3">
        <f t="shared" ref="H4:H21" si="1">F4-$G$23</f>
        <v>0.74674539198113621</v>
      </c>
      <c r="I4" s="3">
        <f t="shared" ref="I4:I19" si="2">G4-$G$23</f>
        <v>2.7690364136529659</v>
      </c>
      <c r="J4" s="3">
        <f t="shared" ref="J4:J21" si="3">H4^2</f>
        <v>0.55762868044506075</v>
      </c>
      <c r="K4" s="3">
        <f t="shared" ref="K4:K19" si="4">I4^2</f>
        <v>7.6675626601360793</v>
      </c>
      <c r="M4" s="3" t="s">
        <v>95</v>
      </c>
      <c r="N4" s="3">
        <f>N5-N3</f>
        <v>123.57531839000001</v>
      </c>
      <c r="O4" s="3">
        <v>34</v>
      </c>
      <c r="P4" s="3">
        <f t="shared" ref="P4" si="5">N4/O4</f>
        <v>3.6345681879411766</v>
      </c>
      <c r="Q4" s="3"/>
      <c r="R4" s="3"/>
    </row>
    <row r="5" spans="4:18" x14ac:dyDescent="0.25">
      <c r="D5" s="3">
        <v>13.2</v>
      </c>
      <c r="E5" s="3">
        <v>13.8</v>
      </c>
      <c r="F5" s="3">
        <f t="shared" si="0"/>
        <v>3.6105263157894747</v>
      </c>
      <c r="G5" s="3">
        <f t="shared" si="0"/>
        <v>5.588235294117645</v>
      </c>
      <c r="H5" s="3">
        <f t="shared" si="1"/>
        <v>-1.8322019764399151</v>
      </c>
      <c r="I5" s="3">
        <f t="shared" si="2"/>
        <v>0.14550700188825516</v>
      </c>
      <c r="J5" s="3">
        <f t="shared" si="3"/>
        <v>3.3569640824703311</v>
      </c>
      <c r="K5" s="3">
        <f t="shared" si="4"/>
        <v>2.1172287598508692E-2</v>
      </c>
      <c r="M5" s="3" t="s">
        <v>96</v>
      </c>
      <c r="N5" s="3">
        <v>171.84700000000001</v>
      </c>
      <c r="O5" s="3">
        <v>35</v>
      </c>
      <c r="P5" s="3"/>
      <c r="Q5" s="3"/>
      <c r="R5" s="3"/>
    </row>
    <row r="6" spans="4:18" x14ac:dyDescent="0.25">
      <c r="D6" s="3">
        <v>12.7</v>
      </c>
      <c r="E6" s="3">
        <v>13.1</v>
      </c>
      <c r="F6" s="3">
        <f t="shared" si="0"/>
        <v>4.1105263157894747</v>
      </c>
      <c r="G6" s="3">
        <f t="shared" si="0"/>
        <v>6.288235294117646</v>
      </c>
      <c r="H6" s="3">
        <f t="shared" si="1"/>
        <v>-1.3322019764399151</v>
      </c>
      <c r="I6" s="3">
        <f t="shared" si="2"/>
        <v>0.84550700188825623</v>
      </c>
      <c r="J6" s="3">
        <f t="shared" si="3"/>
        <v>1.7747621060304162</v>
      </c>
      <c r="K6" s="3">
        <f t="shared" si="4"/>
        <v>0.71488209024206772</v>
      </c>
    </row>
    <row r="7" spans="4:18" x14ac:dyDescent="0.25">
      <c r="D7" s="3">
        <v>22.1</v>
      </c>
      <c r="E7" s="3">
        <v>25.6</v>
      </c>
      <c r="F7" s="3">
        <f t="shared" si="0"/>
        <v>5.2894736842105274</v>
      </c>
      <c r="G7" s="3">
        <f t="shared" si="0"/>
        <v>6.2117647058823557</v>
      </c>
      <c r="H7" s="3">
        <f t="shared" si="1"/>
        <v>-0.15325460801886237</v>
      </c>
      <c r="I7" s="3">
        <f t="shared" si="2"/>
        <v>0.76903641365296593</v>
      </c>
      <c r="J7" s="3">
        <f t="shared" si="3"/>
        <v>2.3486974879015153E-2</v>
      </c>
      <c r="K7" s="3">
        <f t="shared" si="4"/>
        <v>0.59141700552421572</v>
      </c>
    </row>
    <row r="8" spans="4:18" x14ac:dyDescent="0.25">
      <c r="D8" s="3">
        <v>17.5</v>
      </c>
      <c r="E8" s="3">
        <v>26.7</v>
      </c>
      <c r="F8" s="3">
        <f t="shared" si="0"/>
        <v>0.68947368421052602</v>
      </c>
      <c r="G8" s="3">
        <f t="shared" si="0"/>
        <v>7.3117647058823536</v>
      </c>
      <c r="H8" s="3">
        <f t="shared" si="1"/>
        <v>-4.7532546080188638</v>
      </c>
      <c r="I8" s="3">
        <f t="shared" si="2"/>
        <v>1.8690364136529638</v>
      </c>
      <c r="J8" s="3">
        <f t="shared" si="3"/>
        <v>22.593429368652561</v>
      </c>
      <c r="K8" s="3">
        <f t="shared" si="4"/>
        <v>3.4932971155607326</v>
      </c>
    </row>
    <row r="9" spans="4:18" x14ac:dyDescent="0.25">
      <c r="D9" s="3">
        <v>20.100000000000001</v>
      </c>
      <c r="E9" s="3">
        <v>28.9</v>
      </c>
      <c r="F9" s="3">
        <f t="shared" si="0"/>
        <v>3.2894736842105274</v>
      </c>
      <c r="G9" s="3">
        <f t="shared" si="0"/>
        <v>9.5117647058823529</v>
      </c>
      <c r="H9" s="3">
        <f t="shared" si="1"/>
        <v>-2.1532546080188624</v>
      </c>
      <c r="I9" s="3">
        <f t="shared" si="2"/>
        <v>4.0690364136529631</v>
      </c>
      <c r="J9" s="3">
        <f t="shared" si="3"/>
        <v>4.6365054069544644</v>
      </c>
      <c r="K9" s="3">
        <f t="shared" si="4"/>
        <v>16.557057335633768</v>
      </c>
    </row>
    <row r="10" spans="4:18" x14ac:dyDescent="0.25">
      <c r="D10" s="3">
        <v>22.5</v>
      </c>
      <c r="E10" s="3">
        <v>30.1</v>
      </c>
      <c r="F10" s="3">
        <f t="shared" si="0"/>
        <v>5.689473684210526</v>
      </c>
      <c r="G10" s="3">
        <f t="shared" si="0"/>
        <v>10.711764705882356</v>
      </c>
      <c r="H10" s="3">
        <f t="shared" si="1"/>
        <v>0.24674539198113621</v>
      </c>
      <c r="I10" s="3">
        <f t="shared" si="2"/>
        <v>5.2690364136529659</v>
      </c>
      <c r="J10" s="3">
        <f t="shared" si="3"/>
        <v>6.0883288463924559E-2</v>
      </c>
      <c r="K10" s="3">
        <f t="shared" si="4"/>
        <v>27.762744728400911</v>
      </c>
    </row>
    <row r="11" spans="4:18" x14ac:dyDescent="0.25">
      <c r="D11" s="3">
        <v>19</v>
      </c>
      <c r="E11" s="3">
        <v>25.4</v>
      </c>
      <c r="F11" s="3">
        <f t="shared" si="0"/>
        <v>2.189473684210526</v>
      </c>
      <c r="G11" s="3">
        <f t="shared" si="0"/>
        <v>6.0117647058823529</v>
      </c>
      <c r="H11" s="3">
        <f t="shared" si="1"/>
        <v>-3.2532546080188638</v>
      </c>
      <c r="I11" s="3">
        <f t="shared" si="2"/>
        <v>0.56903641365296309</v>
      </c>
      <c r="J11" s="3">
        <f t="shared" si="3"/>
        <v>10.583665544595972</v>
      </c>
      <c r="K11" s="3">
        <f t="shared" si="4"/>
        <v>0.32380244006302611</v>
      </c>
    </row>
    <row r="12" spans="4:18" x14ac:dyDescent="0.25">
      <c r="D12" s="3">
        <v>21.9</v>
      </c>
      <c r="E12" s="3">
        <v>21.9</v>
      </c>
      <c r="F12" s="3">
        <f t="shared" si="0"/>
        <v>5.0894736842105246</v>
      </c>
      <c r="G12" s="3">
        <f t="shared" si="0"/>
        <v>2.5117647058823529</v>
      </c>
      <c r="H12" s="3">
        <f t="shared" si="1"/>
        <v>-0.35325460801886521</v>
      </c>
      <c r="I12" s="3">
        <f t="shared" si="2"/>
        <v>-2.9309635863470369</v>
      </c>
      <c r="J12" s="3">
        <f t="shared" si="3"/>
        <v>0.12478881808656211</v>
      </c>
      <c r="K12" s="3">
        <f t="shared" si="4"/>
        <v>8.590547544492285</v>
      </c>
    </row>
    <row r="13" spans="4:18" x14ac:dyDescent="0.25">
      <c r="D13" s="3">
        <v>13.2</v>
      </c>
      <c r="E13" s="3">
        <v>12.1</v>
      </c>
      <c r="F13" s="3">
        <f t="shared" si="0"/>
        <v>3.6105263157894747</v>
      </c>
      <c r="G13" s="3">
        <f t="shared" si="0"/>
        <v>7.288235294117646</v>
      </c>
      <c r="H13" s="3">
        <f t="shared" si="1"/>
        <v>-1.8322019764399151</v>
      </c>
      <c r="I13" s="3">
        <f t="shared" si="2"/>
        <v>1.8455070018882562</v>
      </c>
      <c r="J13" s="3">
        <f t="shared" si="3"/>
        <v>3.3569640824703311</v>
      </c>
      <c r="K13" s="3">
        <f t="shared" si="4"/>
        <v>3.4058960940185803</v>
      </c>
    </row>
    <row r="14" spans="4:18" x14ac:dyDescent="0.25">
      <c r="D14" s="3">
        <v>11</v>
      </c>
      <c r="E14" s="3">
        <v>13.4</v>
      </c>
      <c r="F14" s="3">
        <f t="shared" si="0"/>
        <v>5.810526315789474</v>
      </c>
      <c r="G14" s="3">
        <f t="shared" si="0"/>
        <v>5.9882352941176453</v>
      </c>
      <c r="H14" s="3">
        <f t="shared" si="1"/>
        <v>0.36779802356008418</v>
      </c>
      <c r="I14" s="3">
        <f t="shared" si="2"/>
        <v>0.54550700188825552</v>
      </c>
      <c r="J14" s="3">
        <f t="shared" si="3"/>
        <v>0.13527538613470425</v>
      </c>
      <c r="K14" s="3">
        <f t="shared" si="4"/>
        <v>0.2975778891091132</v>
      </c>
    </row>
    <row r="15" spans="4:18" x14ac:dyDescent="0.25">
      <c r="D15" s="3">
        <v>12.8</v>
      </c>
      <c r="E15" s="3">
        <v>12.3</v>
      </c>
      <c r="F15" s="3">
        <f t="shared" si="0"/>
        <v>4.0105263157894733</v>
      </c>
      <c r="G15" s="3">
        <f t="shared" si="0"/>
        <v>7.088235294117645</v>
      </c>
      <c r="H15" s="3">
        <f t="shared" si="1"/>
        <v>-1.4322019764399165</v>
      </c>
      <c r="I15" s="3">
        <f t="shared" si="2"/>
        <v>1.6455070018882552</v>
      </c>
      <c r="J15" s="3">
        <f t="shared" si="3"/>
        <v>2.0512025013184032</v>
      </c>
      <c r="K15" s="3">
        <f t="shared" si="4"/>
        <v>2.707693293263274</v>
      </c>
    </row>
    <row r="16" spans="4:18" x14ac:dyDescent="0.25">
      <c r="D16" s="3">
        <v>13.1</v>
      </c>
      <c r="E16" s="3">
        <v>11.9</v>
      </c>
      <c r="F16" s="3">
        <f t="shared" si="0"/>
        <v>3.7105263157894743</v>
      </c>
      <c r="G16" s="3">
        <f t="shared" si="0"/>
        <v>7.4882352941176453</v>
      </c>
      <c r="H16" s="3">
        <f t="shared" si="1"/>
        <v>-1.7322019764399155</v>
      </c>
      <c r="I16" s="3">
        <f t="shared" si="2"/>
        <v>2.0455070018882555</v>
      </c>
      <c r="J16" s="3">
        <f t="shared" si="3"/>
        <v>3.0005236871823495</v>
      </c>
      <c r="K16" s="3">
        <f t="shared" si="4"/>
        <v>4.1840988947738795</v>
      </c>
    </row>
    <row r="17" spans="4:11" x14ac:dyDescent="0.25">
      <c r="D17" s="3">
        <v>11.6</v>
      </c>
      <c r="E17" s="3">
        <v>22.2</v>
      </c>
      <c r="F17" s="3">
        <f t="shared" si="0"/>
        <v>5.2105263157894743</v>
      </c>
      <c r="G17" s="3">
        <f t="shared" si="0"/>
        <v>2.8117647058823536</v>
      </c>
      <c r="H17" s="3">
        <f t="shared" si="1"/>
        <v>-0.23220197643991547</v>
      </c>
      <c r="I17" s="3">
        <f t="shared" si="2"/>
        <v>-2.6309635863470362</v>
      </c>
      <c r="J17" s="3">
        <f t="shared" si="3"/>
        <v>5.3917757862603062E-2</v>
      </c>
      <c r="K17" s="3">
        <f t="shared" si="4"/>
        <v>6.9219693926840584</v>
      </c>
    </row>
    <row r="18" spans="4:11" x14ac:dyDescent="0.25">
      <c r="D18" s="3">
        <v>23</v>
      </c>
      <c r="E18" s="3">
        <v>12.3</v>
      </c>
      <c r="F18" s="3">
        <f t="shared" si="0"/>
        <v>6.189473684210526</v>
      </c>
      <c r="G18" s="3">
        <f t="shared" si="0"/>
        <v>7.088235294117645</v>
      </c>
      <c r="H18" s="3">
        <f t="shared" si="1"/>
        <v>0.74674539198113621</v>
      </c>
      <c r="I18" s="3">
        <f t="shared" si="2"/>
        <v>1.6455070018882552</v>
      </c>
      <c r="J18" s="3">
        <f t="shared" si="3"/>
        <v>0.55762868044506075</v>
      </c>
      <c r="K18" s="3">
        <f t="shared" si="4"/>
        <v>2.707693293263274</v>
      </c>
    </row>
    <row r="19" spans="4:11" x14ac:dyDescent="0.25">
      <c r="D19" s="3">
        <v>13.2</v>
      </c>
      <c r="E19" s="3">
        <v>22.2</v>
      </c>
      <c r="F19" s="3">
        <f t="shared" si="0"/>
        <v>3.6105263157894747</v>
      </c>
      <c r="G19" s="3">
        <f t="shared" si="0"/>
        <v>2.8117647058823536</v>
      </c>
      <c r="H19" s="3">
        <f t="shared" si="1"/>
        <v>-1.8322019764399151</v>
      </c>
      <c r="I19" s="3">
        <f t="shared" si="2"/>
        <v>-2.6309635863470362</v>
      </c>
      <c r="J19" s="3">
        <f t="shared" si="3"/>
        <v>3.3569640824703311</v>
      </c>
      <c r="K19" s="3">
        <f t="shared" si="4"/>
        <v>6.9219693926840584</v>
      </c>
    </row>
    <row r="20" spans="4:11" x14ac:dyDescent="0.25">
      <c r="D20" s="3">
        <v>22.9</v>
      </c>
      <c r="E20" s="3"/>
      <c r="F20" s="3">
        <f t="shared" si="0"/>
        <v>6.0894736842105246</v>
      </c>
      <c r="G20" s="3"/>
      <c r="H20" s="3">
        <f t="shared" si="1"/>
        <v>0.64674539198113479</v>
      </c>
      <c r="I20" s="3"/>
      <c r="J20" s="3">
        <f t="shared" si="3"/>
        <v>0.41827960204883169</v>
      </c>
      <c r="K20" s="3"/>
    </row>
    <row r="21" spans="4:11" x14ac:dyDescent="0.25">
      <c r="D21" s="3">
        <v>13.1</v>
      </c>
      <c r="E21" s="3"/>
      <c r="F21" s="3">
        <f t="shared" si="0"/>
        <v>3.7105263157894743</v>
      </c>
      <c r="G21" s="3"/>
      <c r="H21" s="3">
        <f t="shared" si="1"/>
        <v>-1.7322019764399155</v>
      </c>
      <c r="I21" s="3"/>
      <c r="J21" s="3">
        <f t="shared" si="3"/>
        <v>3.0005236871823495</v>
      </c>
      <c r="K21" s="3"/>
    </row>
    <row r="22" spans="4:11" x14ac:dyDescent="0.25">
      <c r="D22" s="60">
        <f>AVERAGE(D3:D21)</f>
        <v>16.810526315789474</v>
      </c>
      <c r="E22" s="60">
        <f>AVERAGE(E3:E19)</f>
        <v>19.388235294117646</v>
      </c>
      <c r="F22" s="60">
        <f>AVERAGE(F3:F21)</f>
        <v>4.2847645429362879</v>
      </c>
      <c r="G22" s="60">
        <f>AVERAGE(G3:G21)</f>
        <v>6.6006920415224917</v>
      </c>
      <c r="H22" s="3"/>
      <c r="I22" s="3"/>
      <c r="J22" s="59">
        <f>SUM(J3:J21)</f>
        <v>64.189679006027561</v>
      </c>
      <c r="K22" s="59">
        <f>SUM(K3:K21)</f>
        <v>107.65730555901945</v>
      </c>
    </row>
    <row r="23" spans="4:11" x14ac:dyDescent="0.25">
      <c r="F23" s="58" t="s">
        <v>101</v>
      </c>
      <c r="G23" s="58">
        <f>AVERAGE(F22:G22)</f>
        <v>5.4427282922293898</v>
      </c>
      <c r="K23" s="57">
        <f>SUM(J22:K22)</f>
        <v>171.84698456504702</v>
      </c>
    </row>
    <row r="24" spans="4:11" x14ac:dyDescent="0.25">
      <c r="E24" t="s">
        <v>88</v>
      </c>
    </row>
    <row r="25" spans="4:11" x14ac:dyDescent="0.25">
      <c r="E25" s="57" t="s">
        <v>100</v>
      </c>
      <c r="F25" s="57">
        <f>19*(F22-$G$23)^2</f>
        <v>25.476720848861813</v>
      </c>
      <c r="G25" s="57">
        <f>17*(G22-$G$23)^2</f>
        <v>22.794960759507937</v>
      </c>
    </row>
    <row r="26" spans="4:11" x14ac:dyDescent="0.25">
      <c r="E26" s="57"/>
      <c r="F26" s="57" t="s">
        <v>88</v>
      </c>
      <c r="G26" s="57"/>
    </row>
    <row r="27" spans="4:11" x14ac:dyDescent="0.25">
      <c r="E27" s="57"/>
      <c r="F27" s="57"/>
      <c r="G27" s="57">
        <f>SUM(F25:G25)</f>
        <v>48.271681608369747</v>
      </c>
    </row>
    <row r="28" spans="4:11" x14ac:dyDescent="0.25">
      <c r="G28" t="s">
        <v>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E5EF0-2240-4C39-AE50-6CDFEE83EF15}">
  <dimension ref="C3:R20"/>
  <sheetViews>
    <sheetView workbookViewId="0">
      <selection activeCell="R5" sqref="R5"/>
    </sheetView>
  </sheetViews>
  <sheetFormatPr defaultRowHeight="15" x14ac:dyDescent="0.25"/>
  <sheetData>
    <row r="3" spans="3:18" x14ac:dyDescent="0.25">
      <c r="C3">
        <v>23</v>
      </c>
      <c r="D3">
        <v>16</v>
      </c>
      <c r="E3">
        <f>ABS(C3-C$15)</f>
        <v>4.5</v>
      </c>
      <c r="F3">
        <f>ABS(D3-D$15)</f>
        <v>2.3333333333333321</v>
      </c>
      <c r="G3">
        <f>E3-$F$16</f>
        <v>1.166666666666667</v>
      </c>
      <c r="H3">
        <f>F3-$F$16</f>
        <v>-1.0000000000000009</v>
      </c>
      <c r="I3">
        <f>G3^2</f>
        <v>1.3611111111111118</v>
      </c>
      <c r="J3">
        <f>H3^2</f>
        <v>1.0000000000000018</v>
      </c>
      <c r="M3" s="3"/>
      <c r="N3" s="3" t="s">
        <v>97</v>
      </c>
      <c r="O3" s="3" t="s">
        <v>93</v>
      </c>
      <c r="P3" s="3" t="s">
        <v>98</v>
      </c>
      <c r="Q3" s="3" t="s">
        <v>99</v>
      </c>
      <c r="R3" s="3" t="s">
        <v>102</v>
      </c>
    </row>
    <row r="4" spans="3:18" x14ac:dyDescent="0.25">
      <c r="C4">
        <v>15</v>
      </c>
      <c r="D4">
        <v>21</v>
      </c>
      <c r="E4">
        <f t="shared" ref="E4:E13" si="0">ABS(C4-C$15)</f>
        <v>3.5</v>
      </c>
      <c r="F4">
        <f t="shared" ref="F4:F13" si="1">ABS(D4-D$15)</f>
        <v>2.6666666666666679</v>
      </c>
      <c r="G4">
        <f t="shared" ref="G4:G14" si="2">E4-$F$16</f>
        <v>0.16666666666666696</v>
      </c>
      <c r="H4">
        <f t="shared" ref="H4:H14" si="3">F4-$F$16</f>
        <v>-0.66666666666666519</v>
      </c>
      <c r="I4">
        <f t="shared" ref="I4:I14" si="4">G4^2</f>
        <v>2.7777777777777877E-2</v>
      </c>
      <c r="J4">
        <f t="shared" ref="J4:J14" si="5">H4^2</f>
        <v>0.44444444444444248</v>
      </c>
      <c r="M4" s="3" t="s">
        <v>94</v>
      </c>
      <c r="N4" s="3">
        <v>0.66666666666666718</v>
      </c>
      <c r="O4" s="3">
        <v>1</v>
      </c>
      <c r="P4" s="3">
        <f>N4/O4</f>
        <v>0.66666666666666718</v>
      </c>
      <c r="Q4" s="3">
        <f>P4/P5</f>
        <v>0.152249134948097</v>
      </c>
      <c r="R4" s="3">
        <f>FDIST(Q4,1,22)</f>
        <v>0.70014748833917828</v>
      </c>
    </row>
    <row r="5" spans="3:18" x14ac:dyDescent="0.25">
      <c r="C5">
        <v>16</v>
      </c>
      <c r="D5">
        <v>16</v>
      </c>
      <c r="E5">
        <f t="shared" si="0"/>
        <v>2.5</v>
      </c>
      <c r="F5">
        <f t="shared" si="1"/>
        <v>2.3333333333333321</v>
      </c>
      <c r="G5">
        <f t="shared" si="2"/>
        <v>-0.83333333333333304</v>
      </c>
      <c r="H5">
        <f t="shared" si="3"/>
        <v>-1.0000000000000009</v>
      </c>
      <c r="I5">
        <f t="shared" si="4"/>
        <v>0.69444444444444398</v>
      </c>
      <c r="J5">
        <f t="shared" si="5"/>
        <v>1.0000000000000018</v>
      </c>
      <c r="M5" s="3" t="s">
        <v>95</v>
      </c>
      <c r="N5" s="3">
        <f>N6-N4</f>
        <v>96.333333333333343</v>
      </c>
      <c r="O5" s="3">
        <v>22</v>
      </c>
      <c r="P5" s="3">
        <f>N5/O5</f>
        <v>4.3787878787878789</v>
      </c>
      <c r="Q5" s="3"/>
      <c r="R5" s="3"/>
    </row>
    <row r="6" spans="3:18" x14ac:dyDescent="0.25">
      <c r="C6">
        <v>25</v>
      </c>
      <c r="D6">
        <v>11</v>
      </c>
      <c r="E6">
        <f t="shared" si="0"/>
        <v>6.5</v>
      </c>
      <c r="F6">
        <f t="shared" si="1"/>
        <v>7.3333333333333321</v>
      </c>
      <c r="G6">
        <f t="shared" si="2"/>
        <v>3.166666666666667</v>
      </c>
      <c r="H6">
        <f t="shared" si="3"/>
        <v>3.9999999999999991</v>
      </c>
      <c r="I6">
        <f t="shared" si="4"/>
        <v>10.02777777777778</v>
      </c>
      <c r="J6">
        <f t="shared" si="5"/>
        <v>15.999999999999993</v>
      </c>
      <c r="M6" s="3" t="s">
        <v>96</v>
      </c>
      <c r="N6" s="3">
        <v>97.000000000000014</v>
      </c>
      <c r="O6" s="3">
        <v>23</v>
      </c>
      <c r="P6" s="3"/>
      <c r="Q6" s="3"/>
      <c r="R6" s="3"/>
    </row>
    <row r="7" spans="3:18" x14ac:dyDescent="0.25">
      <c r="C7">
        <v>20</v>
      </c>
      <c r="D7">
        <v>24</v>
      </c>
      <c r="E7">
        <f t="shared" si="0"/>
        <v>1.5</v>
      </c>
      <c r="F7">
        <f t="shared" si="1"/>
        <v>5.6666666666666679</v>
      </c>
      <c r="G7">
        <f t="shared" si="2"/>
        <v>-1.833333333333333</v>
      </c>
      <c r="H7">
        <f t="shared" si="3"/>
        <v>2.3333333333333348</v>
      </c>
      <c r="I7">
        <f t="shared" si="4"/>
        <v>3.3611111111111098</v>
      </c>
      <c r="J7">
        <f t="shared" si="5"/>
        <v>5.4444444444444517</v>
      </c>
    </row>
    <row r="8" spans="3:18" x14ac:dyDescent="0.25">
      <c r="C8">
        <v>17</v>
      </c>
      <c r="D8">
        <v>21</v>
      </c>
      <c r="E8">
        <f t="shared" si="0"/>
        <v>1.5</v>
      </c>
      <c r="F8">
        <f t="shared" si="1"/>
        <v>2.6666666666666679</v>
      </c>
      <c r="G8">
        <f t="shared" si="2"/>
        <v>-1.833333333333333</v>
      </c>
      <c r="H8">
        <f t="shared" si="3"/>
        <v>-0.66666666666666519</v>
      </c>
      <c r="I8">
        <f t="shared" si="4"/>
        <v>3.3611111111111098</v>
      </c>
      <c r="J8">
        <f t="shared" si="5"/>
        <v>0.44444444444444248</v>
      </c>
    </row>
    <row r="9" spans="3:18" x14ac:dyDescent="0.25">
      <c r="C9">
        <v>18</v>
      </c>
      <c r="D9">
        <v>18</v>
      </c>
      <c r="E9">
        <f t="shared" si="0"/>
        <v>0.5</v>
      </c>
      <c r="F9">
        <f t="shared" si="1"/>
        <v>0.33333333333333215</v>
      </c>
      <c r="G9">
        <f t="shared" si="2"/>
        <v>-2.833333333333333</v>
      </c>
      <c r="H9">
        <f t="shared" si="3"/>
        <v>-3.0000000000000009</v>
      </c>
      <c r="I9">
        <f t="shared" si="4"/>
        <v>8.0277777777777768</v>
      </c>
      <c r="J9">
        <f t="shared" si="5"/>
        <v>9.0000000000000053</v>
      </c>
    </row>
    <row r="10" spans="3:18" x14ac:dyDescent="0.25">
      <c r="C10">
        <v>14</v>
      </c>
      <c r="D10">
        <v>15</v>
      </c>
      <c r="E10">
        <f t="shared" si="0"/>
        <v>4.5</v>
      </c>
      <c r="F10">
        <f t="shared" si="1"/>
        <v>3.3333333333333321</v>
      </c>
      <c r="G10">
        <f t="shared" si="2"/>
        <v>1.166666666666667</v>
      </c>
      <c r="H10">
        <f t="shared" si="3"/>
        <v>0</v>
      </c>
      <c r="I10">
        <f t="shared" si="4"/>
        <v>1.3611111111111118</v>
      </c>
      <c r="J10">
        <f t="shared" si="5"/>
        <v>0</v>
      </c>
    </row>
    <row r="11" spans="3:18" x14ac:dyDescent="0.25">
      <c r="C11">
        <v>12</v>
      </c>
      <c r="D11">
        <v>19</v>
      </c>
      <c r="E11">
        <f t="shared" si="0"/>
        <v>6.5</v>
      </c>
      <c r="F11">
        <f t="shared" si="1"/>
        <v>0.66666666666666785</v>
      </c>
      <c r="G11">
        <f t="shared" si="2"/>
        <v>3.166666666666667</v>
      </c>
      <c r="H11">
        <f t="shared" si="3"/>
        <v>-2.6666666666666652</v>
      </c>
      <c r="I11">
        <f t="shared" si="4"/>
        <v>10.02777777777778</v>
      </c>
      <c r="J11">
        <f t="shared" si="5"/>
        <v>7.1111111111111036</v>
      </c>
    </row>
    <row r="12" spans="3:18" x14ac:dyDescent="0.25">
      <c r="C12">
        <v>19</v>
      </c>
      <c r="D12">
        <v>22</v>
      </c>
      <c r="E12">
        <f t="shared" si="0"/>
        <v>0.5</v>
      </c>
      <c r="F12">
        <f t="shared" si="1"/>
        <v>3.6666666666666679</v>
      </c>
      <c r="G12">
        <f t="shared" si="2"/>
        <v>-2.833333333333333</v>
      </c>
      <c r="H12">
        <f t="shared" si="3"/>
        <v>0.33333333333333481</v>
      </c>
      <c r="I12">
        <f t="shared" si="4"/>
        <v>8.0277777777777768</v>
      </c>
      <c r="J12">
        <f t="shared" si="5"/>
        <v>0.1111111111111121</v>
      </c>
    </row>
    <row r="13" spans="3:18" x14ac:dyDescent="0.25">
      <c r="C13">
        <v>21</v>
      </c>
      <c r="D13">
        <v>13</v>
      </c>
      <c r="E13">
        <f t="shared" si="0"/>
        <v>2.5</v>
      </c>
      <c r="F13">
        <f t="shared" si="1"/>
        <v>5.3333333333333321</v>
      </c>
      <c r="G13">
        <f t="shared" si="2"/>
        <v>-0.83333333333333304</v>
      </c>
      <c r="H13">
        <f t="shared" si="3"/>
        <v>1.9999999999999991</v>
      </c>
      <c r="I13">
        <f t="shared" si="4"/>
        <v>0.69444444444444398</v>
      </c>
      <c r="J13">
        <f t="shared" si="5"/>
        <v>3.9999999999999964</v>
      </c>
    </row>
    <row r="14" spans="3:18" x14ac:dyDescent="0.25">
      <c r="C14">
        <v>22</v>
      </c>
      <c r="D14">
        <v>24</v>
      </c>
      <c r="E14">
        <f>ABS(C14-C$15)</f>
        <v>3.5</v>
      </c>
      <c r="F14">
        <f>ABS(D14-D$15)</f>
        <v>5.6666666666666679</v>
      </c>
      <c r="G14">
        <f t="shared" si="2"/>
        <v>0.16666666666666696</v>
      </c>
      <c r="H14">
        <f t="shared" si="3"/>
        <v>2.3333333333333348</v>
      </c>
      <c r="I14">
        <f t="shared" si="4"/>
        <v>2.7777777777777877E-2</v>
      </c>
      <c r="J14">
        <f t="shared" si="5"/>
        <v>5.4444444444444517</v>
      </c>
    </row>
    <row r="15" spans="3:18" x14ac:dyDescent="0.25">
      <c r="C15">
        <f>AVERAGE(C3:C14)</f>
        <v>18.5</v>
      </c>
      <c r="D15">
        <f>AVERAGE(D3:D14)</f>
        <v>18.333333333333332</v>
      </c>
      <c r="E15">
        <f>AVERAGE(E3:E14)</f>
        <v>3.1666666666666665</v>
      </c>
      <c r="F15">
        <f>AVERAGE(F3:F14)</f>
        <v>3.5</v>
      </c>
      <c r="I15">
        <f>SUM(I3:I14)</f>
        <v>47.000000000000007</v>
      </c>
      <c r="J15">
        <f>SUM(J3:J14)</f>
        <v>50.000000000000007</v>
      </c>
    </row>
    <row r="16" spans="3:18" x14ac:dyDescent="0.25">
      <c r="F16">
        <f>AVERAGE(E15:F15)</f>
        <v>3.333333333333333</v>
      </c>
      <c r="J16">
        <f>SUM(I15:J15)</f>
        <v>97.000000000000014</v>
      </c>
    </row>
    <row r="18" spans="5:6" x14ac:dyDescent="0.25">
      <c r="E18">
        <f>12*(E15-$F$16)^2</f>
        <v>0.3333333333333327</v>
      </c>
      <c r="F18">
        <f>12*(F15-$F$16)^2</f>
        <v>0.33333333333333454</v>
      </c>
    </row>
    <row r="20" spans="5:6" x14ac:dyDescent="0.25">
      <c r="F20">
        <f>SUM(E18:F18)</f>
        <v>0.66666666666666718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525F7-C997-4AD0-B08A-79210229B73C}">
  <dimension ref="C2:P25"/>
  <sheetViews>
    <sheetView workbookViewId="0">
      <selection activeCell="C11" sqref="C11:D22"/>
    </sheetView>
  </sheetViews>
  <sheetFormatPr defaultRowHeight="15" x14ac:dyDescent="0.25"/>
  <sheetData>
    <row r="2" spans="3:16" x14ac:dyDescent="0.25">
      <c r="M2">
        <v>23</v>
      </c>
      <c r="N2" t="s">
        <v>40</v>
      </c>
      <c r="P2" t="str" cm="1">
        <f t="array" ref="P2">_xlfn.CONCAT(TRANSPOSE(N2:N25))</f>
        <v xml:space="preserve">23, 15, 16, 25, 20, 17, 18, 14, 12, 19, 21, 22, 16, 21, 16, 11, 24, 21, 18, 15, 19, 22, 13, 24, </v>
      </c>
    </row>
    <row r="3" spans="3:16" x14ac:dyDescent="0.25">
      <c r="F3" s="56">
        <v>0.35416666666666669</v>
      </c>
      <c r="G3" s="56">
        <v>0.41666666666666669</v>
      </c>
      <c r="I3">
        <v>1.5</v>
      </c>
      <c r="M3">
        <v>15</v>
      </c>
      <c r="N3" t="s">
        <v>41</v>
      </c>
    </row>
    <row r="4" spans="3:16" x14ac:dyDescent="0.25">
      <c r="F4" s="56">
        <v>0.4375</v>
      </c>
      <c r="G4" s="56">
        <v>4.1666666666666664E-2</v>
      </c>
      <c r="I4">
        <v>2.5</v>
      </c>
      <c r="M4">
        <v>16</v>
      </c>
      <c r="N4" t="s">
        <v>42</v>
      </c>
      <c r="P4" t="s">
        <v>56</v>
      </c>
    </row>
    <row r="5" spans="3:16" x14ac:dyDescent="0.25">
      <c r="F5" s="56">
        <v>6.25E-2</v>
      </c>
      <c r="G5" s="56">
        <v>0.16666666666666666</v>
      </c>
      <c r="I5">
        <v>2.5</v>
      </c>
      <c r="M5">
        <v>25</v>
      </c>
      <c r="N5" t="s">
        <v>43</v>
      </c>
      <c r="P5" t="s">
        <v>55</v>
      </c>
    </row>
    <row r="6" spans="3:16" x14ac:dyDescent="0.25">
      <c r="F6" s="56"/>
      <c r="I6">
        <f>SUM(I3:I5)</f>
        <v>6.5</v>
      </c>
      <c r="M6">
        <v>20</v>
      </c>
      <c r="N6" t="s">
        <v>44</v>
      </c>
    </row>
    <row r="7" spans="3:16" x14ac:dyDescent="0.25">
      <c r="M7">
        <v>17</v>
      </c>
      <c r="N7" t="s">
        <v>45</v>
      </c>
    </row>
    <row r="8" spans="3:16" x14ac:dyDescent="0.25">
      <c r="M8">
        <v>18</v>
      </c>
      <c r="N8" t="s">
        <v>46</v>
      </c>
    </row>
    <row r="9" spans="3:16" x14ac:dyDescent="0.25">
      <c r="M9">
        <v>14</v>
      </c>
      <c r="N9" t="s">
        <v>47</v>
      </c>
    </row>
    <row r="10" spans="3:16" x14ac:dyDescent="0.25">
      <c r="M10">
        <v>12</v>
      </c>
      <c r="N10" t="s">
        <v>48</v>
      </c>
    </row>
    <row r="11" spans="3:16" x14ac:dyDescent="0.25">
      <c r="C11">
        <v>23</v>
      </c>
      <c r="D11">
        <v>16</v>
      </c>
      <c r="M11">
        <v>19</v>
      </c>
      <c r="N11" t="s">
        <v>49</v>
      </c>
    </row>
    <row r="12" spans="3:16" x14ac:dyDescent="0.25">
      <c r="C12">
        <v>15</v>
      </c>
      <c r="D12">
        <v>21</v>
      </c>
      <c r="M12">
        <v>21</v>
      </c>
      <c r="N12" t="s">
        <v>50</v>
      </c>
    </row>
    <row r="13" spans="3:16" x14ac:dyDescent="0.25">
      <c r="C13">
        <v>16</v>
      </c>
      <c r="D13">
        <v>16</v>
      </c>
      <c r="M13">
        <v>22</v>
      </c>
      <c r="N13" t="s">
        <v>51</v>
      </c>
    </row>
    <row r="14" spans="3:16" x14ac:dyDescent="0.25">
      <c r="C14">
        <v>25</v>
      </c>
      <c r="D14">
        <v>11</v>
      </c>
      <c r="M14">
        <v>16</v>
      </c>
      <c r="N14" t="s">
        <v>42</v>
      </c>
    </row>
    <row r="15" spans="3:16" x14ac:dyDescent="0.25">
      <c r="C15">
        <v>20</v>
      </c>
      <c r="D15">
        <v>24</v>
      </c>
      <c r="M15">
        <v>21</v>
      </c>
      <c r="N15" t="s">
        <v>50</v>
      </c>
    </row>
    <row r="16" spans="3:16" x14ac:dyDescent="0.25">
      <c r="C16">
        <v>17</v>
      </c>
      <c r="D16">
        <v>21</v>
      </c>
      <c r="M16">
        <v>16</v>
      </c>
      <c r="N16" t="s">
        <v>42</v>
      </c>
    </row>
    <row r="17" spans="3:14" x14ac:dyDescent="0.25">
      <c r="C17">
        <v>18</v>
      </c>
      <c r="D17">
        <v>18</v>
      </c>
      <c r="M17">
        <v>11</v>
      </c>
      <c r="N17" t="s">
        <v>52</v>
      </c>
    </row>
    <row r="18" spans="3:14" x14ac:dyDescent="0.25">
      <c r="C18">
        <v>14</v>
      </c>
      <c r="D18">
        <v>15</v>
      </c>
      <c r="M18">
        <v>24</v>
      </c>
      <c r="N18" t="s">
        <v>53</v>
      </c>
    </row>
    <row r="19" spans="3:14" x14ac:dyDescent="0.25">
      <c r="C19">
        <v>12</v>
      </c>
      <c r="D19">
        <v>19</v>
      </c>
      <c r="M19">
        <v>21</v>
      </c>
      <c r="N19" t="s">
        <v>50</v>
      </c>
    </row>
    <row r="20" spans="3:14" x14ac:dyDescent="0.25">
      <c r="C20">
        <v>19</v>
      </c>
      <c r="D20">
        <v>22</v>
      </c>
      <c r="M20">
        <v>18</v>
      </c>
      <c r="N20" t="s">
        <v>46</v>
      </c>
    </row>
    <row r="21" spans="3:14" x14ac:dyDescent="0.25">
      <c r="C21">
        <v>21</v>
      </c>
      <c r="D21">
        <v>13</v>
      </c>
      <c r="M21">
        <v>15</v>
      </c>
      <c r="N21" t="s">
        <v>41</v>
      </c>
    </row>
    <row r="22" spans="3:14" x14ac:dyDescent="0.25">
      <c r="C22">
        <v>22</v>
      </c>
      <c r="D22">
        <v>24</v>
      </c>
      <c r="M22">
        <v>19</v>
      </c>
      <c r="N22" t="s">
        <v>49</v>
      </c>
    </row>
    <row r="23" spans="3:14" x14ac:dyDescent="0.25">
      <c r="M23">
        <v>22</v>
      </c>
      <c r="N23" t="s">
        <v>51</v>
      </c>
    </row>
    <row r="24" spans="3:14" x14ac:dyDescent="0.25">
      <c r="M24">
        <v>13</v>
      </c>
      <c r="N24" t="s">
        <v>54</v>
      </c>
    </row>
    <row r="25" spans="3:14" x14ac:dyDescent="0.25">
      <c r="M25">
        <v>24</v>
      </c>
      <c r="N2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Single Sample T Test</vt:lpstr>
      <vt:lpstr>Paired Sample T Test</vt:lpstr>
      <vt:lpstr>Independent Sample</vt:lpstr>
      <vt:lpstr>Sheet2</vt:lpstr>
      <vt:lpstr>Levenes Test UnEqual</vt:lpstr>
      <vt:lpstr>Levenes Test Equal Variance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Faraz Ahmad</dc:creator>
  <cp:lastModifiedBy>Om Shukla</cp:lastModifiedBy>
  <dcterms:created xsi:type="dcterms:W3CDTF">2021-05-19T14:10:02Z</dcterms:created>
  <dcterms:modified xsi:type="dcterms:W3CDTF">2023-11-23T06:19:11Z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5dce4fbc-223f-4fbf-8cc0-5544ee03b696</vt:lpwstr>
  </property>
</Properties>
</file>