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 Robinson\Downloads\"/>
    </mc:Choice>
  </mc:AlternateContent>
  <xr:revisionPtr revIDLastSave="91" documentId="13_ncr:1_{9060B850-50C8-4840-91F8-329DBF067D58}" xr6:coauthVersionLast="47" xr6:coauthVersionMax="47" xr10:uidLastSave="{58EF6305-6E2E-4156-8A05-1504163F227C}"/>
  <bookViews>
    <workbookView xWindow="-96" yWindow="-96" windowWidth="23232" windowHeight="12552" tabRatio="162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H32" i="1"/>
  <c r="D32" i="1"/>
  <c r="E26" i="1"/>
  <c r="C32" i="1"/>
  <c r="B32" i="1"/>
  <c r="D24" i="1"/>
  <c r="C33" i="1"/>
  <c r="V32" i="1"/>
  <c r="C34" i="1" l="1"/>
  <c r="X44" i="1"/>
  <c r="W44" i="1"/>
  <c r="S34" i="1"/>
  <c r="T32" i="1"/>
  <c r="T34" i="1"/>
  <c r="C44" i="1"/>
  <c r="T44" i="1"/>
  <c r="Y44" i="1"/>
  <c r="S44" i="1"/>
  <c r="T42" i="1"/>
  <c r="S42" i="1"/>
  <c r="S32" i="1"/>
  <c r="S24" i="1"/>
  <c r="Y24" i="1" s="1"/>
  <c r="B44" i="1"/>
  <c r="C42" i="1"/>
  <c r="B42" i="1"/>
  <c r="B34" i="1"/>
  <c r="H24" i="1"/>
  <c r="B24" i="1"/>
  <c r="T33" i="1"/>
  <c r="S25" i="1"/>
  <c r="X38" i="1"/>
  <c r="V38" i="1"/>
  <c r="T38" i="1"/>
  <c r="X37" i="1"/>
  <c r="V37" i="1"/>
  <c r="T37" i="1"/>
  <c r="X36" i="1"/>
  <c r="V36" i="1"/>
  <c r="T36" i="1"/>
  <c r="T43" i="1"/>
  <c r="S33" i="1"/>
  <c r="S43" i="1" s="1"/>
  <c r="X28" i="1"/>
  <c r="V28" i="1"/>
  <c r="T28" i="1"/>
  <c r="X27" i="1"/>
  <c r="V27" i="1"/>
  <c r="T27" i="1"/>
  <c r="X26" i="1"/>
  <c r="V26" i="1"/>
  <c r="T26" i="1"/>
  <c r="G38" i="1"/>
  <c r="G37" i="1"/>
  <c r="G27" i="1"/>
  <c r="E38" i="1"/>
  <c r="E37" i="1"/>
  <c r="G36" i="1"/>
  <c r="E36" i="1"/>
  <c r="C38" i="1"/>
  <c r="C37" i="1"/>
  <c r="C36" i="1"/>
  <c r="D42" i="1" s="1"/>
  <c r="C43" i="1"/>
  <c r="B43" i="1"/>
  <c r="B33" i="1"/>
  <c r="D44" i="1"/>
  <c r="D43" i="1"/>
  <c r="E44" i="1"/>
  <c r="G44" i="1" s="1"/>
  <c r="E43" i="1"/>
  <c r="E42" i="1"/>
  <c r="G42" i="1" s="1"/>
  <c r="E28" i="1"/>
  <c r="C28" i="1"/>
  <c r="E27" i="1"/>
  <c r="C27" i="1"/>
  <c r="G26" i="1"/>
  <c r="C26" i="1"/>
  <c r="B25" i="1"/>
  <c r="R16" i="1"/>
  <c r="R17" i="1" s="1"/>
  <c r="R18" i="1" s="1"/>
  <c r="R19" i="1" s="1"/>
  <c r="R20" i="1" s="1"/>
  <c r="R21" i="1" s="1"/>
  <c r="R5" i="1"/>
  <c r="R6" i="1" s="1"/>
  <c r="R7" i="1" s="1"/>
  <c r="R8" i="1" s="1"/>
  <c r="R9" i="1" s="1"/>
  <c r="R10" i="1" s="1"/>
  <c r="T4" i="1"/>
  <c r="U4" i="1" s="1"/>
  <c r="V4" i="1" s="1"/>
  <c r="W4" i="1" s="1"/>
  <c r="X4" i="1" s="1"/>
  <c r="A16" i="1"/>
  <c r="A17" i="1" s="1"/>
  <c r="A18" i="1" s="1"/>
  <c r="A19" i="1" s="1"/>
  <c r="A20" i="1" s="1"/>
  <c r="A21" i="1" s="1"/>
  <c r="C4" i="1"/>
  <c r="D4" i="1" s="1"/>
  <c r="E4" i="1" s="1"/>
  <c r="F4" i="1" s="1"/>
  <c r="G4" i="1" s="1"/>
  <c r="A5" i="1"/>
  <c r="A6" i="1" s="1"/>
  <c r="A7" i="1" s="1"/>
  <c r="A8" i="1" s="1"/>
  <c r="A9" i="1" s="1"/>
  <c r="A10" i="1" s="1"/>
  <c r="F44" i="1" l="1"/>
  <c r="H44" i="1" s="1"/>
  <c r="G43" i="1"/>
  <c r="I43" i="1" s="1"/>
  <c r="F43" i="1"/>
  <c r="F42" i="1"/>
  <c r="U24" i="1"/>
  <c r="I44" i="1"/>
  <c r="I42" i="1"/>
  <c r="U32" i="1"/>
  <c r="W32" i="1" s="1"/>
  <c r="Y32" i="1" s="1"/>
  <c r="V33" i="1"/>
  <c r="U33" i="1"/>
  <c r="W33" i="1" s="1"/>
  <c r="Y33" i="1" s="1"/>
  <c r="V34" i="1"/>
  <c r="U34" i="1"/>
  <c r="W34" i="1" s="1"/>
  <c r="Y34" i="1" s="1"/>
  <c r="V42" i="1"/>
  <c r="U42" i="1"/>
  <c r="V43" i="1"/>
  <c r="U43" i="1"/>
  <c r="V44" i="1"/>
  <c r="U44" i="1"/>
  <c r="H43" i="1"/>
  <c r="H42" i="1"/>
  <c r="E33" i="1"/>
  <c r="D33" i="1"/>
  <c r="E34" i="1"/>
  <c r="D34" i="1"/>
  <c r="E32" i="1"/>
  <c r="W43" i="1" l="1"/>
  <c r="Y43" i="1" s="1"/>
  <c r="X43" i="1"/>
  <c r="W42" i="1"/>
  <c r="Y42" i="1" s="1"/>
  <c r="X42" i="1"/>
  <c r="Z44" i="1"/>
  <c r="Z43" i="1"/>
  <c r="Z42" i="1"/>
  <c r="X34" i="1"/>
  <c r="Z34" i="1" s="1"/>
  <c r="X33" i="1"/>
  <c r="Z33" i="1" s="1"/>
  <c r="X32" i="1"/>
  <c r="Z32" i="1" s="1"/>
  <c r="F32" i="1"/>
  <c r="F34" i="1"/>
  <c r="H34" i="1" s="1"/>
  <c r="G34" i="1"/>
  <c r="I34" i="1" s="1"/>
  <c r="F33" i="1"/>
  <c r="H33" i="1" s="1"/>
  <c r="G33" i="1"/>
  <c r="I33" i="1" s="1"/>
  <c r="G32" i="1"/>
  <c r="I32" i="1" s="1"/>
</calcChain>
</file>

<file path=xl/sharedStrings.xml><?xml version="1.0" encoding="utf-8"?>
<sst xmlns="http://schemas.openxmlformats.org/spreadsheetml/2006/main" count="127" uniqueCount="31">
  <si>
    <t>Aluminum</t>
  </si>
  <si>
    <t>Steel</t>
  </si>
  <si>
    <t>0 psi</t>
  </si>
  <si>
    <t>load</t>
  </si>
  <si>
    <t>100 psi</t>
  </si>
  <si>
    <t>200 psi</t>
  </si>
  <si>
    <t>I</t>
  </si>
  <si>
    <t>x</t>
  </si>
  <si>
    <t>y</t>
  </si>
  <si>
    <t>t</t>
  </si>
  <si>
    <t>E(psi)</t>
  </si>
  <si>
    <t>v</t>
  </si>
  <si>
    <t>L(in)</t>
  </si>
  <si>
    <t>Do(in)</t>
  </si>
  <si>
    <t>t(in)</t>
  </si>
  <si>
    <t>εx</t>
  </si>
  <si>
    <t>εy</t>
  </si>
  <si>
    <t>γ</t>
  </si>
  <si>
    <t>Top rosette</t>
  </si>
  <si>
    <t>Theoretical streses (psi)</t>
  </si>
  <si>
    <t>Experimental strains (in/in)</t>
  </si>
  <si>
    <t>Experimental stresses(psi)</t>
  </si>
  <si>
    <t>Percent error (%)</t>
  </si>
  <si>
    <t>σmax</t>
  </si>
  <si>
    <t>σmin</t>
  </si>
  <si>
    <t>εmax</t>
  </si>
  <si>
    <t>εmin</t>
  </si>
  <si>
    <t>Case 1</t>
  </si>
  <si>
    <t>Case 2</t>
  </si>
  <si>
    <t>Case 3</t>
  </si>
  <si>
    <t>Bottom rosette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</si>
</sst>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Strain vs Load for Aluminum sample</a:t>
            </a:r>
          </a:p>
          <a:p>
            <a:pPr>
              <a:defRPr/>
            </a:pPr>
            <a:r>
              <a:rPr lang="en-CA"/>
              <a:t>(top</a:t>
            </a:r>
            <a:r>
              <a:rPr lang="en-CA" baseline="0"/>
              <a:t> rosette)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Sheet1!$A$15:$A$21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cat>
          <c:val>
            <c:numRef>
              <c:f>Sheet1!$B$15:$B$21</c:f>
              <c:numCache>
                <c:formatCode>General</c:formatCode>
                <c:ptCount val="7"/>
                <c:pt idx="0">
                  <c:v>52.355200000000004</c:v>
                </c:pt>
                <c:pt idx="1">
                  <c:v>49.140900000000002</c:v>
                </c:pt>
                <c:pt idx="2">
                  <c:v>48.337400000000002</c:v>
                </c:pt>
                <c:pt idx="3">
                  <c:v>45.115699999999997</c:v>
                </c:pt>
                <c:pt idx="4">
                  <c:v>43.508000000000003</c:v>
                </c:pt>
                <c:pt idx="5">
                  <c:v>41.901600000000002</c:v>
                </c:pt>
                <c:pt idx="6">
                  <c:v>38.629899999999999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5-42BF-AC47-71F5965DAD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Sheet1!$A$15:$A$21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cat>
          <c:val>
            <c:numRef>
              <c:f>Sheet1!$C$15:$C$21</c:f>
              <c:numCache>
                <c:formatCode>General</c:formatCode>
                <c:ptCount val="7"/>
                <c:pt idx="0">
                  <c:v>21.846699999999998</c:v>
                </c:pt>
                <c:pt idx="1">
                  <c:v>102.2971</c:v>
                </c:pt>
                <c:pt idx="2">
                  <c:v>182.74780000000001</c:v>
                </c:pt>
                <c:pt idx="3">
                  <c:v>263.99459999999999</c:v>
                </c:pt>
                <c:pt idx="4">
                  <c:v>344.44510000000002</c:v>
                </c:pt>
                <c:pt idx="5">
                  <c:v>426.60270000000003</c:v>
                </c:pt>
                <c:pt idx="6">
                  <c:v>509.36399999999998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5-42BF-AC47-71F5965DADA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Sheet1!$A$15:$A$21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cat>
          <c:val>
            <c:numRef>
              <c:f>Sheet1!$D$15:$D$21</c:f>
              <c:numCache>
                <c:formatCode>General</c:formatCode>
                <c:ptCount val="7"/>
                <c:pt idx="0">
                  <c:v>52.978499999999997</c:v>
                </c:pt>
                <c:pt idx="1">
                  <c:v>111.7114</c:v>
                </c:pt>
                <c:pt idx="2">
                  <c:v>172.0437</c:v>
                </c:pt>
                <c:pt idx="3">
                  <c:v>229.96530000000001</c:v>
                </c:pt>
                <c:pt idx="4">
                  <c:v>287.887</c:v>
                </c:pt>
                <c:pt idx="5">
                  <c:v>348.21899999999999</c:v>
                </c:pt>
                <c:pt idx="6">
                  <c:v>407.75560000000002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05-42BF-AC47-71F5965DA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007264"/>
        <c:axId val="177673408"/>
      </c:lineChart>
      <c:catAx>
        <c:axId val="5780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Load (lb)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73408"/>
        <c:crosses val="autoZero"/>
        <c:auto val="1"/>
        <c:lblAlgn val="ctr"/>
        <c:lblOffset val="100"/>
        <c:noMultiLvlLbl val="0"/>
      </c:catAx>
      <c:valAx>
        <c:axId val="1776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Strain</a:t>
                </a:r>
                <a:r>
                  <a:rPr lang="en-CA" baseline="0"/>
                  <a:t> (in/in 10^-6)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0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Strain vs Load for Aluminum sample </a:t>
            </a:r>
          </a:p>
          <a:p>
            <a:pPr>
              <a:defRPr/>
            </a:pPr>
            <a:r>
              <a:rPr lang="en-CA"/>
              <a:t>(bottom rosette)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Gauge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Sheet1!$A$15:$A$21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cat>
          <c:val>
            <c:numRef>
              <c:f>Sheet1!$E$15:$E$21</c:f>
              <c:numCache>
                <c:formatCode>General</c:formatCode>
                <c:ptCount val="7"/>
                <c:pt idx="0">
                  <c:v>57.155799999999999</c:v>
                </c:pt>
                <c:pt idx="1">
                  <c:v>-3.9872999999999998</c:v>
                </c:pt>
                <c:pt idx="2">
                  <c:v>-63.516399999999997</c:v>
                </c:pt>
                <c:pt idx="3">
                  <c:v>-123.85599999999999</c:v>
                </c:pt>
                <c:pt idx="4">
                  <c:v>-185.30269999999999</c:v>
                </c:pt>
                <c:pt idx="5">
                  <c:v>-246.13499999999999</c:v>
                </c:pt>
                <c:pt idx="6">
                  <c:v>-306.46699999999998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D-460C-9FCA-E6FDB0D72F2B}"/>
            </c:ext>
          </c:extLst>
        </c:ser>
        <c:ser>
          <c:idx val="1"/>
          <c:order val="1"/>
          <c:tx>
            <c:v>Gauge 5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Sheet1!$A$15:$A$21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cat>
          <c:val>
            <c:numRef>
              <c:f>Sheet1!$F$15:$F$21</c:f>
              <c:numCache>
                <c:formatCode>General</c:formatCode>
                <c:ptCount val="7"/>
                <c:pt idx="0">
                  <c:v>20.362400000000001</c:v>
                </c:pt>
                <c:pt idx="1">
                  <c:v>-60.086199999999998</c:v>
                </c:pt>
                <c:pt idx="2">
                  <c:v>-129.7278</c:v>
                </c:pt>
                <c:pt idx="3">
                  <c:v>-220.9819</c:v>
                </c:pt>
                <c:pt idx="4">
                  <c:v>-301.43239999999997</c:v>
                </c:pt>
                <c:pt idx="5">
                  <c:v>-379.46499999999997</c:v>
                </c:pt>
                <c:pt idx="6">
                  <c:v>-459.90800000000002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D-460C-9FCA-E6FDB0D72F2B}"/>
            </c:ext>
          </c:extLst>
        </c:ser>
        <c:ser>
          <c:idx val="2"/>
          <c:order val="2"/>
          <c:tx>
            <c:v>Gauge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Sheet1!$A$15:$A$21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cat>
          <c:val>
            <c:numRef>
              <c:f>Sheet1!$G$15:$G$21</c:f>
              <c:numCache>
                <c:formatCode>General</c:formatCode>
                <c:ptCount val="7"/>
                <c:pt idx="0">
                  <c:v>56.809100000000001</c:v>
                </c:pt>
                <c:pt idx="1">
                  <c:v>59.491999999999997</c:v>
                </c:pt>
                <c:pt idx="2">
                  <c:v>60.0229</c:v>
                </c:pt>
                <c:pt idx="3">
                  <c:v>63.244</c:v>
                </c:pt>
                <c:pt idx="4">
                  <c:v>64.851600000000005</c:v>
                </c:pt>
                <c:pt idx="5">
                  <c:v>67.262200000000007</c:v>
                </c:pt>
                <c:pt idx="6">
                  <c:v>68.869100000000003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2D-460C-9FCA-E6FDB0D7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090960"/>
        <c:axId val="576650752"/>
      </c:lineChart>
      <c:catAx>
        <c:axId val="57409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Load (lb)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50752"/>
        <c:crosses val="autoZero"/>
        <c:auto val="1"/>
        <c:lblAlgn val="ctr"/>
        <c:lblOffset val="100"/>
        <c:noMultiLvlLbl val="0"/>
      </c:catAx>
      <c:valAx>
        <c:axId val="5766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Strain (in/in 10^-6)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9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Strain</a:t>
            </a:r>
            <a:r>
              <a:rPr lang="en-CA" baseline="0"/>
              <a:t> vs Load for Steel sample</a:t>
            </a:r>
          </a:p>
          <a:p>
            <a:pPr>
              <a:defRPr/>
            </a:pPr>
            <a:r>
              <a:rPr lang="en-CA" baseline="0"/>
              <a:t>(top rosette)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Gauge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Sheet1!$R$15:$R$21</c:f>
              <c:numCache>
                <c:formatCode>General</c:formatCode>
                <c:ptCount val="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</c:numCache>
            </c:numRef>
          </c:cat>
          <c:val>
            <c:numRef>
              <c:f>Sheet1!$S$15:$S$21</c:f>
              <c:numCache>
                <c:formatCode>General</c:formatCode>
                <c:ptCount val="7"/>
                <c:pt idx="0">
                  <c:v>43.476100000000002</c:v>
                </c:pt>
                <c:pt idx="1">
                  <c:v>41.058100000000003</c:v>
                </c:pt>
                <c:pt idx="2">
                  <c:v>37.843800000000002</c:v>
                </c:pt>
                <c:pt idx="3">
                  <c:v>36.236800000000002</c:v>
                </c:pt>
                <c:pt idx="4">
                  <c:v>33.818800000000003</c:v>
                </c:pt>
                <c:pt idx="5">
                  <c:v>32.2119</c:v>
                </c:pt>
                <c:pt idx="6">
                  <c:v>29.801300000000001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5-49BF-8E8E-161C8A6F06EB}"/>
            </c:ext>
          </c:extLst>
        </c:ser>
        <c:ser>
          <c:idx val="1"/>
          <c:order val="1"/>
          <c:tx>
            <c:v>Gauge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Sheet1!$R$15:$R$21</c:f>
              <c:numCache>
                <c:formatCode>General</c:formatCode>
                <c:ptCount val="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</c:numCache>
            </c:numRef>
          </c:cat>
          <c:val>
            <c:numRef>
              <c:f>Sheet1!$T$15:$T$21</c:f>
              <c:numCache>
                <c:formatCode>General</c:formatCode>
                <c:ptCount val="7"/>
                <c:pt idx="0">
                  <c:v>21.781700000000001</c:v>
                </c:pt>
                <c:pt idx="1">
                  <c:v>68.438999999999993</c:v>
                </c:pt>
                <c:pt idx="2">
                  <c:v>113.4897</c:v>
                </c:pt>
                <c:pt idx="3">
                  <c:v>160.15430000000001</c:v>
                </c:pt>
                <c:pt idx="4">
                  <c:v>206.8115</c:v>
                </c:pt>
                <c:pt idx="5">
                  <c:v>252.66550000000001</c:v>
                </c:pt>
                <c:pt idx="6">
                  <c:v>299.32279999999997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5-49BF-8E8E-161C8A6F06EB}"/>
            </c:ext>
          </c:extLst>
        </c:ser>
        <c:ser>
          <c:idx val="2"/>
          <c:order val="2"/>
          <c:tx>
            <c:v>Gauge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Sheet1!$R$15:$R$21</c:f>
              <c:numCache>
                <c:formatCode>General</c:formatCode>
                <c:ptCount val="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</c:numCache>
            </c:numRef>
          </c:cat>
          <c:val>
            <c:numRef>
              <c:f>Sheet1!$U$15:$U$21</c:f>
              <c:numCache>
                <c:formatCode>General</c:formatCode>
                <c:ptCount val="7"/>
                <c:pt idx="0">
                  <c:v>41.127400000000002</c:v>
                </c:pt>
                <c:pt idx="1">
                  <c:v>78.938000000000002</c:v>
                </c:pt>
                <c:pt idx="2">
                  <c:v>116.749</c:v>
                </c:pt>
                <c:pt idx="3">
                  <c:v>152.94579999999999</c:v>
                </c:pt>
                <c:pt idx="4">
                  <c:v>190.7568</c:v>
                </c:pt>
                <c:pt idx="5">
                  <c:v>229.37110000000001</c:v>
                </c:pt>
                <c:pt idx="6">
                  <c:v>266.3784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5-49BF-8E8E-161C8A6F0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825728"/>
        <c:axId val="576647280"/>
      </c:lineChart>
      <c:catAx>
        <c:axId val="58282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Load (lb)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47280"/>
        <c:crosses val="autoZero"/>
        <c:auto val="1"/>
        <c:lblAlgn val="ctr"/>
        <c:lblOffset val="100"/>
        <c:noMultiLvlLbl val="0"/>
      </c:catAx>
      <c:valAx>
        <c:axId val="5766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Strain (in/in 10^-6)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2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Strain</a:t>
            </a:r>
            <a:r>
              <a:rPr lang="en-CA" baseline="0"/>
              <a:t> vs Load for Steel sample</a:t>
            </a:r>
          </a:p>
          <a:p>
            <a:pPr>
              <a:defRPr/>
            </a:pPr>
            <a:r>
              <a:rPr lang="en-CA" baseline="0"/>
              <a:t>(bottom rosette)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Gauge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Sheet1!$R$15:$R$21</c:f>
              <c:numCache>
                <c:formatCode>General</c:formatCode>
                <c:ptCount val="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</c:numCache>
            </c:numRef>
          </c:cat>
          <c:val>
            <c:numRef>
              <c:f>Sheet1!$V$15:$V$21</c:f>
              <c:numCache>
                <c:formatCode>General</c:formatCode>
                <c:ptCount val="7"/>
                <c:pt idx="0">
                  <c:v>46.252000000000002</c:v>
                </c:pt>
                <c:pt idx="1">
                  <c:v>6.8339999999999996</c:v>
                </c:pt>
                <c:pt idx="2">
                  <c:v>-34.198599999999999</c:v>
                </c:pt>
                <c:pt idx="3">
                  <c:v>-73.624099999999999</c:v>
                </c:pt>
                <c:pt idx="4">
                  <c:v>-114.64919999999999</c:v>
                </c:pt>
                <c:pt idx="5">
                  <c:v>-155.67429999999999</c:v>
                </c:pt>
                <c:pt idx="6">
                  <c:v>-195.9033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E-4D63-AE05-F8A2468C32A6}"/>
            </c:ext>
          </c:extLst>
        </c:ser>
        <c:ser>
          <c:idx val="1"/>
          <c:order val="1"/>
          <c:tx>
            <c:v>Gauge 5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Sheet1!$R$15:$R$21</c:f>
              <c:numCache>
                <c:formatCode>General</c:formatCode>
                <c:ptCount val="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</c:numCache>
            </c:numRef>
          </c:cat>
          <c:val>
            <c:numRef>
              <c:f>Sheet1!$W$15:$W$21</c:f>
              <c:numCache>
                <c:formatCode>General</c:formatCode>
                <c:ptCount val="7"/>
                <c:pt idx="0">
                  <c:v>21.4373</c:v>
                </c:pt>
                <c:pt idx="1">
                  <c:v>-26.834499999999998</c:v>
                </c:pt>
                <c:pt idx="2">
                  <c:v>-75.0989</c:v>
                </c:pt>
                <c:pt idx="3">
                  <c:v>-124.1743</c:v>
                </c:pt>
                <c:pt idx="4">
                  <c:v>-173.2422</c:v>
                </c:pt>
                <c:pt idx="5">
                  <c:v>-222.3175</c:v>
                </c:pt>
                <c:pt idx="6">
                  <c:v>-270.59179999999998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E-4D63-AE05-F8A2468C32A6}"/>
            </c:ext>
          </c:extLst>
        </c:ser>
        <c:ser>
          <c:idx val="2"/>
          <c:order val="2"/>
          <c:tx>
            <c:v>Gauge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Sheet1!$R$15:$R$21</c:f>
              <c:numCache>
                <c:formatCode>General</c:formatCode>
                <c:ptCount val="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</c:numCache>
            </c:numRef>
          </c:cat>
          <c:val>
            <c:numRef>
              <c:f>Sheet1!$X$15:$X$21</c:f>
              <c:numCache>
                <c:formatCode>General</c:formatCode>
                <c:ptCount val="7"/>
                <c:pt idx="0">
                  <c:v>44.740699999999997</c:v>
                </c:pt>
                <c:pt idx="1">
                  <c:v>47.954799999999999</c:v>
                </c:pt>
                <c:pt idx="2">
                  <c:v>50.372599999999998</c:v>
                </c:pt>
                <c:pt idx="3">
                  <c:v>51.979700000000001</c:v>
                </c:pt>
                <c:pt idx="4">
                  <c:v>53.5867</c:v>
                </c:pt>
                <c:pt idx="5">
                  <c:v>56.005099999999999</c:v>
                </c:pt>
                <c:pt idx="6">
                  <c:v>57.612099999999998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BE-4D63-AE05-F8A2468C3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657504"/>
        <c:axId val="176686592"/>
      </c:lineChart>
      <c:catAx>
        <c:axId val="65465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Load (lb)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86592"/>
        <c:crosses val="autoZero"/>
        <c:auto val="1"/>
        <c:lblAlgn val="ctr"/>
        <c:lblOffset val="100"/>
        <c:noMultiLvlLbl val="0"/>
      </c:catAx>
      <c:valAx>
        <c:axId val="1766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Strain (in/in 10^-6)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350520</xdr:colOff>
      <xdr:row>4</xdr:row>
      <xdr:rowOff>41910</xdr:rowOff>
    </xdr:from>
    <xdr:to>
      <xdr:col>15</xdr:col>
      <xdr:colOff>441960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55EE0-9AB2-442C-72AF-FD70BD84D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259080</xdr:colOff>
      <xdr:row>25</xdr:row>
      <xdr:rowOff>135255</xdr:rowOff>
    </xdr:from>
    <xdr:to>
      <xdr:col>16</xdr:col>
      <xdr:colOff>350520</xdr:colOff>
      <xdr:row>40</xdr:row>
      <xdr:rowOff>127635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29B0ED-E833-3E53-CCFE-43B056DE0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259080</xdr:colOff>
      <xdr:row>8</xdr:row>
      <xdr:rowOff>135255</xdr:rowOff>
    </xdr:from>
    <xdr:to>
      <xdr:col>33</xdr:col>
      <xdr:colOff>350520</xdr:colOff>
      <xdr:row>23</xdr:row>
      <xdr:rowOff>135255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A7BE73-0461-DEF7-12A1-B88BD36A7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281940</xdr:colOff>
      <xdr:row>26</xdr:row>
      <xdr:rowOff>100965</xdr:rowOff>
    </xdr:from>
    <xdr:to>
      <xdr:col>33</xdr:col>
      <xdr:colOff>373380</xdr:colOff>
      <xdr:row>41</xdr:row>
      <xdr:rowOff>93345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528DB6-7446-EA2D-F32C-F791A10AE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4"/>
  <sheetViews>
    <sheetView tabSelected="1" topLeftCell="A25" zoomScaleNormal="100" workbookViewId="0">
      <selection activeCell="L46" sqref="L46"/>
    </sheetView>
  </sheetViews>
  <sheetFormatPr defaultRowHeight="14.45"/>
  <cols>
    <col min="3" max="4" width="9.28515625" bestFit="1" customWidth="1"/>
    <col min="20" max="21" width="9.28515625" bestFit="1" customWidth="1"/>
  </cols>
  <sheetData>
    <row r="1" spans="1:35">
      <c r="D1" t="s">
        <v>0</v>
      </c>
      <c r="U1" t="s">
        <v>1</v>
      </c>
      <c r="AI1" s="1">
        <v>0</v>
      </c>
    </row>
    <row r="2" spans="1:35">
      <c r="B2" t="s">
        <v>2</v>
      </c>
      <c r="S2" t="s">
        <v>2</v>
      </c>
    </row>
    <row r="3" spans="1:35">
      <c r="A3" t="s">
        <v>3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R3" t="s">
        <v>3</v>
      </c>
      <c r="S3">
        <v>1</v>
      </c>
      <c r="T3">
        <v>2</v>
      </c>
      <c r="U3">
        <v>3</v>
      </c>
      <c r="V3">
        <v>4</v>
      </c>
      <c r="W3">
        <v>5</v>
      </c>
      <c r="X3">
        <v>6</v>
      </c>
    </row>
    <row r="4" spans="1:35">
      <c r="A4">
        <v>0</v>
      </c>
      <c r="B4">
        <v>0</v>
      </c>
      <c r="C4">
        <f>B4</f>
        <v>0</v>
      </c>
      <c r="D4">
        <f t="shared" ref="D4:G4" si="0">C4</f>
        <v>0</v>
      </c>
      <c r="E4">
        <f t="shared" si="0"/>
        <v>0</v>
      </c>
      <c r="F4">
        <f t="shared" si="0"/>
        <v>0</v>
      </c>
      <c r="G4">
        <f t="shared" si="0"/>
        <v>0</v>
      </c>
      <c r="R4">
        <v>0</v>
      </c>
      <c r="S4">
        <v>0</v>
      </c>
      <c r="T4">
        <f>S4</f>
        <v>0</v>
      </c>
      <c r="U4">
        <f t="shared" ref="U4:X4" si="1">T4</f>
        <v>0</v>
      </c>
      <c r="V4">
        <f t="shared" si="1"/>
        <v>0</v>
      </c>
      <c r="W4">
        <f t="shared" si="1"/>
        <v>0</v>
      </c>
      <c r="X4">
        <f t="shared" si="1"/>
        <v>0</v>
      </c>
    </row>
    <row r="5" spans="1:35">
      <c r="A5">
        <f>A4+20</f>
        <v>20</v>
      </c>
      <c r="B5">
        <v>-0.73799999999999999</v>
      </c>
      <c r="C5">
        <v>85.408000000000001</v>
      </c>
      <c r="D5">
        <v>59.414299999999997</v>
      </c>
      <c r="E5">
        <v>-67.069999999999993</v>
      </c>
      <c r="F5">
        <v>-81</v>
      </c>
      <c r="G5">
        <v>1.2974000000000001</v>
      </c>
      <c r="R5">
        <f>R4+40</f>
        <v>40</v>
      </c>
      <c r="S5">
        <v>-2.3370000000000002</v>
      </c>
      <c r="T5">
        <v>48.524900000000002</v>
      </c>
      <c r="U5">
        <v>-37.1021</v>
      </c>
      <c r="V5">
        <v>-41.438000000000002</v>
      </c>
      <c r="W5">
        <v>-49.355899999999998</v>
      </c>
      <c r="X5">
        <v>1.2974000000000001</v>
      </c>
    </row>
    <row r="6" spans="1:35">
      <c r="A6">
        <f t="shared" ref="A6:A9" si="2">A5+20</f>
        <v>40</v>
      </c>
      <c r="B6">
        <v>-3.1484000000000001</v>
      </c>
      <c r="C6">
        <v>163.44</v>
      </c>
      <c r="D6">
        <v>117.3433</v>
      </c>
      <c r="E6">
        <v>-119.83110000000001</v>
      </c>
      <c r="F6">
        <v>-159.8459</v>
      </c>
      <c r="G6">
        <v>4.5117000000000003</v>
      </c>
      <c r="R6">
        <f t="shared" ref="R6:R10" si="3">R5+40</f>
        <v>80</v>
      </c>
      <c r="S6">
        <v>-4.7949999999999999</v>
      </c>
      <c r="T6">
        <v>92.575199999999995</v>
      </c>
      <c r="U6">
        <v>74.109399999999994</v>
      </c>
      <c r="V6">
        <v>-81.666899999999998</v>
      </c>
      <c r="W6">
        <v>-97.627700000000004</v>
      </c>
      <c r="X6">
        <v>2.9039999999999999</v>
      </c>
    </row>
    <row r="7" spans="1:35">
      <c r="A7">
        <f t="shared" si="2"/>
        <v>60</v>
      </c>
      <c r="B7">
        <v>-5.6666999999999996</v>
      </c>
      <c r="C7">
        <v>243.08009999999999</v>
      </c>
      <c r="D7">
        <v>177.67580000000001</v>
      </c>
      <c r="E7">
        <v>-180.9744</v>
      </c>
      <c r="F7">
        <v>-240.28919999999999</v>
      </c>
      <c r="G7">
        <v>6.1265000000000001</v>
      </c>
      <c r="R7">
        <f t="shared" si="3"/>
        <v>120</v>
      </c>
      <c r="S7">
        <v>-5.5991</v>
      </c>
      <c r="T7">
        <v>140.0361</v>
      </c>
      <c r="U7">
        <v>113.5273</v>
      </c>
      <c r="V7">
        <v>-121.88</v>
      </c>
      <c r="W7">
        <v>-147.4991</v>
      </c>
      <c r="X7">
        <v>5.3223000000000003</v>
      </c>
    </row>
    <row r="8" spans="1:35">
      <c r="A8">
        <f t="shared" si="2"/>
        <v>80</v>
      </c>
      <c r="B8">
        <v>-6.37</v>
      </c>
      <c r="C8">
        <v>324.33420000000001</v>
      </c>
      <c r="D8">
        <v>238</v>
      </c>
      <c r="E8">
        <v>-242.11</v>
      </c>
      <c r="F8">
        <v>-319.92869999999999</v>
      </c>
      <c r="G8">
        <v>7.7333999999999996</v>
      </c>
      <c r="R8">
        <f t="shared" si="3"/>
        <v>160</v>
      </c>
      <c r="S8">
        <v>-7.2061000000000002</v>
      </c>
      <c r="T8">
        <v>186.70070000000001</v>
      </c>
      <c r="U8">
        <v>150.5352</v>
      </c>
      <c r="V8">
        <v>-162.11000000000001</v>
      </c>
      <c r="W8">
        <v>-195.77099999999999</v>
      </c>
      <c r="X8">
        <v>6.9294000000000002</v>
      </c>
    </row>
    <row r="9" spans="1:35">
      <c r="A9">
        <f t="shared" si="2"/>
        <v>100</v>
      </c>
      <c r="B9">
        <v>-9.5845000000000002</v>
      </c>
      <c r="C9">
        <v>405.58109999999999</v>
      </c>
      <c r="D9">
        <v>295.92989999999998</v>
      </c>
      <c r="E9">
        <v>-300.83519999999999</v>
      </c>
      <c r="F9">
        <v>-398.7722</v>
      </c>
      <c r="G9">
        <v>10.144</v>
      </c>
      <c r="R9">
        <f t="shared" si="3"/>
        <v>200</v>
      </c>
      <c r="S9">
        <v>-8.8134999999999994</v>
      </c>
      <c r="T9">
        <v>233.35839999999999</v>
      </c>
      <c r="U9">
        <v>188.84569999999999</v>
      </c>
      <c r="V9">
        <v>-202.3391</v>
      </c>
      <c r="W9">
        <v>-244.035</v>
      </c>
      <c r="X9">
        <v>8.5364000000000004</v>
      </c>
    </row>
    <row r="10" spans="1:35">
      <c r="A10">
        <f>A9+20</f>
        <v>120</v>
      </c>
      <c r="B10">
        <v>-12.0024</v>
      </c>
      <c r="C10">
        <v>486.84249999999997</v>
      </c>
      <c r="D10">
        <v>355.46629999999999</v>
      </c>
      <c r="E10">
        <v>-362.78219999999999</v>
      </c>
      <c r="F10">
        <v>-408.0188</v>
      </c>
      <c r="G10">
        <v>11.758800000000001</v>
      </c>
      <c r="R10">
        <f t="shared" si="3"/>
        <v>240</v>
      </c>
      <c r="S10">
        <v>-10.4277</v>
      </c>
      <c r="T10">
        <v>279.21190000000001</v>
      </c>
      <c r="U10">
        <v>226.96039999999999</v>
      </c>
      <c r="V10">
        <v>-241.75710000000001</v>
      </c>
      <c r="W10">
        <v>-291.49610000000001</v>
      </c>
      <c r="X10">
        <v>10.9848</v>
      </c>
    </row>
    <row r="13" spans="1:35">
      <c r="B13" t="s">
        <v>4</v>
      </c>
      <c r="S13" t="s">
        <v>5</v>
      </c>
    </row>
    <row r="14" spans="1:35">
      <c r="A14" t="s">
        <v>3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R14" t="s">
        <v>3</v>
      </c>
      <c r="S14">
        <v>1</v>
      </c>
      <c r="T14">
        <v>2</v>
      </c>
      <c r="U14">
        <v>3</v>
      </c>
      <c r="V14">
        <v>4</v>
      </c>
      <c r="W14">
        <v>5</v>
      </c>
      <c r="X14">
        <v>6</v>
      </c>
    </row>
    <row r="15" spans="1:35">
      <c r="A15">
        <v>0</v>
      </c>
      <c r="B15">
        <v>52.355200000000004</v>
      </c>
      <c r="C15">
        <v>21.846699999999998</v>
      </c>
      <c r="D15">
        <v>52.978499999999997</v>
      </c>
      <c r="E15">
        <v>57.155799999999999</v>
      </c>
      <c r="F15">
        <v>20.362400000000001</v>
      </c>
      <c r="G15">
        <v>56.809100000000001</v>
      </c>
      <c r="R15">
        <v>0</v>
      </c>
      <c r="S15">
        <v>43.476100000000002</v>
      </c>
      <c r="T15">
        <v>21.781700000000001</v>
      </c>
      <c r="U15">
        <v>41.127400000000002</v>
      </c>
      <c r="V15">
        <v>46.252000000000002</v>
      </c>
      <c r="W15">
        <v>21.4373</v>
      </c>
      <c r="X15">
        <v>44.740699999999997</v>
      </c>
    </row>
    <row r="16" spans="1:35">
      <c r="A16">
        <f>A15+20</f>
        <v>20</v>
      </c>
      <c r="B16">
        <v>49.140900000000002</v>
      </c>
      <c r="C16">
        <v>102.2971</v>
      </c>
      <c r="D16">
        <v>111.7114</v>
      </c>
      <c r="E16">
        <v>-3.9872999999999998</v>
      </c>
      <c r="F16">
        <v>-60.086199999999998</v>
      </c>
      <c r="G16">
        <v>59.491999999999997</v>
      </c>
      <c r="R16">
        <f>R15+40</f>
        <v>40</v>
      </c>
      <c r="S16">
        <v>41.058100000000003</v>
      </c>
      <c r="T16">
        <v>68.438999999999993</v>
      </c>
      <c r="U16">
        <v>78.938000000000002</v>
      </c>
      <c r="V16">
        <v>6.8339999999999996</v>
      </c>
      <c r="W16">
        <v>-26.834499999999998</v>
      </c>
      <c r="X16">
        <v>47.954799999999999</v>
      </c>
    </row>
    <row r="17" spans="1:27">
      <c r="A17">
        <f t="shared" ref="A17:A20" si="4">A16+20</f>
        <v>40</v>
      </c>
      <c r="B17">
        <v>48.337400000000002</v>
      </c>
      <c r="C17">
        <v>182.74780000000001</v>
      </c>
      <c r="D17">
        <v>172.0437</v>
      </c>
      <c r="E17">
        <v>-63.516399999999997</v>
      </c>
      <c r="F17">
        <v>-129.7278</v>
      </c>
      <c r="G17">
        <v>60.0229</v>
      </c>
      <c r="R17">
        <f t="shared" ref="R17:R21" si="5">R16+40</f>
        <v>80</v>
      </c>
      <c r="S17">
        <v>37.843800000000002</v>
      </c>
      <c r="T17">
        <v>113.4897</v>
      </c>
      <c r="U17">
        <v>116.749</v>
      </c>
      <c r="V17">
        <v>-34.198599999999999</v>
      </c>
      <c r="W17">
        <v>-75.0989</v>
      </c>
      <c r="X17">
        <v>50.372599999999998</v>
      </c>
    </row>
    <row r="18" spans="1:27">
      <c r="A18">
        <f t="shared" si="4"/>
        <v>60</v>
      </c>
      <c r="B18">
        <v>45.115699999999997</v>
      </c>
      <c r="C18">
        <v>263.99459999999999</v>
      </c>
      <c r="D18">
        <v>229.96530000000001</v>
      </c>
      <c r="E18">
        <v>-123.85599999999999</v>
      </c>
      <c r="F18">
        <v>-220.9819</v>
      </c>
      <c r="G18">
        <v>63.244</v>
      </c>
      <c r="R18">
        <f t="shared" si="5"/>
        <v>120</v>
      </c>
      <c r="S18">
        <v>36.236800000000002</v>
      </c>
      <c r="T18">
        <v>160.15430000000001</v>
      </c>
      <c r="U18">
        <v>152.94579999999999</v>
      </c>
      <c r="V18">
        <v>-73.624099999999999</v>
      </c>
      <c r="W18">
        <v>-124.1743</v>
      </c>
      <c r="X18">
        <v>51.979700000000001</v>
      </c>
    </row>
    <row r="19" spans="1:27">
      <c r="A19">
        <f t="shared" si="4"/>
        <v>80</v>
      </c>
      <c r="B19">
        <v>43.508000000000003</v>
      </c>
      <c r="C19">
        <v>344.44510000000002</v>
      </c>
      <c r="D19">
        <v>287.887</v>
      </c>
      <c r="E19">
        <v>-185.30269999999999</v>
      </c>
      <c r="F19">
        <v>-301.43239999999997</v>
      </c>
      <c r="G19">
        <v>64.851600000000005</v>
      </c>
      <c r="R19">
        <f t="shared" si="5"/>
        <v>160</v>
      </c>
      <c r="S19">
        <v>33.818800000000003</v>
      </c>
      <c r="T19">
        <v>206.8115</v>
      </c>
      <c r="U19">
        <v>190.7568</v>
      </c>
      <c r="V19">
        <v>-114.64919999999999</v>
      </c>
      <c r="W19">
        <v>-173.2422</v>
      </c>
      <c r="X19">
        <v>53.5867</v>
      </c>
    </row>
    <row r="20" spans="1:27">
      <c r="A20">
        <f t="shared" si="4"/>
        <v>100</v>
      </c>
      <c r="B20">
        <v>41.901600000000002</v>
      </c>
      <c r="C20">
        <v>426.60270000000003</v>
      </c>
      <c r="D20">
        <v>348.21899999999999</v>
      </c>
      <c r="E20">
        <v>-246.13499999999999</v>
      </c>
      <c r="F20">
        <v>-379.46499999999997</v>
      </c>
      <c r="G20">
        <v>67.262200000000007</v>
      </c>
      <c r="R20">
        <f t="shared" si="5"/>
        <v>200</v>
      </c>
      <c r="S20">
        <v>32.2119</v>
      </c>
      <c r="T20">
        <v>252.66550000000001</v>
      </c>
      <c r="U20">
        <v>229.37110000000001</v>
      </c>
      <c r="V20">
        <v>-155.67429999999999</v>
      </c>
      <c r="W20">
        <v>-222.3175</v>
      </c>
      <c r="X20">
        <v>56.005099999999999</v>
      </c>
    </row>
    <row r="21" spans="1:27">
      <c r="A21">
        <f>A20+20</f>
        <v>120</v>
      </c>
      <c r="B21">
        <v>38.629899999999999</v>
      </c>
      <c r="C21">
        <v>509.36399999999998</v>
      </c>
      <c r="D21">
        <v>407.75560000000002</v>
      </c>
      <c r="E21">
        <v>-306.46699999999998</v>
      </c>
      <c r="F21">
        <v>-459.90800000000002</v>
      </c>
      <c r="G21">
        <v>68.869100000000003</v>
      </c>
      <c r="R21">
        <f t="shared" si="5"/>
        <v>240</v>
      </c>
      <c r="S21">
        <v>29.801300000000001</v>
      </c>
      <c r="T21">
        <v>299.32279999999997</v>
      </c>
      <c r="U21">
        <v>266.3784</v>
      </c>
      <c r="V21">
        <v>-195.9033</v>
      </c>
      <c r="W21">
        <v>-270.59179999999998</v>
      </c>
      <c r="X21">
        <v>57.612099999999998</v>
      </c>
    </row>
    <row r="24" spans="1:27">
      <c r="A24" t="s">
        <v>6</v>
      </c>
      <c r="B24">
        <f>PI()/4*((H25/2)^4-(H25/2-J25)^4)</f>
        <v>1.1276437697343458</v>
      </c>
      <c r="C24" t="s">
        <v>7</v>
      </c>
      <c r="D24">
        <f>A21*(36.22-F25)*H25/2/B24</f>
        <v>4823.8638353683973</v>
      </c>
      <c r="E24" t="s">
        <v>8</v>
      </c>
      <c r="F24">
        <v>0</v>
      </c>
      <c r="G24" t="s">
        <v>9</v>
      </c>
      <c r="H24">
        <f>A21*18*H25/2/(2*B24)</f>
        <v>1436.6239086140167</v>
      </c>
      <c r="R24" t="s">
        <v>6</v>
      </c>
      <c r="S24">
        <f>PI()/4*((Y25/2)^4-(Y25/2-AA25)^4)</f>
        <v>1.2093139868038503</v>
      </c>
      <c r="T24" t="s">
        <v>7</v>
      </c>
      <c r="U24">
        <f>R21*(36.22-W25)*Y25/2/S24</f>
        <v>8103.1064776640351</v>
      </c>
      <c r="V24" t="s">
        <v>8</v>
      </c>
      <c r="W24">
        <v>0</v>
      </c>
      <c r="X24" t="s">
        <v>9</v>
      </c>
      <c r="Y24">
        <f>R21*18*Y25/2/(2*S24)</f>
        <v>2679.2049338345455</v>
      </c>
    </row>
    <row r="25" spans="1:27">
      <c r="A25" t="s">
        <v>10</v>
      </c>
      <c r="B25">
        <f>10*10^6</f>
        <v>10000000</v>
      </c>
      <c r="C25" t="s">
        <v>11</v>
      </c>
      <c r="D25">
        <v>0.33</v>
      </c>
      <c r="E25" t="s">
        <v>12</v>
      </c>
      <c r="F25">
        <v>6</v>
      </c>
      <c r="G25" t="s">
        <v>13</v>
      </c>
      <c r="H25">
        <v>3</v>
      </c>
      <c r="I25" t="s">
        <v>14</v>
      </c>
      <c r="J25">
        <v>0.12</v>
      </c>
      <c r="R25" t="s">
        <v>10</v>
      </c>
      <c r="S25">
        <f>30*10^6</f>
        <v>30000000</v>
      </c>
      <c r="T25" t="s">
        <v>11</v>
      </c>
      <c r="U25">
        <v>0.27</v>
      </c>
      <c r="V25" t="s">
        <v>12</v>
      </c>
      <c r="W25">
        <v>9</v>
      </c>
      <c r="X25" t="s">
        <v>13</v>
      </c>
      <c r="Y25">
        <v>3</v>
      </c>
      <c r="Z25" t="s">
        <v>14</v>
      </c>
      <c r="AA25">
        <v>0.13</v>
      </c>
    </row>
    <row r="26" spans="1:27">
      <c r="A26">
        <v>1</v>
      </c>
      <c r="B26" t="s">
        <v>15</v>
      </c>
      <c r="C26">
        <f>C10*10^-6</f>
        <v>4.8684249999999993E-4</v>
      </c>
      <c r="D26" t="s">
        <v>16</v>
      </c>
      <c r="E26">
        <f>(B10-C10+D10)*10^-6</f>
        <v>-1.4337860000000001E-4</v>
      </c>
      <c r="F26" t="s">
        <v>17</v>
      </c>
      <c r="G26">
        <f>(B10-D10)*10^-6</f>
        <v>-3.6746869999999999E-4</v>
      </c>
      <c r="R26">
        <v>1</v>
      </c>
      <c r="S26" t="s">
        <v>15</v>
      </c>
      <c r="T26">
        <f>T10*10^-6</f>
        <v>2.792119E-4</v>
      </c>
      <c r="U26" t="s">
        <v>16</v>
      </c>
      <c r="V26">
        <f>(S10-T10+U10)*10^-6</f>
        <v>-6.2679200000000028E-5</v>
      </c>
      <c r="W26" t="s">
        <v>17</v>
      </c>
      <c r="X26">
        <f>(S10-U10)*10^-6</f>
        <v>-2.3738809999999998E-4</v>
      </c>
    </row>
    <row r="27" spans="1:27" ht="15" customHeight="1">
      <c r="A27">
        <v>2</v>
      </c>
      <c r="B27" t="s">
        <v>15</v>
      </c>
      <c r="C27">
        <f>C15*10^-6</f>
        <v>2.1846699999999999E-5</v>
      </c>
      <c r="D27" t="s">
        <v>16</v>
      </c>
      <c r="E27">
        <f>(B15-C15+D15)*10^-6</f>
        <v>8.3486999999999995E-5</v>
      </c>
      <c r="F27" t="s">
        <v>17</v>
      </c>
      <c r="G27">
        <f>(B15-D15)*10^-6</f>
        <v>-6.2329999999999325E-7</v>
      </c>
      <c r="R27">
        <v>2</v>
      </c>
      <c r="S27" t="s">
        <v>15</v>
      </c>
      <c r="T27">
        <f>T15*10^-6</f>
        <v>2.1781699999999998E-5</v>
      </c>
      <c r="U27" t="s">
        <v>16</v>
      </c>
      <c r="V27">
        <f>(S15-T15+U15)*10^-6</f>
        <v>6.2821800000000002E-5</v>
      </c>
      <c r="W27" t="s">
        <v>17</v>
      </c>
      <c r="X27">
        <f>(S15-U15)*10^-6</f>
        <v>2.3487000000000009E-6</v>
      </c>
    </row>
    <row r="28" spans="1:27">
      <c r="A28">
        <v>3</v>
      </c>
      <c r="B28" t="s">
        <v>15</v>
      </c>
      <c r="C28">
        <f>C21*10^-6</f>
        <v>5.09364E-4</v>
      </c>
      <c r="D28" t="s">
        <v>16</v>
      </c>
      <c r="E28">
        <f>(B21-C21+D21)*10^-6</f>
        <v>-6.2978499999999932E-5</v>
      </c>
      <c r="F28" t="s">
        <v>17</v>
      </c>
      <c r="G28">
        <f>(B21-D21)*10^-6</f>
        <v>-3.6912569999999995E-4</v>
      </c>
      <c r="R28">
        <v>3</v>
      </c>
      <c r="S28" t="s">
        <v>15</v>
      </c>
      <c r="T28">
        <f>T21*10^-6</f>
        <v>2.9932279999999998E-4</v>
      </c>
      <c r="U28" t="s">
        <v>16</v>
      </c>
      <c r="V28">
        <f>(S21-T21+U21)*10^-6</f>
        <v>-3.1430999999999471E-6</v>
      </c>
      <c r="W28" t="s">
        <v>17</v>
      </c>
      <c r="X28">
        <f>(S21-U21)*10^-6</f>
        <v>-2.365771E-4</v>
      </c>
    </row>
    <row r="29" spans="1:27">
      <c r="B29" t="s">
        <v>18</v>
      </c>
      <c r="S29" t="s">
        <v>18</v>
      </c>
    </row>
    <row r="30" spans="1:27">
      <c r="B30" t="s">
        <v>19</v>
      </c>
      <c r="D30" t="s">
        <v>20</v>
      </c>
      <c r="F30" t="s">
        <v>21</v>
      </c>
      <c r="H30" t="s">
        <v>22</v>
      </c>
      <c r="S30" t="s">
        <v>19</v>
      </c>
      <c r="U30" t="s">
        <v>20</v>
      </c>
      <c r="W30" t="s">
        <v>21</v>
      </c>
      <c r="Y30" t="s">
        <v>22</v>
      </c>
    </row>
    <row r="31" spans="1:27">
      <c r="B31" t="s">
        <v>23</v>
      </c>
      <c r="C31" t="s">
        <v>24</v>
      </c>
      <c r="D31" t="s">
        <v>25</v>
      </c>
      <c r="E31" t="s">
        <v>26</v>
      </c>
      <c r="F31" t="s">
        <v>23</v>
      </c>
      <c r="G31" t="s">
        <v>24</v>
      </c>
      <c r="H31" t="s">
        <v>23</v>
      </c>
      <c r="I31" t="s">
        <v>24</v>
      </c>
      <c r="S31" t="s">
        <v>23</v>
      </c>
      <c r="T31" t="s">
        <v>24</v>
      </c>
      <c r="U31" t="s">
        <v>25</v>
      </c>
      <c r="V31" t="s">
        <v>26</v>
      </c>
      <c r="W31" t="s">
        <v>23</v>
      </c>
      <c r="X31" t="s">
        <v>24</v>
      </c>
      <c r="Y31" t="s">
        <v>23</v>
      </c>
      <c r="Z31" t="s">
        <v>24</v>
      </c>
    </row>
    <row r="32" spans="1:27">
      <c r="A32" t="s">
        <v>27</v>
      </c>
      <c r="B32">
        <f>(D24+F24)/2+SQRT(((D24-F24)/2)^2+H24^2)</f>
        <v>5219.2979127666331</v>
      </c>
      <c r="C32">
        <f>(D24+F24)/2-SQRT(((D24-F24)/2)^2+H24^2)</f>
        <v>-395.43407739823624</v>
      </c>
      <c r="D32">
        <f>(C26+E26)/2+SQRT(((C26-E26)/2)^2+(G26/2)^2)</f>
        <v>5.364962164670225E-4</v>
      </c>
      <c r="E32">
        <f>(C26+E26)/2-SQRT(((C26-E26)/2)^2+(G26/2)^2)</f>
        <v>-1.9303231646702255E-4</v>
      </c>
      <c r="F32">
        <f>B25/(1-D25^2)*(D32+D25*E32)</f>
        <v>5305.7519025126812</v>
      </c>
      <c r="G32">
        <f>B25/(1-D25^2)*(E32+D25*D32)</f>
        <v>-179.42503684104062</v>
      </c>
      <c r="H32">
        <f>ABS((F32-B32)/B32)*100</f>
        <v>1.6564294890042175</v>
      </c>
      <c r="I32">
        <f>ABS((G32-C32)/C32)*100</f>
        <v>54.625803111970008</v>
      </c>
      <c r="R32" t="s">
        <v>27</v>
      </c>
      <c r="S32">
        <f>(U24+W24)/2+SQRT(((U24-W24)/2)^2+Y24^2)</f>
        <v>8908.8387693082295</v>
      </c>
      <c r="T32">
        <f>(U24+W24)/2-SQRT(((U24-W24)/2)^2+Y24^2)</f>
        <v>-805.7322916441949</v>
      </c>
      <c r="U32">
        <f>(T26+V26)/2+SQRT(((T26-V26)/2)^2+(X26/2)^2)</f>
        <v>3.1637847980075184E-4</v>
      </c>
      <c r="V32">
        <f>(T26+V26)/2-SQRT(((T26-V26)/2)^2+(X26/2)^2)</f>
        <v>-9.9845779800751875E-5</v>
      </c>
      <c r="W32">
        <f>S25/(1-U25^2)*(U32+U25*V32)</f>
        <v>9365.3366170170048</v>
      </c>
      <c r="X32">
        <f>S25/(1-U25^2)*(V32+U25*U32)</f>
        <v>-466.73250742796478</v>
      </c>
      <c r="Y32">
        <f t="shared" ref="Y32:Z34" si="6">ABS((W32-S32)/S32)*100</f>
        <v>5.1241004527038063</v>
      </c>
      <c r="Z32">
        <f t="shared" si="6"/>
        <v>42.073501053862415</v>
      </c>
    </row>
    <row r="33" spans="1:26">
      <c r="A33" t="s">
        <v>28</v>
      </c>
      <c r="B33">
        <f>2*C33</f>
        <v>1150</v>
      </c>
      <c r="C33">
        <f>100*(H25/2-J25)/(2*J25)</f>
        <v>575</v>
      </c>
      <c r="D33">
        <f>(C27+E27)/2+SQRT(((C27-E27)/2)^2+(G27/2)^2)</f>
        <v>8.3488575645151661E-5</v>
      </c>
      <c r="E33">
        <f>(C27+E27)/2-SQRT(((C27-E27)/2)^2+(G27/2)^2)</f>
        <v>2.184512435484833E-5</v>
      </c>
      <c r="F33">
        <f>B25/(1-D25^2)*(D33+D25*E33)</f>
        <v>1017.8146861435486</v>
      </c>
      <c r="G33">
        <f>B25/(1-D25^2)*(E33+D25*D33)</f>
        <v>554.33008997585432</v>
      </c>
      <c r="H33">
        <f t="shared" ref="H32:I34" si="7">ABS((F33-B33)/B33)*100</f>
        <v>11.494375117952298</v>
      </c>
      <c r="I33">
        <f t="shared" si="7"/>
        <v>3.5947669607209876</v>
      </c>
      <c r="R33" t="s">
        <v>28</v>
      </c>
      <c r="S33">
        <f>2*T33</f>
        <v>2107.6923076923076</v>
      </c>
      <c r="T33">
        <f>200*(Y25/2-AA25)/(2*AA25)</f>
        <v>1053.8461538461538</v>
      </c>
      <c r="U33">
        <f>(T27+V27)/2+SQRT(((T27-V27)/2)^2+(X27/2)^2)</f>
        <v>6.2855376198921685E-5</v>
      </c>
      <c r="V33">
        <f>(T27+V27)/2-SQRT(((T27-V27)/2)^2+(X27/2)^2)</f>
        <v>2.1748123801078309E-5</v>
      </c>
      <c r="W33">
        <f>S25/(1-U25^2)*(U33+U25*V33)</f>
        <v>2223.9468113001667</v>
      </c>
      <c r="X33">
        <f>S25/(1-U25^2)*(V33+U25*U33)</f>
        <v>1252.9093530833943</v>
      </c>
      <c r="Y33">
        <f t="shared" si="6"/>
        <v>5.5157246237305406</v>
      </c>
      <c r="Z33">
        <f t="shared" si="6"/>
        <v>18.889208686745448</v>
      </c>
    </row>
    <row r="34" spans="1:26">
      <c r="A34" t="s">
        <v>29</v>
      </c>
      <c r="B34">
        <f>((D24+C33)+(F24+B33))/2+SQRT((((D24+C33)-(F24+B33))/2)^2+H24^2)</f>
        <v>5839.017503636981</v>
      </c>
      <c r="C34">
        <f>((D24+C33)+(F24+B33))/2-SQRT((((D24+C33)-(F24+B33))/2)^2+H24^2)</f>
        <v>709.84633173141629</v>
      </c>
      <c r="D34">
        <f>(C28+E28)/2+SQRT(((C28-E28)/2)^2+(G28/2)^2)</f>
        <v>5.637179765643251E-4</v>
      </c>
      <c r="E34">
        <f>(C28+E28)/2-SQRT(((C28-E28)/2)^2+(G28/2)^2)</f>
        <v>-1.1733247656432511E-4</v>
      </c>
      <c r="F34">
        <f>B25/(1-D25^2)*(D34+D25*E34)</f>
        <v>5891.5751239826932</v>
      </c>
      <c r="G34">
        <f>B25/(1-D25^2)*(E34+D25*D34)</f>
        <v>770.89502527103787</v>
      </c>
      <c r="H34">
        <f t="shared" si="7"/>
        <v>0.90011068322667831</v>
      </c>
      <c r="I34">
        <f t="shared" si="7"/>
        <v>8.6002689329555491</v>
      </c>
      <c r="R34" t="s">
        <v>29</v>
      </c>
      <c r="S34">
        <f>((U24+T33)+(W24+S33))/2+SQRT((((U24+T33)-(W24+S33))/2)^2+Y24^2)</f>
        <v>10059.64184544501</v>
      </c>
      <c r="T34">
        <f>((U24+T33)+(W24+S33))/2-SQRT((((U24+T33)-(W24+S33))/2)^2+Y24^2)</f>
        <v>1205.0030937574838</v>
      </c>
      <c r="U34">
        <f>(T28+V28)/2+SQRT(((T28-V28)/2)^2+(X28/2)^2)</f>
        <v>3.4008877246261438E-4</v>
      </c>
      <c r="V34">
        <f>(T28+V28)/2-SQRT(((T28-V28)/2)^2+(X28/2)^2)</f>
        <v>-4.3909072462614348E-5</v>
      </c>
      <c r="W34">
        <f>S25/(1-U25^2)*(U34+U25*V34)</f>
        <v>10621.291863802455</v>
      </c>
      <c r="X34">
        <f>S25/(1-U25^2)*(V34+U25*U34)</f>
        <v>1550.4766293482321</v>
      </c>
      <c r="Y34">
        <f t="shared" si="6"/>
        <v>5.5832009428025371</v>
      </c>
      <c r="Z34">
        <f t="shared" si="6"/>
        <v>28.669929345449258</v>
      </c>
    </row>
    <row r="36" spans="1:26">
      <c r="A36">
        <v>1</v>
      </c>
      <c r="B36" t="s">
        <v>15</v>
      </c>
      <c r="C36">
        <f>F10*10^-6</f>
        <v>-4.0801879999999996E-4</v>
      </c>
      <c r="D36" t="s">
        <v>16</v>
      </c>
      <c r="E36">
        <f>(G10-F10+E10)*10^-6</f>
        <v>5.6995400000000013E-5</v>
      </c>
      <c r="F36" t="s">
        <v>17</v>
      </c>
      <c r="G36">
        <f>(G10-E10)*10^-6</f>
        <v>3.7454099999999999E-4</v>
      </c>
      <c r="R36">
        <v>1</v>
      </c>
      <c r="S36" t="s">
        <v>15</v>
      </c>
      <c r="T36">
        <f>W10*10^-6</f>
        <v>-2.9149610000000001E-4</v>
      </c>
      <c r="U36" t="s">
        <v>16</v>
      </c>
      <c r="V36">
        <f>(X10-W10+V10)*10^-6</f>
        <v>6.072380000000001E-5</v>
      </c>
      <c r="W36" t="s">
        <v>17</v>
      </c>
      <c r="X36">
        <f>(X10-V10)*10^-6</f>
        <v>2.5274189999999999E-4</v>
      </c>
    </row>
    <row r="37" spans="1:26">
      <c r="A37">
        <v>2</v>
      </c>
      <c r="B37" t="s">
        <v>15</v>
      </c>
      <c r="C37">
        <f>F15*10^-6</f>
        <v>2.03624E-5</v>
      </c>
      <c r="D37" t="s">
        <v>16</v>
      </c>
      <c r="E37">
        <f>(G15-F15+E15)*10^-6</f>
        <v>9.3602499999999983E-5</v>
      </c>
      <c r="F37" t="s">
        <v>17</v>
      </c>
      <c r="G37">
        <f>(G15-E15)*10^-6</f>
        <v>-3.4669999999999841E-7</v>
      </c>
      <c r="R37">
        <v>2</v>
      </c>
      <c r="S37" t="s">
        <v>15</v>
      </c>
      <c r="T37">
        <f>W15*10^-6</f>
        <v>2.1437299999999999E-5</v>
      </c>
      <c r="U37" t="s">
        <v>16</v>
      </c>
      <c r="V37">
        <f>(X15-W15+V15)*10^-6</f>
        <v>6.9555399999999995E-5</v>
      </c>
      <c r="W37" t="s">
        <v>17</v>
      </c>
      <c r="X37">
        <f>(X15-V15)*10^-6</f>
        <v>-1.5113000000000055E-6</v>
      </c>
    </row>
    <row r="38" spans="1:26">
      <c r="A38">
        <v>3</v>
      </c>
      <c r="B38" t="s">
        <v>15</v>
      </c>
      <c r="C38">
        <f>F21*10^-6</f>
        <v>-4.5990799999999997E-4</v>
      </c>
      <c r="D38" t="s">
        <v>16</v>
      </c>
      <c r="E38">
        <f>(G21-F21+E21)*10^-6</f>
        <v>2.2231010000000001E-4</v>
      </c>
      <c r="F38" t="s">
        <v>17</v>
      </c>
      <c r="G38">
        <f>(G21-E21)*10^-6</f>
        <v>3.7533609999999997E-4</v>
      </c>
      <c r="R38">
        <v>3</v>
      </c>
      <c r="S38" t="s">
        <v>15</v>
      </c>
      <c r="T38">
        <f>W21*10^-6</f>
        <v>-2.7059179999999999E-4</v>
      </c>
      <c r="U38" t="s">
        <v>16</v>
      </c>
      <c r="V38">
        <f>(X21-W21+V21)*10^-6</f>
        <v>1.3230059999999998E-4</v>
      </c>
      <c r="W38" t="s">
        <v>17</v>
      </c>
      <c r="X38">
        <f>(X21-V21)*10^-6</f>
        <v>2.5351539999999997E-4</v>
      </c>
    </row>
    <row r="39" spans="1:26">
      <c r="B39" t="s">
        <v>30</v>
      </c>
      <c r="S39" t="s">
        <v>30</v>
      </c>
    </row>
    <row r="40" spans="1:26">
      <c r="B40" t="s">
        <v>19</v>
      </c>
      <c r="D40" t="s">
        <v>20</v>
      </c>
      <c r="F40" t="s">
        <v>21</v>
      </c>
      <c r="H40" t="s">
        <v>22</v>
      </c>
      <c r="S40" t="s">
        <v>19</v>
      </c>
      <c r="U40" t="s">
        <v>20</v>
      </c>
      <c r="W40" t="s">
        <v>21</v>
      </c>
      <c r="Y40" t="s">
        <v>22</v>
      </c>
    </row>
    <row r="41" spans="1:26">
      <c r="B41" t="s">
        <v>23</v>
      </c>
      <c r="C41" t="s">
        <v>24</v>
      </c>
      <c r="D41" t="s">
        <v>25</v>
      </c>
      <c r="E41" t="s">
        <v>26</v>
      </c>
      <c r="F41" t="s">
        <v>23</v>
      </c>
      <c r="G41" t="s">
        <v>24</v>
      </c>
      <c r="H41" t="s">
        <v>23</v>
      </c>
      <c r="I41" t="s">
        <v>24</v>
      </c>
      <c r="S41" t="s">
        <v>23</v>
      </c>
      <c r="T41" t="s">
        <v>24</v>
      </c>
      <c r="U41" t="s">
        <v>25</v>
      </c>
      <c r="V41" t="s">
        <v>26</v>
      </c>
      <c r="W41" t="s">
        <v>23</v>
      </c>
      <c r="X41" t="s">
        <v>24</v>
      </c>
      <c r="Y41" t="s">
        <v>23</v>
      </c>
      <c r="Z41" t="s">
        <v>24</v>
      </c>
    </row>
    <row r="42" spans="1:26">
      <c r="A42" t="s">
        <v>27</v>
      </c>
      <c r="B42">
        <f>(-D24+F24)/2+SQRT(((-D24-F24)/2)^2+H24^2)</f>
        <v>395.43407739823624</v>
      </c>
      <c r="C42">
        <f>(-D24+F24)/2-SQRT(((-D24-F24)/2)^2+H24^2)</f>
        <v>-5219.2979127666331</v>
      </c>
      <c r="D42">
        <f>(C36+E36)/2+SQRT(((C36-E36)/2)^2+(G36/2)^2)</f>
        <v>1.2303442997099799E-4</v>
      </c>
      <c r="E42">
        <f>(C36+E36)/2-SQRT(((C36-E36)/2)^2+(G36/2)^2)</f>
        <v>-4.7405782997099791E-4</v>
      </c>
      <c r="F42">
        <f>B25/(1-D25^2)*(D42+D25*E42)</f>
        <v>-374.86986779745632</v>
      </c>
      <c r="G42">
        <f>B25/(1-D25^2)*(E42+D25*D42)</f>
        <v>-4864.285356083139</v>
      </c>
      <c r="H42">
        <f>ABS((F42-B42)/B42)*100</f>
        <v>194.79958587886952</v>
      </c>
      <c r="I42">
        <f>ABS((G42-C42)/C42)*100</f>
        <v>6.8019216878790854</v>
      </c>
      <c r="S42">
        <f>(-U24+W24)/2+SQRT(((-U24-W24)/2)^2+Y24^2)</f>
        <v>805.7322916441949</v>
      </c>
      <c r="T42">
        <f>(-U24+W24)/2-SQRT(((-U24-W24)/2)^2+Y24^2)</f>
        <v>-8908.8387693082295</v>
      </c>
      <c r="U42">
        <f>(T36+V36)/2+SQRT(((T36-V36)/2)^2+(X36/2)^2)</f>
        <v>1.0137254415759314E-4</v>
      </c>
      <c r="V42">
        <f>(T36+V36)/2-SQRT(((T36-V36)/2)^2+(X36/2)^2)</f>
        <v>-3.3214484415759315E-4</v>
      </c>
      <c r="W42">
        <f>S25/(1-U25^2)*(U42+U25*V42)</f>
        <v>378.3875386164267</v>
      </c>
      <c r="X42">
        <f>S25/(1-U25^2)*(V42+U25*U42)</f>
        <v>-9862.18068930136</v>
      </c>
      <c r="Y42">
        <f t="shared" ref="Y42:Z44" si="8">ABS((W42-S42)/S42)*100</f>
        <v>53.038057113947758</v>
      </c>
      <c r="Z42">
        <f t="shared" si="8"/>
        <v>10.701079508560433</v>
      </c>
    </row>
    <row r="43" spans="1:26">
      <c r="A43" t="s">
        <v>28</v>
      </c>
      <c r="B43">
        <f>B33</f>
        <v>1150</v>
      </c>
      <c r="C43">
        <f>C33</f>
        <v>575</v>
      </c>
      <c r="D43">
        <f>(C37+E37)/2+SQRT(((C37-E37)/2)^2+(G37/2)^2)</f>
        <v>9.3602910295100043E-5</v>
      </c>
      <c r="E43">
        <f>(C37+E37)/2-SQRT(((C37-E37)/2)^2+(G37/2)^2)</f>
        <v>2.0361989704899947E-5</v>
      </c>
      <c r="F43">
        <f>B25/(1-D25^2)*(D43+D25*E43)</f>
        <v>1125.8261350882842</v>
      </c>
      <c r="G43">
        <f>B25/(1-D25^2)*(E43+D25*D43)</f>
        <v>575.1425216281333</v>
      </c>
      <c r="H43">
        <f>ABS((F43-B43)/B43)*100</f>
        <v>2.1020752097144157</v>
      </c>
      <c r="I43">
        <f>ABS((G43-C43)/C43)*100</f>
        <v>2.4786370110138269E-2</v>
      </c>
      <c r="R43" t="s">
        <v>28</v>
      </c>
      <c r="S43">
        <f>S33</f>
        <v>2107.6923076923076</v>
      </c>
      <c r="T43">
        <f>T33</f>
        <v>1053.8461538461538</v>
      </c>
      <c r="U43">
        <f>(T37+V37)/2+SQRT(((T37-V37)/2)^2+(X37/2)^2)</f>
        <v>6.9567263855211233E-5</v>
      </c>
      <c r="V43">
        <f>(T37+V37)/2-SQRT(((T37-V37)/2)^2+(X37/2)^2)</f>
        <v>2.1425436144788768E-5</v>
      </c>
      <c r="W43">
        <f>S25/(1-U25^2)*(U43+U25*V43)</f>
        <v>2438.3172779949587</v>
      </c>
      <c r="X43">
        <f>S25/(1-U25^2)*(V43+U25*U43)</f>
        <v>1301.1087494023018</v>
      </c>
      <c r="Y43">
        <f t="shared" si="8"/>
        <v>15.686586182242568</v>
      </c>
      <c r="Z43">
        <f t="shared" si="8"/>
        <v>23.462874030875355</v>
      </c>
    </row>
    <row r="44" spans="1:26">
      <c r="A44" t="s">
        <v>29</v>
      </c>
      <c r="B44">
        <f>((-D24+C43)+(F24+B43))/2+SQRT((((-D24+C43)-(F24+B43))/2)^2+H24^2)</f>
        <v>1508.4792865553236</v>
      </c>
      <c r="C44">
        <f>((-D24+C43)+(F24+B43))/2-SQRT((((-D24+C43)-(F24+B43))/2)^2+H24^2)</f>
        <v>-4607.3431219237209</v>
      </c>
      <c r="D44">
        <f>(C38+E38)/2+SQRT(((C38-E38)/2)^2+(G38/2)^2)</f>
        <v>2.7052698155697322E-4</v>
      </c>
      <c r="E44">
        <f>(C38+E38)/2-SQRT(((C38-E38)/2)^2+(G38/2)^2)</f>
        <v>-5.0812488155697324E-4</v>
      </c>
      <c r="F44">
        <f>B25/(1-D25^2)*(D44+D25*E44)</f>
        <v>1154.1439865690947</v>
      </c>
      <c r="G44">
        <f>B25/(1-D25^2)*(E44+D25*D44)</f>
        <v>-4700.3813000019309</v>
      </c>
      <c r="H44">
        <f>ABS((F44-B44)/B44)*100</f>
        <v>23.489570134924989</v>
      </c>
      <c r="I44">
        <f>ABS((G44-C44)/C44)*100</f>
        <v>2.0193455450603253</v>
      </c>
      <c r="R44" t="s">
        <v>29</v>
      </c>
      <c r="S44">
        <f>((-U24+T43)+(W24+S43))/2+SQRT((((-U24+T43)-(W24+S43))/2)^2+Y24^2)</f>
        <v>2833.9859635206863</v>
      </c>
      <c r="T44">
        <f>((-U24+T43)+(W24+S43))/2-SQRT((((-U24+T43)-(W24+S43))/2)^2+Y24^2)</f>
        <v>-7775.5539796462599</v>
      </c>
      <c r="U44">
        <f>(T38+V38)/2+SQRT(((T38-V38)/2)^2+(X38/2)^2)</f>
        <v>1.6886298388665312E-4</v>
      </c>
      <c r="V44">
        <f>(T38+V38)/2-SQRT(((T38-V38)/2)^2+(X38/2)^2)</f>
        <v>-3.0715418388665316E-4</v>
      </c>
      <c r="W44">
        <f>S25/(1-U25^2)*(U44+U25*V44)</f>
        <v>2780.6500130705458</v>
      </c>
      <c r="X44">
        <f>S25/(1-U25^2)*(V44+U25*U44)</f>
        <v>-8463.850013070547</v>
      </c>
      <c r="Y44">
        <f t="shared" si="8"/>
        <v>1.8820118072808207</v>
      </c>
      <c r="Z44">
        <f t="shared" si="8"/>
        <v>8.8520513808535135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Omar Ebrahim</cp:lastModifiedBy>
  <cp:revision/>
  <dcterms:created xsi:type="dcterms:W3CDTF">2023-10-29T16:21:30Z</dcterms:created>
  <dcterms:modified xsi:type="dcterms:W3CDTF">2023-11-01T02:45:47Z</dcterms:modified>
  <cp:category/>
  <cp:contentStatus/>
</cp:coreProperties>
</file>