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D:\"/>
    </mc:Choice>
  </mc:AlternateContent>
  <xr:revisionPtr revIDLastSave="0" documentId="13_ncr:1_{888C5D57-13FB-426A-8544-33B8C6E7DEEC}" xr6:coauthVersionLast="47" xr6:coauthVersionMax="47" xr10:uidLastSave="{00000000-0000-0000-0000-000000000000}"/>
  <bookViews>
    <workbookView xWindow="-108" yWindow="-108" windowWidth="23256" windowHeight="12456" activeTab="1" xr2:uid="{A939DB29-19D1-44F0-AD22-2D104B772A65}"/>
  </bookViews>
  <sheets>
    <sheet name="Analysis 1" sheetId="1" r:id="rId1"/>
    <sheet name="Time series dashboard" sheetId="3" r:id="rId2"/>
    <sheet name="Analysis 1 (2)" sheetId="4" r:id="rId3"/>
  </sheets>
  <definedNames>
    <definedName name="LookupTable" localSheetId="2">'Analysis 1 (2)'!$N$4:$T$8</definedName>
    <definedName name="LookupTable">'Analysis 1'!$N$4:$T$8</definedName>
    <definedName name="Slicer_Country">#N/A</definedName>
    <definedName name="Slicer_Month_Name">#N/A</definedName>
    <definedName name="Slicer_Year">#N/A</definedName>
  </definedNames>
  <calcPr calcId="191029"/>
  <pivotCaches>
    <pivotCache cacheId="348" r:id="rId4"/>
    <pivotCache cacheId="753" r:id="rId5"/>
    <pivotCache cacheId="756" r:id="rId6"/>
    <pivotCache cacheId="759" r:id="rId7"/>
    <pivotCache cacheId="762" r:id="rId8"/>
    <pivotCache cacheId="765" r:id="rId9"/>
    <pivotCache cacheId="768" r:id="rId10"/>
    <pivotCache cacheId="771" r:id="rId11"/>
  </pivotCaches>
  <extLst>
    <ext xmlns:x14="http://schemas.microsoft.com/office/spreadsheetml/2009/9/main" uri="{876F7934-8845-4945-9796-88D515C7AA90}">
      <x14:pivotCaches>
        <pivotCache cacheId="7" r:id="rId12"/>
        <pivotCache cacheId="8"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6b05df3e-7f32-4c0e-9edb-fa1d12b8b8a1" name="FactInternetSales" connection="Query - FactInternetSales"/>
          <x15:modelTable id="DimSalesTerritory_d1bf9fe8-f9d6-47a2-aea2-ca033e27f246" name="DimSalesTerritory" connection="Query - DimSalesTerritory"/>
          <x15:modelTable id="DimProduct_bbd1daff-e26e-434a-9a4e-7d9702511f35" name="DimProduct" connection="Query - DimProduct"/>
          <x15:modelTable id="DimGeography_200fa817-e75e-40c6-8202-38aca993a133" name="DimGeography" connection="Query - DimGeography"/>
          <x15:modelTable id="DimDate_8c529ed4-3ba9-4b0f-a44f-deb77851e873" name="DimDate" connection="Query - DimDate"/>
          <x15:modelTable id="DimCustomer_8377a3e0-702a-4717-8d20-edacae81b886" name="DimCustomer" connection="Query - DimCustomer"/>
          <x15:modelTable id="All Measures_d0d83ff3-b555-44e8-b5c8-a7622204feb2"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 i="4" l="1"/>
  <c r="W5" i="4"/>
  <c r="M3" i="4"/>
  <c r="N3" i="4"/>
  <c r="M4" i="4"/>
  <c r="N4" i="4"/>
  <c r="M5" i="4"/>
  <c r="N5" i="4"/>
  <c r="M6" i="4"/>
  <c r="N6" i="4"/>
  <c r="M7" i="4"/>
  <c r="N7" i="4"/>
  <c r="M8" i="4"/>
  <c r="N8" i="4"/>
  <c r="M9" i="4"/>
  <c r="N9" i="4"/>
  <c r="N2" i="4"/>
  <c r="M2" i="4"/>
  <c r="F10" i="4"/>
  <c r="F4" i="4"/>
  <c r="G4" i="4" s="1"/>
  <c r="F5" i="4"/>
  <c r="G5" i="4" s="1"/>
  <c r="F3" i="4"/>
  <c r="W46" i="1"/>
  <c r="W39" i="1"/>
  <c r="W32" i="1"/>
  <c r="W25" i="1"/>
  <c r="W18" i="1"/>
  <c r="W11" i="1"/>
  <c r="X5" i="1"/>
  <c r="W10" i="1" s="1"/>
  <c r="X10" i="1" s="1"/>
  <c r="C21" i="1" a="1"/>
  <c r="C21" i="1" s="1"/>
  <c r="C22" i="1" a="1"/>
  <c r="C22" i="1" s="1"/>
  <c r="C23" i="1" a="1"/>
  <c r="C23" i="1" s="1"/>
  <c r="C24" i="1" a="1"/>
  <c r="C24" i="1" s="1"/>
  <c r="C20" i="1" a="1"/>
  <c r="C20" i="1" s="1"/>
  <c r="D20" i="1" s="1"/>
  <c r="B21" i="1"/>
  <c r="B22" i="1"/>
  <c r="B23" i="1"/>
  <c r="B24" i="1"/>
  <c r="B20" i="1"/>
  <c r="V9" i="4" l="1"/>
  <c r="V10" i="4" s="1"/>
  <c r="Q5" i="4"/>
  <c r="Q6" i="4"/>
  <c r="Q4" i="4"/>
  <c r="F8" i="4"/>
  <c r="G3" i="4"/>
  <c r="W45" i="1"/>
  <c r="X45" i="1" s="1"/>
  <c r="X46" i="1"/>
  <c r="W38" i="1"/>
  <c r="X38" i="1" s="1"/>
  <c r="X39" i="1"/>
  <c r="X32" i="1"/>
  <c r="X25" i="1"/>
  <c r="W17" i="1"/>
  <c r="X17" i="1" s="1"/>
  <c r="X18" i="1"/>
  <c r="W24" i="1"/>
  <c r="X24" i="1" s="1"/>
  <c r="X11" i="1"/>
  <c r="Y11" i="1" s="1"/>
  <c r="E28" i="1"/>
  <c r="D21" i="1"/>
  <c r="E21" i="1" s="1"/>
  <c r="D24" i="1"/>
  <c r="E24" i="1" s="1"/>
  <c r="D23" i="1"/>
  <c r="E23" i="1" s="1"/>
  <c r="D22" i="1"/>
  <c r="E22" i="1" s="1"/>
  <c r="O3" i="4" l="1" a="1"/>
  <c r="O3" i="4" s="1"/>
  <c r="O4" i="4" a="1"/>
  <c r="O4" i="4" s="1"/>
  <c r="O6" i="4" a="1"/>
  <c r="O6" i="4" s="1"/>
  <c r="O8" i="4" a="1"/>
  <c r="O8" i="4" s="1"/>
  <c r="O5" i="4" a="1"/>
  <c r="O5" i="4" s="1"/>
  <c r="O7" i="4" a="1"/>
  <c r="O7" i="4" s="1"/>
  <c r="O9" i="4" a="1"/>
  <c r="O9" i="4" s="1"/>
  <c r="W31" i="1"/>
  <c r="X31" i="1" s="1"/>
  <c r="Y32" i="1" s="1"/>
  <c r="Y18" i="1"/>
  <c r="Y46" i="1"/>
  <c r="Y24" i="1"/>
  <c r="Y39" i="1"/>
  <c r="Y45" i="1"/>
  <c r="Y25" i="1"/>
  <c r="Y17" i="1"/>
  <c r="Y38" i="1"/>
  <c r="Y10" i="1"/>
  <c r="C28" i="1"/>
  <c r="C29" i="1" s="1"/>
  <c r="O12" i="4" l="1"/>
  <c r="Y31" i="1"/>
  <c r="Y34" i="1" s="1"/>
  <c r="Y48" i="1"/>
  <c r="Y41" i="1"/>
  <c r="Y13" i="1"/>
  <c r="Y27" i="1"/>
  <c r="Y2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E04DB7-718C-4420-A66A-BDCE6900B7BA}" name="Query - All Measures" description="Connection to the 'All Measures' query in the workbook." type="100" refreshedVersion="8" minRefreshableVersion="5">
    <extLst>
      <ext xmlns:x15="http://schemas.microsoft.com/office/spreadsheetml/2010/11/main" uri="{DE250136-89BD-433C-8126-D09CA5730AF9}">
        <x15:connection id="58ce623d-ed98-4edc-8c57-9b89508b0c4c">
          <x15:oledbPr connection="Provider=Microsoft.Mashup.OleDb.1;Data Source=$Workbook$;Location=&quot;All Measures&quot;;Extended Properties=&quot;&quot;">
            <x15:dbTables>
              <x15:dbTable name="All Measures"/>
            </x15:dbTables>
          </x15:oledbPr>
        </x15:connection>
      </ext>
    </extLst>
  </connection>
  <connection id="2" xr16:uid="{B50941E7-4B0F-4640-A1AB-6B7B605C4C55}" name="Query - DimCustomer" description="Connection to the 'DimCustomer' query in the workbook." type="100" refreshedVersion="8" minRefreshableVersion="5">
    <extLst>
      <ext xmlns:x15="http://schemas.microsoft.com/office/spreadsheetml/2010/11/main" uri="{DE250136-89BD-433C-8126-D09CA5730AF9}">
        <x15:connection id="8c363b8b-fb96-4523-88a0-1d0eaafc1ebd">
          <x15:oledbPr connection="Provider=Microsoft.Mashup.OleDb.1;Data Source=$Workbook$;Location=DimCustomer;Extended Properties=&quot;&quot;">
            <x15:dbTables>
              <x15:dbTable name="DimCustomer"/>
            </x15:dbTables>
          </x15:oledbPr>
        </x15:connection>
      </ext>
    </extLst>
  </connection>
  <connection id="3" xr16:uid="{6C370539-31F4-424F-B568-485DF077ABF1}" name="Query - DimDate" description="Connection to the 'DimDate' query in the workbook." type="100" refreshedVersion="8" minRefreshableVersion="5">
    <extLst>
      <ext xmlns:x15="http://schemas.microsoft.com/office/spreadsheetml/2010/11/main" uri="{DE250136-89BD-433C-8126-D09CA5730AF9}">
        <x15:connection id="1d6b60c8-0929-4185-b4a4-a742963744e1"/>
      </ext>
    </extLst>
  </connection>
  <connection id="4" xr16:uid="{CB3BFD5C-2D92-4FB6-9CDC-9AA0F6E263D8}" name="Query - DimGeography" description="Connection to the 'DimGeography' query in the workbook." type="100" refreshedVersion="8" minRefreshableVersion="5">
    <extLst>
      <ext xmlns:x15="http://schemas.microsoft.com/office/spreadsheetml/2010/11/main" uri="{DE250136-89BD-433C-8126-D09CA5730AF9}">
        <x15:connection id="767b6e73-de3a-43c1-a9c4-8eec3386a435">
          <x15:oledbPr connection="Provider=Microsoft.Mashup.OleDb.1;Data Source=$Workbook$;Location=DimGeography;Extended Properties=&quot;&quot;">
            <x15:dbTables>
              <x15:dbTable name="DimGeography"/>
            </x15:dbTables>
          </x15:oledbPr>
        </x15:connection>
      </ext>
    </extLst>
  </connection>
  <connection id="5" xr16:uid="{8CB1253B-EEEF-452C-B1C2-6E48711DC51D}" name="Query - DimProduct" description="Connection to the 'DimProduct' query in the workbook." type="100" refreshedVersion="8" minRefreshableVersion="5">
    <extLst>
      <ext xmlns:x15="http://schemas.microsoft.com/office/spreadsheetml/2010/11/main" uri="{DE250136-89BD-433C-8126-D09CA5730AF9}">
        <x15:connection id="e928a45d-0f28-488a-b1be-bb715888dc19">
          <x15:oledbPr connection="Provider=Microsoft.Mashup.OleDb.1;Data Source=$Workbook$;Location=DimProduct;Extended Properties=&quot;&quot;">
            <x15:dbTables>
              <x15:dbTable name="DimProduct"/>
            </x15:dbTables>
          </x15:oledbPr>
        </x15:connection>
      </ext>
    </extLst>
  </connection>
  <connection id="6" xr16:uid="{2FD9FE4E-1F59-4F89-8347-EFEF29984518}" name="Query - DimSalesTerritory" description="Connection to the 'DimSalesTerritory' query in the workbook." type="100" refreshedVersion="8" minRefreshableVersion="5">
    <extLst>
      <ext xmlns:x15="http://schemas.microsoft.com/office/spreadsheetml/2010/11/main" uri="{DE250136-89BD-433C-8126-D09CA5730AF9}">
        <x15:connection id="23b92b9e-ae51-4288-bec3-6c22ce06c7f3">
          <x15:oledbPr connection="Provider=Microsoft.Mashup.OleDb.1;Data Source=$Workbook$;Location=DimSalesTerritory;Extended Properties=&quot;&quot;">
            <x15:dbTables>
              <x15:dbTable name="DimSalesTerritory"/>
            </x15:dbTables>
          </x15:oledbPr>
        </x15:connection>
      </ext>
    </extLst>
  </connection>
  <connection id="7" xr16:uid="{A92AF92C-11F4-4740-A51C-0BEA407C8069}" name="Query - FactInternetSales" description="Connection to the 'FactInternetSales' query in the workbook." type="100" refreshedVersion="8" minRefreshableVersion="5">
    <extLst>
      <ext xmlns:x15="http://schemas.microsoft.com/office/spreadsheetml/2010/11/main" uri="{DE250136-89BD-433C-8126-D09CA5730AF9}">
        <x15:connection id="ba594bef-882b-4fff-ba19-225e63f63614">
          <x15:oledbPr connection="Provider=Microsoft.Mashup.OleDb.1;Data Source=$Workbook$;Location=FactInternetSales;Extended Properties=&quot;&quot;">
            <x15:dbTables>
              <x15:dbTable name="FactInternetSales"/>
            </x15:dbTables>
          </x15:oledbPr>
        </x15:connection>
      </ext>
    </extLst>
  </connection>
  <connection id="8" xr16:uid="{0C0E9978-B8A7-470A-9AE3-3A3033AE020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<sst xmlns="http://schemas.openxmlformats.org/spreadsheetml/2006/main" count="108" uniqueCount="64">
  <si>
    <t>#Transaction</t>
  </si>
  <si>
    <t>All product</t>
  </si>
  <si>
    <t>Sold Products</t>
  </si>
  <si>
    <t>Unsold Products</t>
  </si>
  <si>
    <t>% Profit Margin</t>
  </si>
  <si>
    <t xml:space="preserve"> Total Revenue</t>
  </si>
  <si>
    <t xml:space="preserve"> COGS</t>
  </si>
  <si>
    <t xml:space="preserve"> Total Profit</t>
  </si>
  <si>
    <t xml:space="preserve"> OrderQuantity</t>
  </si>
  <si>
    <t>Year</t>
  </si>
  <si>
    <t>option button</t>
  </si>
  <si>
    <t>Above Average</t>
  </si>
  <si>
    <t>Above average</t>
  </si>
  <si>
    <t>Total</t>
  </si>
  <si>
    <t>Percentage</t>
  </si>
  <si>
    <t xml:space="preserve">Caption </t>
  </si>
  <si>
    <t>Check select Years</t>
  </si>
  <si>
    <t>Total Profit</t>
  </si>
  <si>
    <t>Slected Yr</t>
  </si>
  <si>
    <t>Prev Yr</t>
  </si>
  <si>
    <t>Profit</t>
  </si>
  <si>
    <t>YoY Chang</t>
  </si>
  <si>
    <t>Total Revenue</t>
  </si>
  <si>
    <t>Total COGS</t>
  </si>
  <si>
    <t>COGS</t>
  </si>
  <si>
    <t>Total Transactions</t>
  </si>
  <si>
    <t>Transactions</t>
  </si>
  <si>
    <t>Total Quantity</t>
  </si>
  <si>
    <t>Order Quantity</t>
  </si>
  <si>
    <t>Margin  %</t>
  </si>
  <si>
    <t>Jul</t>
  </si>
  <si>
    <t>Aug</t>
  </si>
  <si>
    <t>Dec</t>
  </si>
  <si>
    <t>Nov</t>
  </si>
  <si>
    <t>Oct</t>
  </si>
  <si>
    <t>Sep</t>
  </si>
  <si>
    <t>Month Name</t>
  </si>
  <si>
    <t>Highlight</t>
  </si>
  <si>
    <t>Day Name</t>
  </si>
  <si>
    <t>Fri</t>
  </si>
  <si>
    <t>Mon</t>
  </si>
  <si>
    <t>Sat</t>
  </si>
  <si>
    <t>Sun</t>
  </si>
  <si>
    <t>Thu</t>
  </si>
  <si>
    <t>Tue</t>
  </si>
  <si>
    <t>Wed</t>
  </si>
  <si>
    <t>% of top three days of week</t>
  </si>
  <si>
    <t>WeekType</t>
  </si>
  <si>
    <t>Weekday</t>
  </si>
  <si>
    <t>Weekend</t>
  </si>
  <si>
    <t>%</t>
  </si>
  <si>
    <t>Top</t>
  </si>
  <si>
    <t>Quarter</t>
  </si>
  <si>
    <t>Qtr-3</t>
  </si>
  <si>
    <t>Qtr-4</t>
  </si>
  <si>
    <t>Jan</t>
  </si>
  <si>
    <t>Feb</t>
  </si>
  <si>
    <t>Mar</t>
  </si>
  <si>
    <t>Apr</t>
  </si>
  <si>
    <t>May</t>
  </si>
  <si>
    <t>Jun</t>
  </si>
  <si>
    <t>Qtr-1</t>
  </si>
  <si>
    <t>Qtr-2</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</si>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</sst>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
    <numFmt numFmtId="165" formatCode="[&lt;999999]0.00,&quot; k&quot;;[&lt;999999999]0.00,,&quot; M&quot;;0.00&quot; B&quot;"/>
    <numFmt numFmtId="166" formatCode="[&lt;999999]&quot;$&quot;0.00,&quot; k&quot;;[&lt;999999999]&quot;$&quot;0.00,,&quot; M&quot;;&quot;$&quot;0.00&quot; B&quot;"/>
    <numFmt numFmtId="167" formatCode="0.0%"/>
    <numFmt numFmtId="168" formatCode="[&lt;999999]#,&quot; k&quot;;[&lt;999999999]#,,&quot; M&quot;;0.00&quot; B&quot;"/>
    <numFmt numFmtId="169" formatCode="\+0.00%;\-0.00%;0.00%"/>
    <numFmt numFmtId="170" formatCode="[&lt;999999]0.00,&quot; k&quot;;[&lt;999999999]0.00,,&quot; M&quot;;&quot;$&quot;0.00&quot; B&quot;"/>
  </numFmts>
  <fonts count="4" x14ac:knownFonts="1">
    <font>
      <sz val="11"/>
      <color theme="1"/>
      <name val="Aptos Narrow"/>
      <family val="2"/>
      <scheme val="minor"/>
    </font>
    <font>
      <b/>
      <sz val="11"/>
      <color theme="1"/>
      <name val="Aptos Narrow"/>
      <family val="2"/>
      <scheme val="minor"/>
    </font>
    <font>
      <sz val="8"/>
      <color rgb="FF000000"/>
      <name val="Segoe UI"/>
      <family val="2"/>
    </font>
    <font>
      <sz val="11"/>
      <color theme="0"/>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rgb="FF002060"/>
        <bgColor indexed="64"/>
      </patternFill>
    </fill>
    <fill>
      <patternFill patternType="solid">
        <fgColor rgb="FFC0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0" fillId="0" borderId="1" xfId="0" pivotButton="1" applyBorder="1"/>
    <xf numFmtId="0" fontId="0" fillId="0" borderId="1" xfId="0" applyBorder="1"/>
    <xf numFmtId="166" fontId="0" fillId="0" borderId="1" xfId="0" applyNumberFormat="1" applyBorder="1"/>
    <xf numFmtId="165" fontId="0" fillId="0" borderId="1" xfId="0" applyNumberFormat="1" applyBorder="1"/>
    <xf numFmtId="164" fontId="0" fillId="0" borderId="1" xfId="0" applyNumberFormat="1" applyBorder="1"/>
    <xf numFmtId="3" fontId="0" fillId="0" borderId="1" xfId="0" applyNumberFormat="1" applyBorder="1"/>
    <xf numFmtId="0" fontId="1" fillId="2" borderId="1" xfId="0" applyFont="1" applyFill="1" applyBorder="1"/>
    <xf numFmtId="167" fontId="0" fillId="0" borderId="0" xfId="0" applyNumberFormat="1"/>
    <xf numFmtId="168" fontId="0" fillId="0" borderId="1" xfId="0" applyNumberFormat="1" applyBorder="1"/>
    <xf numFmtId="0" fontId="0" fillId="3" borderId="0" xfId="0" applyFill="1"/>
    <xf numFmtId="0" fontId="3" fillId="3" borderId="1" xfId="0" applyFont="1" applyFill="1" applyBorder="1"/>
    <xf numFmtId="167" fontId="0" fillId="0" borderId="1" xfId="0" applyNumberFormat="1" applyBorder="1"/>
    <xf numFmtId="0" fontId="3" fillId="3" borderId="0" xfId="0" applyFont="1" applyFill="1"/>
    <xf numFmtId="169" fontId="3" fillId="3" borderId="0" xfId="0" applyNumberFormat="1" applyFont="1" applyFill="1"/>
    <xf numFmtId="0" fontId="3" fillId="4" borderId="1" xfId="0" applyFont="1" applyFill="1" applyBorder="1"/>
    <xf numFmtId="0" fontId="3" fillId="4" borderId="0" xfId="0" applyFont="1" applyFill="1"/>
    <xf numFmtId="169" fontId="3" fillId="4" borderId="0" xfId="0" applyNumberFormat="1" applyFont="1" applyFill="1"/>
    <xf numFmtId="0" fontId="3" fillId="5" borderId="1" xfId="0" applyFont="1" applyFill="1" applyBorder="1"/>
    <xf numFmtId="0" fontId="3" fillId="5" borderId="0" xfId="0" applyFont="1" applyFill="1"/>
    <xf numFmtId="169" fontId="3" fillId="5" borderId="0" xfId="0" applyNumberFormat="1" applyFont="1" applyFill="1"/>
    <xf numFmtId="0" fontId="3" fillId="6" borderId="1" xfId="0" applyFont="1" applyFill="1" applyBorder="1"/>
    <xf numFmtId="0" fontId="3" fillId="6" borderId="0" xfId="0" applyFont="1" applyFill="1"/>
    <xf numFmtId="169" fontId="3" fillId="6" borderId="0" xfId="0" applyNumberFormat="1" applyFont="1" applyFill="1"/>
    <xf numFmtId="170" fontId="0" fillId="0" borderId="1" xfId="0" applyNumberFormat="1" applyBorder="1"/>
    <xf numFmtId="0" fontId="3" fillId="7" borderId="1" xfId="0" applyFont="1" applyFill="1" applyBorder="1"/>
    <xf numFmtId="0" fontId="3" fillId="7" borderId="0" xfId="0" applyFont="1" applyFill="1"/>
    <xf numFmtId="169" fontId="3" fillId="7" borderId="0" xfId="0" applyNumberFormat="1" applyFont="1" applyFill="1"/>
    <xf numFmtId="0" fontId="3" fillId="8" borderId="1" xfId="0" applyFont="1" applyFill="1" applyBorder="1"/>
    <xf numFmtId="0" fontId="3" fillId="8" borderId="0" xfId="0" applyFont="1" applyFill="1"/>
    <xf numFmtId="169" fontId="3" fillId="8" borderId="0" xfId="0" applyNumberFormat="1" applyFont="1" applyFill="1"/>
    <xf numFmtId="10" fontId="0" fillId="0" borderId="1" xfId="0" applyNumberFormat="1" applyBorder="1"/>
    <xf numFmtId="165" fontId="0" fillId="0" borderId="0" xfId="0" applyNumberFormat="1"/>
    <xf numFmtId="166" fontId="0" fillId="0" borderId="0" xfId="0" applyNumberFormat="1"/>
    <xf numFmtId="10" fontId="0" fillId="0" borderId="0" xfId="0" applyNumberFormat="1"/>
    <xf numFmtId="9" fontId="0" fillId="0" borderId="1" xfId="0" applyNumberFormat="1" applyBorder="1"/>
  </cellXfs>
  <cellStyles count="1">
    <cellStyle name="Normal" xfId="0" builtinId="0"/>
  </cellStyles>
  <dxfs count="51">
    <dxf>
      <numFmt numFmtId="168" formatCode="[&lt;999999]#,&quot; k&quot;;[&lt;999999999]#,,&quot; M&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numFmt numFmtId="165" formatCode="[&lt;999999]0.00,&quot; k&quot;;[&lt;999999999]0.00,,&quot; M&quot;;0.00&quot; B&quo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C2CBF451-9130-48D8-B1E6-F3CE51FFBA36}">
      <tableStyleElement type="wholeTable" dxfId="50"/>
      <tableStyleElement type="headerRow" dxfId="49"/>
    </tableStyle>
    <tableStyle name="SlicerStyleLight1 3" pivot="0" table="0" count="10" xr9:uid="{C6B54237-32C5-4897-A93A-A494E67DB1D6}">
      <tableStyleElement type="wholeTable" dxfId="48"/>
      <tableStyleElement type="headerRow" dxfId="47"/>
    </tableStyle>
  </tableStyles>
  <colors>
    <mruColors>
      <color rgb="FFF66600"/>
      <color rgb="FFE2EA45"/>
      <color rgb="FF4DC1F5"/>
      <color rgb="FFDDEAE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666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949488936859322E-2"/>
          <c:y val="0.34465206324307707"/>
          <c:w val="0.91010102212628141"/>
          <c:h val="0.45480936183373871"/>
        </c:manualLayout>
      </c:layout>
      <c:barChart>
        <c:barDir val="col"/>
        <c:grouping val="clustered"/>
        <c:varyColors val="0"/>
        <c:ser>
          <c:idx val="0"/>
          <c:order val="0"/>
          <c:tx>
            <c:strRef>
              <c:f>'Analysis 1'!$B$20</c:f>
              <c:strCache>
                <c:ptCount val="1"/>
                <c:pt idx="0">
                  <c:v>Year</c:v>
                </c:pt>
              </c:strCache>
            </c:strRef>
          </c:tx>
          <c:spPr>
            <a:solidFill>
              <a:schemeClr val="accent1"/>
            </a:solidFill>
            <a:ln>
              <a:noFill/>
            </a:ln>
            <a:effectLst/>
          </c:spPr>
          <c:invertIfNegative val="0"/>
          <c:cat>
            <c:numRef>
              <c:f>'Analysis 1'!$B$21:$B$24</c:f>
              <c:numCache>
                <c:formatCode>General</c:formatCode>
                <c:ptCount val="4"/>
                <c:pt idx="0">
                  <c:v>2005</c:v>
                </c:pt>
                <c:pt idx="1">
                  <c:v>2006</c:v>
                </c:pt>
                <c:pt idx="2">
                  <c:v>2007</c:v>
                </c:pt>
                <c:pt idx="3">
                  <c:v>2008</c:v>
                </c:pt>
              </c:numCache>
            </c:numRef>
          </c:cat>
          <c:val>
            <c:numRef>
              <c:f>'Analysis 1'!$B$21:$B$24</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753E-4CF0-8417-28108CAF633B}"/>
            </c:ext>
          </c:extLst>
        </c:ser>
        <c:ser>
          <c:idx val="1"/>
          <c:order val="1"/>
          <c:tx>
            <c:strRef>
              <c:f>'Analysis 1'!$C$20</c:f>
              <c:strCache>
                <c:ptCount val="1"/>
                <c:pt idx="0">
                  <c:v> Total Revenue</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1'!$B$21:$B$24</c:f>
              <c:numCache>
                <c:formatCode>General</c:formatCode>
                <c:ptCount val="4"/>
                <c:pt idx="0">
                  <c:v>2005</c:v>
                </c:pt>
                <c:pt idx="1">
                  <c:v>2006</c:v>
                </c:pt>
                <c:pt idx="2">
                  <c:v>2007</c:v>
                </c:pt>
                <c:pt idx="3">
                  <c:v>2008</c:v>
                </c:pt>
              </c:numCache>
            </c:numRef>
          </c:cat>
          <c:val>
            <c:numRef>
              <c:f>'Analysis 1'!$C$21:$C$24</c:f>
              <c:numCache>
                <c:formatCode>[&lt;999999]#," k";[&lt;999999999]#,," M";0.00" B"</c:formatCode>
                <c:ptCount val="4"/>
                <c:pt idx="0">
                  <c:v>10933078.699999984</c:v>
                </c:pt>
                <c:pt idx="1">
                  <c:v>22255757.960899957</c:v>
                </c:pt>
                <c:pt idx="2">
                  <c:v>29945115.254699655</c:v>
                </c:pt>
                <c:pt idx="3">
                  <c:v>34455951.599999182</c:v>
                </c:pt>
              </c:numCache>
            </c:numRef>
          </c:val>
          <c:extLst>
            <c:ext xmlns:c16="http://schemas.microsoft.com/office/drawing/2014/chart" uri="{C3380CC4-5D6E-409C-BE32-E72D297353CC}">
              <c16:uniqueId val="{00000001-753E-4CF0-8417-28108CAF633B}"/>
            </c:ext>
          </c:extLst>
        </c:ser>
        <c:ser>
          <c:idx val="3"/>
          <c:order val="3"/>
          <c:tx>
            <c:strRef>
              <c:f>'Analysis 1'!$E$20</c:f>
              <c:strCache>
                <c:ptCount val="1"/>
                <c:pt idx="0">
                  <c:v>Above Average</c:v>
                </c:pt>
              </c:strCache>
            </c:strRef>
          </c:tx>
          <c:spPr>
            <a:solidFill>
              <a:srgbClr val="4DC1F5"/>
            </a:solidFill>
            <a:ln>
              <a:noFill/>
            </a:ln>
            <a:effectLst/>
          </c:spPr>
          <c:invertIfNegative val="0"/>
          <c:val>
            <c:numRef>
              <c:f>'Analysis 1'!$E$21:$E$24</c:f>
              <c:numCache>
                <c:formatCode>General</c:formatCode>
                <c:ptCount val="4"/>
                <c:pt idx="0">
                  <c:v>0</c:v>
                </c:pt>
                <c:pt idx="1">
                  <c:v>0</c:v>
                </c:pt>
                <c:pt idx="2">
                  <c:v>29945115.254699655</c:v>
                </c:pt>
                <c:pt idx="3">
                  <c:v>34455951.599999182</c:v>
                </c:pt>
              </c:numCache>
            </c:numRef>
          </c:val>
          <c:extLst>
            <c:ext xmlns:c16="http://schemas.microsoft.com/office/drawing/2014/chart" uri="{C3380CC4-5D6E-409C-BE32-E72D297353CC}">
              <c16:uniqueId val="{00000003-753E-4CF0-8417-28108CAF633B}"/>
            </c:ext>
          </c:extLst>
        </c:ser>
        <c:dLbls>
          <c:showLegendKey val="0"/>
          <c:showVal val="0"/>
          <c:showCatName val="0"/>
          <c:showSerName val="0"/>
          <c:showPercent val="0"/>
          <c:showBubbleSize val="0"/>
        </c:dLbls>
        <c:gapWidth val="219"/>
        <c:overlap val="100"/>
        <c:axId val="1005124687"/>
        <c:axId val="1005121327"/>
      </c:barChart>
      <c:lineChart>
        <c:grouping val="standard"/>
        <c:varyColors val="0"/>
        <c:ser>
          <c:idx val="2"/>
          <c:order val="2"/>
          <c:tx>
            <c:strRef>
              <c:f>'Analysis 1'!$D$20</c:f>
              <c:strCache>
                <c:ptCount val="1"/>
                <c:pt idx="0">
                  <c:v>Average Total Revenue</c:v>
                </c:pt>
              </c:strCache>
            </c:strRef>
          </c:tx>
          <c:spPr>
            <a:ln w="15240" cap="rnd">
              <a:solidFill>
                <a:schemeClr val="tx1">
                  <a:lumMod val="50000"/>
                  <a:lumOff val="50000"/>
                </a:schemeClr>
              </a:solidFill>
              <a:round/>
            </a:ln>
            <a:effectLst/>
          </c:spPr>
          <c:marker>
            <c:symbol val="none"/>
          </c:marker>
          <c:val>
            <c:numRef>
              <c:f>'Analysis 1'!$D$21:$D$24</c:f>
              <c:numCache>
                <c:formatCode>#,##0</c:formatCode>
                <c:ptCount val="4"/>
                <c:pt idx="0">
                  <c:v>24397475.878899693</c:v>
                </c:pt>
                <c:pt idx="1">
                  <c:v>24397475.878899693</c:v>
                </c:pt>
                <c:pt idx="2">
                  <c:v>24397475.878899693</c:v>
                </c:pt>
                <c:pt idx="3">
                  <c:v>24397475.878899693</c:v>
                </c:pt>
              </c:numCache>
            </c:numRef>
          </c:val>
          <c:smooth val="0"/>
          <c:extLst>
            <c:ext xmlns:c16="http://schemas.microsoft.com/office/drawing/2014/chart" uri="{C3380CC4-5D6E-409C-BE32-E72D297353CC}">
              <c16:uniqueId val="{00000002-753E-4CF0-8417-28108CAF633B}"/>
            </c:ext>
          </c:extLst>
        </c:ser>
        <c:dLbls>
          <c:showLegendKey val="0"/>
          <c:showVal val="0"/>
          <c:showCatName val="0"/>
          <c:showSerName val="0"/>
          <c:showPercent val="0"/>
          <c:showBubbleSize val="0"/>
        </c:dLbls>
        <c:marker val="1"/>
        <c:smooth val="0"/>
        <c:axId val="1005124687"/>
        <c:axId val="1005121327"/>
      </c:lineChart>
      <c:catAx>
        <c:axId val="100512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21327"/>
        <c:crosses val="autoZero"/>
        <c:auto val="1"/>
        <c:lblAlgn val="ctr"/>
        <c:lblOffset val="100"/>
        <c:noMultiLvlLbl val="0"/>
      </c:catAx>
      <c:valAx>
        <c:axId val="100512132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00512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(version 1) (version 1).xlsx]Analysis 1 (2)!PivotTable1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033210709409982E-2"/>
          <c:y val="8.9162112293202297E-2"/>
          <c:w val="0.94193357858117999"/>
          <c:h val="0.72344938023715721"/>
        </c:manualLayout>
      </c:layout>
      <c:lineChart>
        <c:grouping val="standard"/>
        <c:varyColors val="0"/>
        <c:ser>
          <c:idx val="0"/>
          <c:order val="0"/>
          <c:tx>
            <c:strRef>
              <c:f>'Analysis 1 (2)'!$C$2</c:f>
              <c:strCache>
                <c:ptCount val="1"/>
                <c:pt idx="0">
                  <c:v>Total</c:v>
                </c:pt>
              </c:strCache>
            </c:strRef>
          </c:tx>
          <c:spPr>
            <a:ln w="28575" cap="rnd">
              <a:solidFill>
                <a:schemeClr val="bg2">
                  <a:lumMod val="2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(2)'!$C$3:$C$14</c:f>
              <c:numCache>
                <c:formatCode>[&lt;999999]#," k";[&lt;999999999]#,," M";0.00" B"</c:formatCode>
                <c:ptCount val="12"/>
                <c:pt idx="0">
                  <c:v>441574.67869999987</c:v>
                </c:pt>
                <c:pt idx="1">
                  <c:v>413766.10739999986</c:v>
                </c:pt>
                <c:pt idx="2">
                  <c:v>374375.59629999986</c:v>
                </c:pt>
                <c:pt idx="3">
                  <c:v>532500.2169</c:v>
                </c:pt>
                <c:pt idx="4">
                  <c:v>615223.9836999994</c:v>
                </c:pt>
                <c:pt idx="5">
                  <c:v>581831.54869999993</c:v>
                </c:pt>
                <c:pt idx="6">
                  <c:v>1161022.852299999</c:v>
                </c:pt>
                <c:pt idx="7">
                  <c:v>1259007.2843999981</c:v>
                </c:pt>
                <c:pt idx="8">
                  <c:v>1257403.9352999961</c:v>
                </c:pt>
                <c:pt idx="9">
                  <c:v>1498096.1116999972</c:v>
                </c:pt>
                <c:pt idx="10">
                  <c:v>1747530.1633000092</c:v>
                </c:pt>
                <c:pt idx="11">
                  <c:v>2820340.2433000039</c:v>
                </c:pt>
              </c:numCache>
            </c:numRef>
          </c:val>
          <c:smooth val="1"/>
          <c:extLst>
            <c:ext xmlns:c16="http://schemas.microsoft.com/office/drawing/2014/chart" uri="{C3380CC4-5D6E-409C-BE32-E72D297353CC}">
              <c16:uniqueId val="{00000000-E31C-497B-AFCC-1C10C61B18CB}"/>
            </c:ext>
          </c:extLst>
        </c:ser>
        <c:dLbls>
          <c:showLegendKey val="0"/>
          <c:showVal val="0"/>
          <c:showCatName val="0"/>
          <c:showSerName val="0"/>
          <c:showPercent val="0"/>
          <c:showBubbleSize val="0"/>
        </c:dLbls>
        <c:smooth val="0"/>
        <c:axId val="663648432"/>
        <c:axId val="663656112"/>
      </c:lineChart>
      <c:catAx>
        <c:axId val="66364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56112"/>
        <c:crosses val="autoZero"/>
        <c:auto val="1"/>
        <c:lblAlgn val="ctr"/>
        <c:lblOffset val="100"/>
        <c:noMultiLvlLbl val="0"/>
      </c:catAx>
      <c:valAx>
        <c:axId val="663656112"/>
        <c:scaling>
          <c:orientation val="minMax"/>
        </c:scaling>
        <c:delete val="1"/>
        <c:axPos val="l"/>
        <c:numFmt formatCode="[&lt;999999]#,&quot; k&quot;;[&lt;999999999]#,,&quot; M&quot;;0.00&quot; B&quot;" sourceLinked="1"/>
        <c:majorTickMark val="none"/>
        <c:minorTickMark val="none"/>
        <c:tickLblPos val="nextTo"/>
        <c:crossAx val="66364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(2)'!$N$2</c:f>
              <c:strCache>
                <c:ptCount val="1"/>
                <c:pt idx="0">
                  <c:v> Total Profit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(2)'!$M$3:$M$9</c:f>
              <c:strCache>
                <c:ptCount val="7"/>
                <c:pt idx="0">
                  <c:v>Tue</c:v>
                </c:pt>
                <c:pt idx="1">
                  <c:v>Wed</c:v>
                </c:pt>
                <c:pt idx="2">
                  <c:v>Sat</c:v>
                </c:pt>
                <c:pt idx="3">
                  <c:v>Thu</c:v>
                </c:pt>
                <c:pt idx="4">
                  <c:v>Mon</c:v>
                </c:pt>
                <c:pt idx="5">
                  <c:v>Fri</c:v>
                </c:pt>
                <c:pt idx="6">
                  <c:v>Sun</c:v>
                </c:pt>
              </c:strCache>
            </c:strRef>
          </c:cat>
          <c:val>
            <c:numRef>
              <c:f>'Analysis 1 (2)'!$N$3:$N$9</c:f>
              <c:numCache>
                <c:formatCode>[&lt;999999]"$"0.00," k";[&lt;999999999]"$"0.00,," M";"$"0.00" B"</c:formatCode>
                <c:ptCount val="7"/>
                <c:pt idx="0">
                  <c:v>1932293.6836000071</c:v>
                </c:pt>
                <c:pt idx="1">
                  <c:v>1882254.4342000054</c:v>
                </c:pt>
                <c:pt idx="2">
                  <c:v>1861576.0645000038</c:v>
                </c:pt>
                <c:pt idx="3">
                  <c:v>1811605.4975000047</c:v>
                </c:pt>
                <c:pt idx="4">
                  <c:v>1768595.1939000054</c:v>
                </c:pt>
                <c:pt idx="5">
                  <c:v>1767384.5235000073</c:v>
                </c:pt>
                <c:pt idx="6">
                  <c:v>1678963.3247999984</c:v>
                </c:pt>
              </c:numCache>
            </c:numRef>
          </c:val>
          <c:extLst>
            <c:ext xmlns:c16="http://schemas.microsoft.com/office/drawing/2014/chart" uri="{C3380CC4-5D6E-409C-BE32-E72D297353CC}">
              <c16:uniqueId val="{00000000-F131-48C1-AEBF-C80A8F421C24}"/>
            </c:ext>
          </c:extLst>
        </c:ser>
        <c:ser>
          <c:idx val="1"/>
          <c:order val="1"/>
          <c:tx>
            <c:strRef>
              <c:f>'Analysis 1 (2)'!$O$2</c:f>
              <c:strCache>
                <c:ptCount val="1"/>
                <c:pt idx="0">
                  <c:v>Highlight</c:v>
                </c:pt>
              </c:strCache>
            </c:strRef>
          </c:tx>
          <c:spPr>
            <a:solidFill>
              <a:srgbClr val="4DC1F5"/>
            </a:solidFill>
            <a:ln>
              <a:noFill/>
            </a:ln>
            <a:effectLst/>
          </c:spPr>
          <c:invertIfNegative val="0"/>
          <c:val>
            <c:numRef>
              <c:f>'Analysis 1 (2)'!$O$3:$O$9</c:f>
              <c:numCache>
                <c:formatCode>General</c:formatCode>
                <c:ptCount val="7"/>
                <c:pt idx="0">
                  <c:v>1932293.6836000071</c:v>
                </c:pt>
                <c:pt idx="1">
                  <c:v>1882254.4342000054</c:v>
                </c:pt>
                <c:pt idx="2">
                  <c:v>1861576.0645000038</c:v>
                </c:pt>
                <c:pt idx="3">
                  <c:v>0</c:v>
                </c:pt>
                <c:pt idx="4">
                  <c:v>0</c:v>
                </c:pt>
                <c:pt idx="5">
                  <c:v>0</c:v>
                </c:pt>
                <c:pt idx="6">
                  <c:v>0</c:v>
                </c:pt>
              </c:numCache>
            </c:numRef>
          </c:val>
          <c:extLst>
            <c:ext xmlns:c16="http://schemas.microsoft.com/office/drawing/2014/chart" uri="{C3380CC4-5D6E-409C-BE32-E72D297353CC}">
              <c16:uniqueId val="{00000001-F131-48C1-AEBF-C80A8F421C24}"/>
            </c:ext>
          </c:extLst>
        </c:ser>
        <c:dLbls>
          <c:showLegendKey val="0"/>
          <c:showVal val="0"/>
          <c:showCatName val="0"/>
          <c:showSerName val="0"/>
          <c:showPercent val="0"/>
          <c:showBubbleSize val="0"/>
        </c:dLbls>
        <c:gapWidth val="219"/>
        <c:overlap val="100"/>
        <c:axId val="1525363760"/>
        <c:axId val="1525364240"/>
      </c:barChart>
      <c:catAx>
        <c:axId val="152536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64240"/>
        <c:crosses val="autoZero"/>
        <c:auto val="1"/>
        <c:lblAlgn val="ctr"/>
        <c:lblOffset val="100"/>
        <c:noMultiLvlLbl val="0"/>
      </c:catAx>
      <c:valAx>
        <c:axId val="1525364240"/>
        <c:scaling>
          <c:orientation val="minMax"/>
        </c:scaling>
        <c:delete val="1"/>
        <c:axPos val="l"/>
        <c:numFmt formatCode="[&lt;999999]&quot;$&quot;0.00,&quot; k&quot;;[&lt;999999999]&quot;$&quot;0.00,,&quot; M&quot;;&quot;$&quot;0.00&quot; B&quot;" sourceLinked="1"/>
        <c:majorTickMark val="none"/>
        <c:minorTickMark val="none"/>
        <c:tickLblPos val="nextTo"/>
        <c:crossAx val="15253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(version 1) (version 1).xlsx]Analysis 1 (2)!PivotTable2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rgbClr val="4DC1F5"/>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solidFill>
              <a:schemeClr val="lt1"/>
            </a:solidFill>
          </a:ln>
          <a:effectLst/>
        </c:spPr>
        <c:dLbl>
          <c:idx val="0"/>
          <c:layout>
            <c:manualLayout>
              <c:x val="-2.2964323476907068E-2"/>
              <c:y val="3.192371288365636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192914782921596"/>
                  <c:h val="0.11473382410386115"/>
                </c:manualLayout>
              </c15:layout>
            </c:ext>
          </c:extLst>
        </c:dLbl>
      </c:pivotFmt>
      <c:pivotFmt>
        <c:idx val="8"/>
        <c:spPr>
          <a:solidFill>
            <a:schemeClr val="bg1">
              <a:lumMod val="85000"/>
            </a:schemeClr>
          </a:solidFill>
          <a:ln w="19050">
            <a:solidFill>
              <a:schemeClr val="lt1"/>
            </a:solidFill>
          </a:ln>
          <a:effectLst/>
        </c:spPr>
        <c:dLbl>
          <c:idx val="0"/>
          <c:layout>
            <c:manualLayout>
              <c:x val="1.4352702173066917E-2"/>
              <c:y val="3.192371288365640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785779478303009"/>
                  <c:h val="0.133888051834055"/>
                </c:manualLayout>
              </c15:layout>
            </c:ext>
          </c:extLst>
        </c:dLbl>
      </c:pivotFmt>
    </c:pivotFmts>
    <c:plotArea>
      <c:layout/>
      <c:pieChart>
        <c:varyColors val="1"/>
        <c:ser>
          <c:idx val="0"/>
          <c:order val="0"/>
          <c:tx>
            <c:strRef>
              <c:f>'Analysis 1 (2)'!$V$4</c:f>
              <c:strCache>
                <c:ptCount val="1"/>
                <c:pt idx="0">
                  <c:v>Total</c:v>
                </c:pt>
              </c:strCache>
            </c:strRef>
          </c:tx>
          <c:dPt>
            <c:idx val="0"/>
            <c:bubble3D val="0"/>
            <c:spPr>
              <a:solidFill>
                <a:srgbClr val="4DC1F5"/>
              </a:solidFill>
              <a:ln w="19050">
                <a:solidFill>
                  <a:schemeClr val="lt1"/>
                </a:solidFill>
              </a:ln>
              <a:effectLst/>
            </c:spPr>
            <c:extLst>
              <c:ext xmlns:c16="http://schemas.microsoft.com/office/drawing/2014/chart" uri="{C3380CC4-5D6E-409C-BE32-E72D297353CC}">
                <c16:uniqueId val="{00000001-A82B-45F0-A86C-A6533D99F41E}"/>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82B-45F0-A86C-A6533D99F41E}"/>
              </c:ext>
            </c:extLst>
          </c:dPt>
          <c:dLbls>
            <c:dLbl>
              <c:idx val="0"/>
              <c:layout>
                <c:manualLayout>
                  <c:x val="-2.2964323476907068E-2"/>
                  <c:y val="3.192371288365636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192914782921596"/>
                      <c:h val="0.11473382410386115"/>
                    </c:manualLayout>
                  </c15:layout>
                </c:ext>
                <c:ext xmlns:c16="http://schemas.microsoft.com/office/drawing/2014/chart" uri="{C3380CC4-5D6E-409C-BE32-E72D297353CC}">
                  <c16:uniqueId val="{00000001-A82B-45F0-A86C-A6533D99F41E}"/>
                </c:ext>
              </c:extLst>
            </c:dLbl>
            <c:dLbl>
              <c:idx val="1"/>
              <c:layout>
                <c:manualLayout>
                  <c:x val="1.4352702173066917E-2"/>
                  <c:y val="3.192371288365640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785779478303009"/>
                      <c:h val="0.133888051834055"/>
                    </c:manualLayout>
                  </c15:layout>
                </c:ext>
                <c:ext xmlns:c16="http://schemas.microsoft.com/office/drawing/2014/chart" uri="{C3380CC4-5D6E-409C-BE32-E72D297353CC}">
                  <c16:uniqueId val="{00000003-A82B-45F0-A86C-A6533D99F4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'Analysis 1 (2)'!$U$5:$U$6</c:f>
              <c:strCache>
                <c:ptCount val="2"/>
                <c:pt idx="0">
                  <c:v>Weekday</c:v>
                </c:pt>
                <c:pt idx="1">
                  <c:v>Weekend</c:v>
                </c:pt>
              </c:strCache>
            </c:strRef>
          </c:cat>
          <c:val>
            <c:numRef>
              <c:f>'Analysis 1 (2)'!$V$5:$V$6</c:f>
              <c:numCache>
                <c:formatCode>[&lt;999999]"$"0.00," k";[&lt;999999999]"$"0.00,," M";"$"0.00" B"</c:formatCode>
                <c:ptCount val="2"/>
                <c:pt idx="0">
                  <c:v>9162133.3327000681</c:v>
                </c:pt>
                <c:pt idx="1">
                  <c:v>3540539.3893000041</c:v>
                </c:pt>
              </c:numCache>
            </c:numRef>
          </c:val>
          <c:extLst>
            <c:ext xmlns:c16="http://schemas.microsoft.com/office/drawing/2014/chart" uri="{C3380CC4-5D6E-409C-BE32-E72D297353CC}">
              <c16:uniqueId val="{00000004-A82B-45F0-A86C-A6533D99F41E}"/>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1'!$D$1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390246</xdr:colOff>
      <xdr:row>1</xdr:row>
      <xdr:rowOff>171236</xdr:rowOff>
    </xdr:from>
    <xdr:to>
      <xdr:col>12</xdr:col>
      <xdr:colOff>291102</xdr:colOff>
      <xdr:row>13</xdr:row>
      <xdr:rowOff>0</xdr:rowOff>
    </xdr:to>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390246" y="351034"/>
          <a:ext cx="7409553" cy="1986337"/>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273976</xdr:colOff>
      <xdr:row>3</xdr:row>
      <xdr:rowOff>162673</xdr:rowOff>
    </xdr:from>
    <xdr:to>
      <xdr:col>2</xdr:col>
      <xdr:colOff>154112</xdr:colOff>
      <xdr:row>12</xdr:row>
      <xdr:rowOff>40923</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273976" y="702066"/>
          <a:ext cx="1095911" cy="1496430"/>
        </a:xfrm>
        <a:prstGeom prst="roundRect">
          <a:avLst>
            <a:gd name="adj" fmla="val 12019"/>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433226</xdr:colOff>
      <xdr:row>3</xdr:row>
      <xdr:rowOff>162673</xdr:rowOff>
    </xdr:from>
    <xdr:to>
      <xdr:col>4</xdr:col>
      <xdr:colOff>313361</xdr:colOff>
      <xdr:row>12</xdr:row>
      <xdr:rowOff>40923</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1649001" y="702066"/>
          <a:ext cx="1095911" cy="1496430"/>
        </a:xfrm>
        <a:prstGeom prst="roundRect">
          <a:avLst>
            <a:gd name="adj" fmla="val 1201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592475</xdr:colOff>
      <xdr:row>3</xdr:row>
      <xdr:rowOff>162673</xdr:rowOff>
    </xdr:from>
    <xdr:to>
      <xdr:col>6</xdr:col>
      <xdr:colOff>472611</xdr:colOff>
      <xdr:row>12</xdr:row>
      <xdr:rowOff>40923</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3024026" y="702066"/>
          <a:ext cx="1309956" cy="1496430"/>
        </a:xfrm>
        <a:prstGeom prst="roundRect">
          <a:avLst>
            <a:gd name="adj" fmla="val 1201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3</xdr:row>
      <xdr:rowOff>162673</xdr:rowOff>
    </xdr:from>
    <xdr:to>
      <xdr:col>8</xdr:col>
      <xdr:colOff>564223</xdr:colOff>
      <xdr:row>12</xdr:row>
      <xdr:rowOff>40923</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4331413" y="702066"/>
          <a:ext cx="1095911" cy="1496430"/>
        </a:xfrm>
        <a:prstGeom prst="roundRect">
          <a:avLst>
            <a:gd name="adj" fmla="val 1201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303087</xdr:colOff>
      <xdr:row>3</xdr:row>
      <xdr:rowOff>162673</xdr:rowOff>
    </xdr:from>
    <xdr:to>
      <xdr:col>11</xdr:col>
      <xdr:colOff>183223</xdr:colOff>
      <xdr:row>12</xdr:row>
      <xdr:rowOff>40923</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5774076" y="702066"/>
          <a:ext cx="1095911" cy="1496430"/>
        </a:xfrm>
        <a:prstGeom prst="roundRect">
          <a:avLst>
            <a:gd name="adj" fmla="val 1201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462336</xdr:colOff>
      <xdr:row>3</xdr:row>
      <xdr:rowOff>162673</xdr:rowOff>
    </xdr:from>
    <xdr:to>
      <xdr:col>13</xdr:col>
      <xdr:colOff>342472</xdr:colOff>
      <xdr:row>12</xdr:row>
      <xdr:rowOff>40923</xdr:rowOff>
    </xdr:to>
    <xdr:sp macro="" textlink="">
      <xdr:nvSpPr>
        <xdr:cNvPr id="14" name="Rectangle: Rounded Corners 13">
          <a:extLst>
            <a:ext uri="{FF2B5EF4-FFF2-40B4-BE49-F238E27FC236}">
              <a16:creationId xmlns:a16="http://schemas.microsoft.com/office/drawing/2014/main" id="{00000000-0008-0000-0100-00000E000000}"/>
            </a:ext>
          </a:extLst>
        </xdr:cNvPr>
        <xdr:cNvSpPr/>
      </xdr:nvSpPr>
      <xdr:spPr>
        <a:xfrm>
          <a:off x="7149100" y="702066"/>
          <a:ext cx="1095911" cy="1496430"/>
        </a:xfrm>
        <a:prstGeom prst="roundRect">
          <a:avLst>
            <a:gd name="adj" fmla="val 12019"/>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194353</xdr:colOff>
      <xdr:row>2</xdr:row>
      <xdr:rowOff>154111</xdr:rowOff>
    </xdr:from>
    <xdr:to>
      <xdr:col>6</xdr:col>
      <xdr:colOff>48802</xdr:colOff>
      <xdr:row>5</xdr:row>
      <xdr:rowOff>77055</xdr:rowOff>
    </xdr:to>
    <xdr:sp macro="" textlink="">
      <xdr:nvSpPr>
        <xdr:cNvPr id="18" name="Oval 17">
          <a:extLst>
            <a:ext uri="{FF2B5EF4-FFF2-40B4-BE49-F238E27FC236}">
              <a16:creationId xmlns:a16="http://schemas.microsoft.com/office/drawing/2014/main" id="{00000000-0008-0000-0100-000012000000}"/>
            </a:ext>
          </a:extLst>
        </xdr:cNvPr>
        <xdr:cNvSpPr/>
      </xdr:nvSpPr>
      <xdr:spPr>
        <a:xfrm>
          <a:off x="3447836" y="513707"/>
          <a:ext cx="462337" cy="462337"/>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392987</xdr:colOff>
      <xdr:row>2</xdr:row>
      <xdr:rowOff>154111</xdr:rowOff>
    </xdr:from>
    <xdr:to>
      <xdr:col>8</xdr:col>
      <xdr:colOff>247436</xdr:colOff>
      <xdr:row>5</xdr:row>
      <xdr:rowOff>77055</xdr:rowOff>
    </xdr:to>
    <xdr:sp macro="" textlink="">
      <xdr:nvSpPr>
        <xdr:cNvPr id="19" name="Oval 18">
          <a:extLst>
            <a:ext uri="{FF2B5EF4-FFF2-40B4-BE49-F238E27FC236}">
              <a16:creationId xmlns:a16="http://schemas.microsoft.com/office/drawing/2014/main" id="{00000000-0008-0000-0100-000013000000}"/>
            </a:ext>
          </a:extLst>
        </xdr:cNvPr>
        <xdr:cNvSpPr/>
      </xdr:nvSpPr>
      <xdr:spPr>
        <a:xfrm>
          <a:off x="4648200" y="513707"/>
          <a:ext cx="462337" cy="462337"/>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11987</xdr:colOff>
      <xdr:row>2</xdr:row>
      <xdr:rowOff>154111</xdr:rowOff>
    </xdr:from>
    <xdr:to>
      <xdr:col>10</xdr:col>
      <xdr:colOff>474324</xdr:colOff>
      <xdr:row>5</xdr:row>
      <xdr:rowOff>77055</xdr:rowOff>
    </xdr:to>
    <xdr:sp macro="" textlink="">
      <xdr:nvSpPr>
        <xdr:cNvPr id="20" name="Oval 19">
          <a:extLst>
            <a:ext uri="{FF2B5EF4-FFF2-40B4-BE49-F238E27FC236}">
              <a16:creationId xmlns:a16="http://schemas.microsoft.com/office/drawing/2014/main" id="{00000000-0008-0000-0100-000014000000}"/>
            </a:ext>
          </a:extLst>
        </xdr:cNvPr>
        <xdr:cNvSpPr/>
      </xdr:nvSpPr>
      <xdr:spPr>
        <a:xfrm>
          <a:off x="6090863" y="513707"/>
          <a:ext cx="462337" cy="462337"/>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142125</xdr:colOff>
      <xdr:row>2</xdr:row>
      <xdr:rowOff>154111</xdr:rowOff>
    </xdr:from>
    <xdr:to>
      <xdr:col>3</xdr:col>
      <xdr:colOff>604462</xdr:colOff>
      <xdr:row>5</xdr:row>
      <xdr:rowOff>77055</xdr:rowOff>
    </xdr:to>
    <xdr:sp macro="" textlink="">
      <xdr:nvSpPr>
        <xdr:cNvPr id="21" name="Oval 20">
          <a:extLst>
            <a:ext uri="{FF2B5EF4-FFF2-40B4-BE49-F238E27FC236}">
              <a16:creationId xmlns:a16="http://schemas.microsoft.com/office/drawing/2014/main" id="{00000000-0008-0000-0100-000015000000}"/>
            </a:ext>
          </a:extLst>
        </xdr:cNvPr>
        <xdr:cNvSpPr/>
      </xdr:nvSpPr>
      <xdr:spPr>
        <a:xfrm>
          <a:off x="1965788" y="513707"/>
          <a:ext cx="462337" cy="462337"/>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256851</xdr:colOff>
      <xdr:row>8</xdr:row>
      <xdr:rowOff>111303</xdr:rowOff>
    </xdr:from>
    <xdr:to>
      <xdr:col>2</xdr:col>
      <xdr:colOff>368157</xdr:colOff>
      <xdr:row>12</xdr:row>
      <xdr:rowOff>111305</xdr:rowOff>
    </xdr:to>
    <xdr:sp macro="" textlink="">
      <xdr:nvSpPr>
        <xdr:cNvPr id="22" name="Oval 21">
          <a:extLst>
            <a:ext uri="{FF2B5EF4-FFF2-40B4-BE49-F238E27FC236}">
              <a16:creationId xmlns:a16="http://schemas.microsoft.com/office/drawing/2014/main" id="{00000000-0008-0000-0100-000016000000}"/>
            </a:ext>
          </a:extLst>
        </xdr:cNvPr>
        <xdr:cNvSpPr/>
      </xdr:nvSpPr>
      <xdr:spPr>
        <a:xfrm>
          <a:off x="864739" y="1549685"/>
          <a:ext cx="719193" cy="71919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231165</xdr:colOff>
      <xdr:row>8</xdr:row>
      <xdr:rowOff>111303</xdr:rowOff>
    </xdr:from>
    <xdr:to>
      <xdr:col>12</xdr:col>
      <xdr:colOff>342470</xdr:colOff>
      <xdr:row>12</xdr:row>
      <xdr:rowOff>111305</xdr:rowOff>
    </xdr:to>
    <xdr:sp macro="" textlink="">
      <xdr:nvSpPr>
        <xdr:cNvPr id="27" name="Oval 26">
          <a:extLst>
            <a:ext uri="{FF2B5EF4-FFF2-40B4-BE49-F238E27FC236}">
              <a16:creationId xmlns:a16="http://schemas.microsoft.com/office/drawing/2014/main" id="{00000000-0008-0000-0100-00001B000000}"/>
            </a:ext>
          </a:extLst>
        </xdr:cNvPr>
        <xdr:cNvSpPr/>
      </xdr:nvSpPr>
      <xdr:spPr>
        <a:xfrm>
          <a:off x="6917929" y="1549685"/>
          <a:ext cx="719193" cy="71919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265418</xdr:colOff>
      <xdr:row>3</xdr:row>
      <xdr:rowOff>25686</xdr:rowOff>
    </xdr:from>
    <xdr:to>
      <xdr:col>5</xdr:col>
      <xdr:colOff>565080</xdr:colOff>
      <xdr:row>4</xdr:row>
      <xdr:rowOff>145550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3518901" y="565079"/>
          <a:ext cx="299662" cy="299662"/>
        </a:xfrm>
        <a:prstGeom prst="rect">
          <a:avLst/>
        </a:prstGeom>
      </xdr:spPr>
    </xdr:pic>
    <xdr:clientData/>
  </xdr:twoCellAnchor>
  <xdr:twoCellAnchor editAs="oneCell">
    <xdr:from>
      <xdr:col>3</xdr:col>
      <xdr:colOff>205483</xdr:colOff>
      <xdr:row>3</xdr:row>
      <xdr:rowOff>15519</xdr:rowOff>
    </xdr:from>
    <xdr:to>
      <xdr:col>3</xdr:col>
      <xdr:colOff>530831</xdr:colOff>
      <xdr:row>4</xdr:row>
      <xdr:rowOff>161069</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029146" y="554912"/>
          <a:ext cx="325348" cy="325348"/>
        </a:xfrm>
        <a:prstGeom prst="rect">
          <a:avLst/>
        </a:prstGeom>
      </xdr:spPr>
    </xdr:pic>
    <xdr:clientData/>
  </xdr:twoCellAnchor>
  <xdr:twoCellAnchor editAs="oneCell">
    <xdr:from>
      <xdr:col>11</xdr:col>
      <xdr:colOff>361312</xdr:colOff>
      <xdr:row>9</xdr:row>
      <xdr:rowOff>61988</xdr:rowOff>
    </xdr:from>
    <xdr:to>
      <xdr:col>12</xdr:col>
      <xdr:colOff>171235</xdr:colOff>
      <xdr:row>11</xdr:row>
      <xdr:rowOff>120204</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48076" y="1680168"/>
          <a:ext cx="417811" cy="417811"/>
        </a:xfrm>
        <a:prstGeom prst="rect">
          <a:avLst/>
        </a:prstGeom>
      </xdr:spPr>
    </xdr:pic>
    <xdr:clientData/>
  </xdr:twoCellAnchor>
  <xdr:twoCellAnchor editAs="oneCell">
    <xdr:from>
      <xdr:col>7</xdr:col>
      <xdr:colOff>475686</xdr:colOff>
      <xdr:row>3</xdr:row>
      <xdr:rowOff>30473</xdr:rowOff>
    </xdr:from>
    <xdr:to>
      <xdr:col>8</xdr:col>
      <xdr:colOff>179798</xdr:colOff>
      <xdr:row>4</xdr:row>
      <xdr:rowOff>162675</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730899" y="569866"/>
          <a:ext cx="312000" cy="312000"/>
        </a:xfrm>
        <a:prstGeom prst="rect">
          <a:avLst/>
        </a:prstGeom>
      </xdr:spPr>
    </xdr:pic>
    <xdr:clientData/>
  </xdr:twoCellAnchor>
  <xdr:twoCellAnchor editAs="oneCell">
    <xdr:from>
      <xdr:col>1</xdr:col>
      <xdr:colOff>376719</xdr:colOff>
      <xdr:row>9</xdr:row>
      <xdr:rowOff>59932</xdr:rowOff>
    </xdr:from>
    <xdr:to>
      <xdr:col>2</xdr:col>
      <xdr:colOff>222607</xdr:colOff>
      <xdr:row>11</xdr:row>
      <xdr:rowOff>154112</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4607" y="1678112"/>
          <a:ext cx="453775" cy="453775"/>
        </a:xfrm>
        <a:prstGeom prst="rect">
          <a:avLst/>
        </a:prstGeom>
      </xdr:spPr>
    </xdr:pic>
    <xdr:clientData/>
  </xdr:twoCellAnchor>
  <xdr:twoCellAnchor editAs="oneCell">
    <xdr:from>
      <xdr:col>10</xdr:col>
      <xdr:colOff>102742</xdr:colOff>
      <xdr:row>3</xdr:row>
      <xdr:rowOff>17123</xdr:rowOff>
    </xdr:from>
    <xdr:to>
      <xdr:col>10</xdr:col>
      <xdr:colOff>393843</xdr:colOff>
      <xdr:row>4</xdr:row>
      <xdr:rowOff>128426</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181618" y="556516"/>
          <a:ext cx="291101" cy="291101"/>
        </a:xfrm>
        <a:prstGeom prst="rect">
          <a:avLst/>
        </a:prstGeom>
      </xdr:spPr>
    </xdr:pic>
    <xdr:clientData/>
  </xdr:twoCellAnchor>
  <xdr:twoCellAnchor>
    <xdr:from>
      <xdr:col>0</xdr:col>
      <xdr:colOff>282539</xdr:colOff>
      <xdr:row>4</xdr:row>
      <xdr:rowOff>68493</xdr:rowOff>
    </xdr:from>
    <xdr:to>
      <xdr:col>2</xdr:col>
      <xdr:colOff>111303</xdr:colOff>
      <xdr:row>5</xdr:row>
      <xdr:rowOff>59932</xdr:rowOff>
    </xdr:to>
    <xdr:sp macro="" textlink="">
      <xdr:nvSpPr>
        <xdr:cNvPr id="42" name="TextBox 41">
          <a:extLst>
            <a:ext uri="{FF2B5EF4-FFF2-40B4-BE49-F238E27FC236}">
              <a16:creationId xmlns:a16="http://schemas.microsoft.com/office/drawing/2014/main" id="{00000000-0008-0000-0100-00002A000000}"/>
            </a:ext>
          </a:extLst>
        </xdr:cNvPr>
        <xdr:cNvSpPr txBox="1"/>
      </xdr:nvSpPr>
      <xdr:spPr>
        <a:xfrm>
          <a:off x="282539" y="781012"/>
          <a:ext cx="1055881" cy="16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Total</a:t>
          </a:r>
          <a:r>
            <a:rPr lang="en-US" sz="1100" b="1" baseline="0">
              <a:solidFill>
                <a:schemeClr val="bg1"/>
              </a:solidFill>
            </a:rPr>
            <a:t> Qty</a:t>
          </a:r>
          <a:endParaRPr lang="en-US" sz="1100" b="1">
            <a:solidFill>
              <a:schemeClr val="bg1"/>
            </a:solidFill>
          </a:endParaRPr>
        </a:p>
      </xdr:txBody>
    </xdr:sp>
    <xdr:clientData/>
  </xdr:twoCellAnchor>
  <xdr:twoCellAnchor>
    <xdr:from>
      <xdr:col>2</xdr:col>
      <xdr:colOff>445214</xdr:colOff>
      <xdr:row>5</xdr:row>
      <xdr:rowOff>85617</xdr:rowOff>
    </xdr:from>
    <xdr:to>
      <xdr:col>4</xdr:col>
      <xdr:colOff>308224</xdr:colOff>
      <xdr:row>6</xdr:row>
      <xdr:rowOff>59932</xdr:rowOff>
    </xdr:to>
    <xdr:sp macro="" textlink="">
      <xdr:nvSpPr>
        <xdr:cNvPr id="43" name="TextBox 42">
          <a:extLst>
            <a:ext uri="{FF2B5EF4-FFF2-40B4-BE49-F238E27FC236}">
              <a16:creationId xmlns:a16="http://schemas.microsoft.com/office/drawing/2014/main" id="{00000000-0008-0000-0100-00002B000000}"/>
            </a:ext>
          </a:extLst>
        </xdr:cNvPr>
        <xdr:cNvSpPr txBox="1"/>
      </xdr:nvSpPr>
      <xdr:spPr>
        <a:xfrm>
          <a:off x="1660989" y="984606"/>
          <a:ext cx="1078786" cy="154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Total</a:t>
          </a:r>
          <a:r>
            <a:rPr lang="en-US" sz="1100" b="1" baseline="0">
              <a:solidFill>
                <a:schemeClr val="tx1"/>
              </a:solidFill>
            </a:rPr>
            <a:t> COGS</a:t>
          </a:r>
          <a:endParaRPr lang="en-US" sz="1100" b="1">
            <a:solidFill>
              <a:schemeClr val="tx1"/>
            </a:solidFill>
          </a:endParaRPr>
        </a:p>
      </xdr:txBody>
    </xdr:sp>
    <xdr:clientData/>
  </xdr:twoCellAnchor>
  <xdr:twoCellAnchor>
    <xdr:from>
      <xdr:col>5</xdr:col>
      <xdr:colOff>0</xdr:colOff>
      <xdr:row>5</xdr:row>
      <xdr:rowOff>85617</xdr:rowOff>
    </xdr:from>
    <xdr:to>
      <xdr:col>6</xdr:col>
      <xdr:colOff>470898</xdr:colOff>
      <xdr:row>6</xdr:row>
      <xdr:rowOff>94178</xdr:rowOff>
    </xdr:to>
    <xdr:sp macro="" textlink="">
      <xdr:nvSpPr>
        <xdr:cNvPr id="44" name="TextBox 43">
          <a:extLst>
            <a:ext uri="{FF2B5EF4-FFF2-40B4-BE49-F238E27FC236}">
              <a16:creationId xmlns:a16="http://schemas.microsoft.com/office/drawing/2014/main" id="{00000000-0008-0000-0100-00002C000000}"/>
            </a:ext>
          </a:extLst>
        </xdr:cNvPr>
        <xdr:cNvSpPr txBox="1"/>
      </xdr:nvSpPr>
      <xdr:spPr>
        <a:xfrm>
          <a:off x="3039438" y="984606"/>
          <a:ext cx="1078786"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Total</a:t>
          </a:r>
          <a:r>
            <a:rPr lang="en-US" sz="1100" b="1" baseline="0">
              <a:solidFill>
                <a:schemeClr val="tx1"/>
              </a:solidFill>
            </a:rPr>
            <a:t> Revenue</a:t>
          </a:r>
          <a:endParaRPr lang="en-US" sz="1100" b="1">
            <a:solidFill>
              <a:schemeClr val="tx1"/>
            </a:solidFill>
          </a:endParaRPr>
        </a:p>
      </xdr:txBody>
    </xdr:sp>
    <xdr:clientData/>
  </xdr:twoCellAnchor>
  <xdr:twoCellAnchor>
    <xdr:from>
      <xdr:col>7</xdr:col>
      <xdr:colOff>59933</xdr:colOff>
      <xdr:row>5</xdr:row>
      <xdr:rowOff>85617</xdr:rowOff>
    </xdr:from>
    <xdr:to>
      <xdr:col>8</xdr:col>
      <xdr:colOff>530831</xdr:colOff>
      <xdr:row>6</xdr:row>
      <xdr:rowOff>94178</xdr:rowOff>
    </xdr:to>
    <xdr:sp macro="" textlink="">
      <xdr:nvSpPr>
        <xdr:cNvPr id="45" name="TextBox 44">
          <a:extLst>
            <a:ext uri="{FF2B5EF4-FFF2-40B4-BE49-F238E27FC236}">
              <a16:creationId xmlns:a16="http://schemas.microsoft.com/office/drawing/2014/main" id="{00000000-0008-0000-0100-00002D000000}"/>
            </a:ext>
          </a:extLst>
        </xdr:cNvPr>
        <xdr:cNvSpPr txBox="1"/>
      </xdr:nvSpPr>
      <xdr:spPr>
        <a:xfrm>
          <a:off x="4315146" y="984606"/>
          <a:ext cx="1078786"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Total</a:t>
          </a:r>
          <a:r>
            <a:rPr lang="en-US" sz="1100" b="1" baseline="0">
              <a:solidFill>
                <a:schemeClr val="tx1"/>
              </a:solidFill>
            </a:rPr>
            <a:t> Profit</a:t>
          </a:r>
          <a:endParaRPr lang="en-US" sz="1100" b="1">
            <a:solidFill>
              <a:schemeClr val="tx1"/>
            </a:solidFill>
          </a:endParaRPr>
        </a:p>
      </xdr:txBody>
    </xdr:sp>
    <xdr:clientData/>
  </xdr:twoCellAnchor>
  <xdr:twoCellAnchor>
    <xdr:from>
      <xdr:col>9</xdr:col>
      <xdr:colOff>299663</xdr:colOff>
      <xdr:row>5</xdr:row>
      <xdr:rowOff>85617</xdr:rowOff>
    </xdr:from>
    <xdr:to>
      <xdr:col>11</xdr:col>
      <xdr:colOff>162674</xdr:colOff>
      <xdr:row>6</xdr:row>
      <xdr:rowOff>94178</xdr:rowOff>
    </xdr:to>
    <xdr:sp macro="" textlink="">
      <xdr:nvSpPr>
        <xdr:cNvPr id="46" name="TextBox 45">
          <a:extLst>
            <a:ext uri="{FF2B5EF4-FFF2-40B4-BE49-F238E27FC236}">
              <a16:creationId xmlns:a16="http://schemas.microsoft.com/office/drawing/2014/main" id="{00000000-0008-0000-0100-00002E000000}"/>
            </a:ext>
          </a:extLst>
        </xdr:cNvPr>
        <xdr:cNvSpPr txBox="1"/>
      </xdr:nvSpPr>
      <xdr:spPr>
        <a:xfrm>
          <a:off x="5770652" y="984606"/>
          <a:ext cx="1078786"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a:t>
          </a:r>
          <a:r>
            <a:rPr lang="en-US" sz="1100" b="1" baseline="0">
              <a:solidFill>
                <a:schemeClr val="tx1"/>
              </a:solidFill>
            </a:rPr>
            <a:t> Profit Margin</a:t>
          </a:r>
          <a:endParaRPr lang="en-US" sz="1100" b="1">
            <a:solidFill>
              <a:schemeClr val="tx1"/>
            </a:solidFill>
          </a:endParaRPr>
        </a:p>
      </xdr:txBody>
    </xdr:sp>
    <xdr:clientData/>
  </xdr:twoCellAnchor>
  <xdr:twoCellAnchor>
    <xdr:from>
      <xdr:col>11</xdr:col>
      <xdr:colOff>436652</xdr:colOff>
      <xdr:row>4</xdr:row>
      <xdr:rowOff>94179</xdr:rowOff>
    </xdr:from>
    <xdr:to>
      <xdr:col>13</xdr:col>
      <xdr:colOff>325349</xdr:colOff>
      <xdr:row>5</xdr:row>
      <xdr:rowOff>34246</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7123416" y="813370"/>
          <a:ext cx="1104472" cy="119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t>
          </a:r>
          <a:r>
            <a:rPr lang="en-US" sz="1100" b="1" baseline="0">
              <a:solidFill>
                <a:schemeClr val="bg1"/>
              </a:solidFill>
            </a:rPr>
            <a:t> Transactions</a:t>
          </a:r>
          <a:endParaRPr lang="en-US" sz="1100" b="1">
            <a:solidFill>
              <a:schemeClr val="bg1"/>
            </a:solidFill>
          </a:endParaRPr>
        </a:p>
      </xdr:txBody>
    </xdr:sp>
    <xdr:clientData/>
  </xdr:twoCellAnchor>
  <xdr:twoCellAnchor>
    <xdr:from>
      <xdr:col>4</xdr:col>
      <xdr:colOff>590763</xdr:colOff>
      <xdr:row>6</xdr:row>
      <xdr:rowOff>119864</xdr:rowOff>
    </xdr:from>
    <xdr:to>
      <xdr:col>6</xdr:col>
      <xdr:colOff>453774</xdr:colOff>
      <xdr:row>7</xdr:row>
      <xdr:rowOff>128426</xdr:rowOff>
    </xdr:to>
    <xdr:sp macro="" textlink="'Analysis 1'!C3">
      <xdr:nvSpPr>
        <xdr:cNvPr id="49" name="TextBox 48">
          <a:extLst>
            <a:ext uri="{FF2B5EF4-FFF2-40B4-BE49-F238E27FC236}">
              <a16:creationId xmlns:a16="http://schemas.microsoft.com/office/drawing/2014/main" id="{00000000-0008-0000-0100-000031000000}"/>
            </a:ext>
          </a:extLst>
        </xdr:cNvPr>
        <xdr:cNvSpPr txBox="1"/>
      </xdr:nvSpPr>
      <xdr:spPr>
        <a:xfrm>
          <a:off x="3022314" y="1198651"/>
          <a:ext cx="1078786"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8D2192-2E39-4ED9-B216-0C19F21C0F0E}"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$29.95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42809</xdr:colOff>
      <xdr:row>6</xdr:row>
      <xdr:rowOff>119864</xdr:rowOff>
    </xdr:from>
    <xdr:to>
      <xdr:col>8</xdr:col>
      <xdr:colOff>513707</xdr:colOff>
      <xdr:row>7</xdr:row>
      <xdr:rowOff>128426</xdr:rowOff>
    </xdr:to>
    <xdr:sp macro="" textlink="'Analysis 1'!E3">
      <xdr:nvSpPr>
        <xdr:cNvPr id="50" name="TextBox 49">
          <a:extLst>
            <a:ext uri="{FF2B5EF4-FFF2-40B4-BE49-F238E27FC236}">
              <a16:creationId xmlns:a16="http://schemas.microsoft.com/office/drawing/2014/main" id="{00000000-0008-0000-0100-000032000000}"/>
            </a:ext>
          </a:extLst>
        </xdr:cNvPr>
        <xdr:cNvSpPr txBox="1"/>
      </xdr:nvSpPr>
      <xdr:spPr>
        <a:xfrm>
          <a:off x="4512067" y="1198651"/>
          <a:ext cx="1078786"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759733-B468-4733-9B0E-5DC007057CFC}"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$12.70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9</xdr:col>
      <xdr:colOff>282539</xdr:colOff>
      <xdr:row>6</xdr:row>
      <xdr:rowOff>119864</xdr:rowOff>
    </xdr:from>
    <xdr:to>
      <xdr:col>11</xdr:col>
      <xdr:colOff>145550</xdr:colOff>
      <xdr:row>7</xdr:row>
      <xdr:rowOff>128426</xdr:rowOff>
    </xdr:to>
    <xdr:sp macro="" textlink="'Analysis 1'!F3">
      <xdr:nvSpPr>
        <xdr:cNvPr id="51" name="TextBox 50">
          <a:extLst>
            <a:ext uri="{FF2B5EF4-FFF2-40B4-BE49-F238E27FC236}">
              <a16:creationId xmlns:a16="http://schemas.microsoft.com/office/drawing/2014/main" id="{00000000-0008-0000-0100-000033000000}"/>
            </a:ext>
          </a:extLst>
        </xdr:cNvPr>
        <xdr:cNvSpPr txBox="1"/>
      </xdr:nvSpPr>
      <xdr:spPr>
        <a:xfrm>
          <a:off x="5753528" y="1198651"/>
          <a:ext cx="1078786"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9CC1AD-B38E-41C4-AAB4-D9A72901709B}"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42.4%</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436652</xdr:colOff>
      <xdr:row>6</xdr:row>
      <xdr:rowOff>94178</xdr:rowOff>
    </xdr:from>
    <xdr:to>
      <xdr:col>4</xdr:col>
      <xdr:colOff>299662</xdr:colOff>
      <xdr:row>7</xdr:row>
      <xdr:rowOff>102740</xdr:rowOff>
    </xdr:to>
    <xdr:sp macro="" textlink="'Analysis 1'!D3">
      <xdr:nvSpPr>
        <xdr:cNvPr id="53" name="TextBox 52">
          <a:extLst>
            <a:ext uri="{FF2B5EF4-FFF2-40B4-BE49-F238E27FC236}">
              <a16:creationId xmlns:a16="http://schemas.microsoft.com/office/drawing/2014/main" id="{00000000-0008-0000-0100-000035000000}"/>
            </a:ext>
          </a:extLst>
        </xdr:cNvPr>
        <xdr:cNvSpPr txBox="1"/>
      </xdr:nvSpPr>
      <xdr:spPr>
        <a:xfrm>
          <a:off x="1652427" y="1172965"/>
          <a:ext cx="1078786"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6D68F5-AD7A-44BD-A07A-1018F824DA60}"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$17.24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11</xdr:col>
      <xdr:colOff>462337</xdr:colOff>
      <xdr:row>6</xdr:row>
      <xdr:rowOff>68494</xdr:rowOff>
    </xdr:from>
    <xdr:to>
      <xdr:col>13</xdr:col>
      <xdr:colOff>359596</xdr:colOff>
      <xdr:row>7</xdr:row>
      <xdr:rowOff>102740</xdr:rowOff>
    </xdr:to>
    <xdr:sp macro="" textlink="'Analysis 1'!B3">
      <xdr:nvSpPr>
        <xdr:cNvPr id="54" name="TextBox 53">
          <a:extLst>
            <a:ext uri="{FF2B5EF4-FFF2-40B4-BE49-F238E27FC236}">
              <a16:creationId xmlns:a16="http://schemas.microsoft.com/office/drawing/2014/main" id="{00000000-0008-0000-0100-000036000000}"/>
            </a:ext>
          </a:extLst>
        </xdr:cNvPr>
        <xdr:cNvSpPr txBox="1"/>
      </xdr:nvSpPr>
      <xdr:spPr>
        <a:xfrm>
          <a:off x="7363146" y="1147281"/>
          <a:ext cx="1113034" cy="214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6B8B60-EEF2-4683-8FCA-E91B8AD028BB}" type="TxLink">
            <a:rPr lang="en-US" sz="1800" b="1" i="0" u="none" strike="noStrike">
              <a:solidFill>
                <a:schemeClr val="bg1"/>
              </a:solidFill>
              <a:latin typeface="Arial" panose="020B0604020202020204" pitchFamily="34" charset="0"/>
              <a:cs typeface="Arial" panose="020B0604020202020204" pitchFamily="34" charset="0"/>
            </a:rPr>
            <a:pPr algn="ctr"/>
            <a:t>8.51 k</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299663</xdr:colOff>
      <xdr:row>6</xdr:row>
      <xdr:rowOff>51368</xdr:rowOff>
    </xdr:from>
    <xdr:to>
      <xdr:col>2</xdr:col>
      <xdr:colOff>128427</xdr:colOff>
      <xdr:row>7</xdr:row>
      <xdr:rowOff>42808</xdr:rowOff>
    </xdr:to>
    <xdr:sp macro="" textlink="'Analysis 1'!J3">
      <xdr:nvSpPr>
        <xdr:cNvPr id="55" name="TextBox 54">
          <a:extLst>
            <a:ext uri="{FF2B5EF4-FFF2-40B4-BE49-F238E27FC236}">
              <a16:creationId xmlns:a16="http://schemas.microsoft.com/office/drawing/2014/main" id="{00000000-0008-0000-0100-000037000000}"/>
            </a:ext>
          </a:extLst>
        </xdr:cNvPr>
        <xdr:cNvSpPr txBox="1"/>
      </xdr:nvSpPr>
      <xdr:spPr>
        <a:xfrm>
          <a:off x="299663" y="1130155"/>
          <a:ext cx="1044539" cy="171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C24C96-64AF-4436-BBA6-BEC79F9F422A}" type="TxLink">
            <a:rPr lang="en-US" sz="1800" b="1" i="0" u="none" strike="noStrike">
              <a:solidFill>
                <a:schemeClr val="bg1"/>
              </a:solidFill>
              <a:latin typeface="Arial" panose="020B0604020202020204" pitchFamily="34" charset="0"/>
              <a:cs typeface="Arial" panose="020B0604020202020204" pitchFamily="34" charset="0"/>
            </a:rPr>
            <a:pPr algn="ctr"/>
            <a:t>473</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599326</xdr:colOff>
      <xdr:row>1</xdr:row>
      <xdr:rowOff>171236</xdr:rowOff>
    </xdr:from>
    <xdr:to>
      <xdr:col>19</xdr:col>
      <xdr:colOff>248292</xdr:colOff>
      <xdr:row>13</xdr:row>
      <xdr:rowOff>0</xdr:rowOff>
    </xdr:to>
    <xdr:sp macro="" textlink="">
      <xdr:nvSpPr>
        <xdr:cNvPr id="56" name="Rectangle: Rounded Corners 55">
          <a:extLst>
            <a:ext uri="{FF2B5EF4-FFF2-40B4-BE49-F238E27FC236}">
              <a16:creationId xmlns:a16="http://schemas.microsoft.com/office/drawing/2014/main" id="{00000000-0008-0000-0100-000038000000}"/>
            </a:ext>
          </a:extLst>
        </xdr:cNvPr>
        <xdr:cNvSpPr/>
      </xdr:nvSpPr>
      <xdr:spPr>
        <a:xfrm>
          <a:off x="8783404" y="349366"/>
          <a:ext cx="3330317" cy="1966322"/>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14</xdr:col>
          <xdr:colOff>236220</xdr:colOff>
          <xdr:row>2</xdr:row>
          <xdr:rowOff>68580</xdr:rowOff>
        </xdr:from>
        <xdr:to>
          <xdr:col>16</xdr:col>
          <xdr:colOff>144780</xdr:colOff>
          <xdr:row>3</xdr:row>
          <xdr:rowOff>106680</xdr:rowOff>
        </xdr:to>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594360</xdr:colOff>
          <xdr:row>2</xdr:row>
          <xdr:rowOff>68580</xdr:rowOff>
        </xdr:from>
        <xdr:to>
          <xdr:col>17</xdr:col>
          <xdr:colOff>502920</xdr:colOff>
          <xdr:row>3</xdr:row>
          <xdr:rowOff>106680</xdr:rowOff>
        </xdr:to>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1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342900</xdr:colOff>
          <xdr:row>2</xdr:row>
          <xdr:rowOff>68580</xdr:rowOff>
        </xdr:from>
        <xdr:to>
          <xdr:col>19</xdr:col>
          <xdr:colOff>251460</xdr:colOff>
          <xdr:row>3</xdr:row>
          <xdr:rowOff>106680</xdr:rowOff>
        </xdr:to>
        <xdr:sp macro="" textlink="">
          <xdr:nvSpPr>
            <xdr:cNvPr id="3076" name="Option Button 4" hidden="1">
              <a:extLst>
                <a:ext uri="{63B3BB69-23CF-44E3-9099-C40C66FF867C}">
                  <a14:compatExt spid="_x0000_s3076"/>
                </a:ext>
                <a:ext uri="{FF2B5EF4-FFF2-40B4-BE49-F238E27FC236}">
                  <a16:creationId xmlns:a16="http://schemas.microsoft.com/office/drawing/2014/main" id="{00000000-0008-0000-01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14</xdr:col>
      <xdr:colOff>119865</xdr:colOff>
      <xdr:row>3</xdr:row>
      <xdr:rowOff>68493</xdr:rowOff>
    </xdr:from>
    <xdr:to>
      <xdr:col>19</xdr:col>
      <xdr:colOff>214045</xdr:colOff>
      <xdr:row>11</xdr:row>
      <xdr:rowOff>162674</xdr:rowOff>
    </xdr:to>
    <xdr:graphicFrame macro="">
      <xdr:nvGraphicFramePr>
        <xdr:cNvPr id="57" name="Chart 56">
          <a:extLst>
            <a:ext uri="{FF2B5EF4-FFF2-40B4-BE49-F238E27FC236}">
              <a16:creationId xmlns:a16="http://schemas.microsoft.com/office/drawing/2014/main" id="{00000000-0008-0000-01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68495</xdr:colOff>
      <xdr:row>10</xdr:row>
      <xdr:rowOff>68497</xdr:rowOff>
    </xdr:from>
    <xdr:to>
      <xdr:col>19</xdr:col>
      <xdr:colOff>222607</xdr:colOff>
      <xdr:row>12</xdr:row>
      <xdr:rowOff>128428</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36AAF549-F232-47E1-A6C1-A6DDC691C3E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866131" y="1849796"/>
              <a:ext cx="3221905" cy="4161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573640</xdr:colOff>
      <xdr:row>3</xdr:row>
      <xdr:rowOff>8562</xdr:rowOff>
    </xdr:from>
    <xdr:to>
      <xdr:col>16</xdr:col>
      <xdr:colOff>0</xdr:colOff>
      <xdr:row>4</xdr:row>
      <xdr:rowOff>154112</xdr:rowOff>
    </xdr:to>
    <xdr:sp macro="" textlink="'Analysis 1'!$C$29">
      <xdr:nvSpPr>
        <xdr:cNvPr id="11" name="TextBox 10">
          <a:extLst>
            <a:ext uri="{FF2B5EF4-FFF2-40B4-BE49-F238E27FC236}">
              <a16:creationId xmlns:a16="http://schemas.microsoft.com/office/drawing/2014/main" id="{1DEE0C65-9A9E-681C-4379-95A877B51E4E}"/>
            </a:ext>
          </a:extLst>
        </xdr:cNvPr>
        <xdr:cNvSpPr txBox="1"/>
      </xdr:nvSpPr>
      <xdr:spPr>
        <a:xfrm>
          <a:off x="8690224" y="547955"/>
          <a:ext cx="1250023" cy="325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1C4FED-2FFB-47E6-B0BA-47932F3C822C}" type="TxLink">
            <a:rPr lang="en-US" sz="1800" b="1" i="0" u="none" strike="noStrike">
              <a:solidFill>
                <a:srgbClr val="4DC1F5"/>
              </a:solidFill>
              <a:latin typeface="Aptos Narrow"/>
              <a:cs typeface="Arial" panose="020B0604020202020204" pitchFamily="34" charset="0"/>
            </a:rPr>
            <a:pPr algn="ctr"/>
            <a:t>66.0%</a:t>
          </a:fld>
          <a:endParaRPr lang="en-US" sz="3200" b="1">
            <a:solidFill>
              <a:srgbClr val="4DC1F5"/>
            </a:solidFill>
            <a:latin typeface="Arial" panose="020B0604020202020204" pitchFamily="34" charset="0"/>
            <a:cs typeface="Arial" panose="020B0604020202020204" pitchFamily="34" charset="0"/>
          </a:endParaRPr>
        </a:p>
      </xdr:txBody>
    </xdr:sp>
    <xdr:clientData/>
  </xdr:twoCellAnchor>
  <xdr:twoCellAnchor>
    <xdr:from>
      <xdr:col>13</xdr:col>
      <xdr:colOff>582202</xdr:colOff>
      <xdr:row>3</xdr:row>
      <xdr:rowOff>102739</xdr:rowOff>
    </xdr:from>
    <xdr:to>
      <xdr:col>18</xdr:col>
      <xdr:colOff>402405</xdr:colOff>
      <xdr:row>6</xdr:row>
      <xdr:rowOff>34244</xdr:rowOff>
    </xdr:to>
    <xdr:sp macro="" textlink="'Analysis 1'!E28">
      <xdr:nvSpPr>
        <xdr:cNvPr id="12" name="TextBox 11">
          <a:extLst>
            <a:ext uri="{FF2B5EF4-FFF2-40B4-BE49-F238E27FC236}">
              <a16:creationId xmlns:a16="http://schemas.microsoft.com/office/drawing/2014/main" id="{D3F97573-75A2-0F61-7972-8D19C499A4EA}"/>
            </a:ext>
          </a:extLst>
        </xdr:cNvPr>
        <xdr:cNvSpPr txBox="1"/>
      </xdr:nvSpPr>
      <xdr:spPr>
        <a:xfrm>
          <a:off x="8698786" y="642132"/>
          <a:ext cx="2859641" cy="470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6E6EAC-48DC-4AD9-AAF0-BACB992C29E6}" type="TxLink">
            <a:rPr lang="en-US" sz="1100" b="0" i="0" u="none" strike="noStrike">
              <a:solidFill>
                <a:schemeClr val="bg2">
                  <a:lumMod val="25000"/>
                </a:schemeClr>
              </a:solidFill>
              <a:latin typeface="Aptos Narrow"/>
              <a:cs typeface="Arial" panose="020B0604020202020204" pitchFamily="34" charset="0"/>
            </a:rPr>
            <a:pPr algn="ctr"/>
            <a:t>of Total Revenue came from 2007 and 2008</a:t>
          </a:fld>
          <a:endParaRPr lang="en-US" sz="32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68493</xdr:colOff>
      <xdr:row>9</xdr:row>
      <xdr:rowOff>42810</xdr:rowOff>
    </xdr:from>
    <xdr:to>
      <xdr:col>4</xdr:col>
      <xdr:colOff>119864</xdr:colOff>
      <xdr:row>10</xdr:row>
      <xdr:rowOff>51371</xdr:rowOff>
    </xdr:to>
    <xdr:sp macro="" textlink="">
      <xdr:nvSpPr>
        <xdr:cNvPr id="17" name="Rectangle: Rounded Corners 16">
          <a:extLst>
            <a:ext uri="{FF2B5EF4-FFF2-40B4-BE49-F238E27FC236}">
              <a16:creationId xmlns:a16="http://schemas.microsoft.com/office/drawing/2014/main" id="{602A5340-BCAF-6027-C76E-503356FCA80C}"/>
            </a:ext>
          </a:extLst>
        </xdr:cNvPr>
        <xdr:cNvSpPr/>
      </xdr:nvSpPr>
      <xdr:spPr>
        <a:xfrm>
          <a:off x="1892156" y="1660990"/>
          <a:ext cx="659259" cy="188359"/>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77055</xdr:colOff>
      <xdr:row>9</xdr:row>
      <xdr:rowOff>42810</xdr:rowOff>
    </xdr:from>
    <xdr:to>
      <xdr:col>6</xdr:col>
      <xdr:colOff>128426</xdr:colOff>
      <xdr:row>10</xdr:row>
      <xdr:rowOff>51371</xdr:rowOff>
    </xdr:to>
    <xdr:sp macro="" textlink="">
      <xdr:nvSpPr>
        <xdr:cNvPr id="26" name="Rectangle: Rounded Corners 25">
          <a:extLst>
            <a:ext uri="{FF2B5EF4-FFF2-40B4-BE49-F238E27FC236}">
              <a16:creationId xmlns:a16="http://schemas.microsoft.com/office/drawing/2014/main" id="{36FCBD91-2A02-314F-ECA0-8F64F9884105}"/>
            </a:ext>
          </a:extLst>
        </xdr:cNvPr>
        <xdr:cNvSpPr/>
      </xdr:nvSpPr>
      <xdr:spPr>
        <a:xfrm>
          <a:off x="3330538" y="1660990"/>
          <a:ext cx="659259" cy="188359"/>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299662</xdr:colOff>
      <xdr:row>9</xdr:row>
      <xdr:rowOff>42810</xdr:rowOff>
    </xdr:from>
    <xdr:to>
      <xdr:col>8</xdr:col>
      <xdr:colOff>351033</xdr:colOff>
      <xdr:row>10</xdr:row>
      <xdr:rowOff>51371</xdr:rowOff>
    </xdr:to>
    <xdr:sp macro="" textlink="">
      <xdr:nvSpPr>
        <xdr:cNvPr id="28" name="Rectangle: Rounded Corners 27">
          <a:extLst>
            <a:ext uri="{FF2B5EF4-FFF2-40B4-BE49-F238E27FC236}">
              <a16:creationId xmlns:a16="http://schemas.microsoft.com/office/drawing/2014/main" id="{113BFB4E-D41C-2651-D076-9CDB7C3BF3CE}"/>
            </a:ext>
          </a:extLst>
        </xdr:cNvPr>
        <xdr:cNvSpPr/>
      </xdr:nvSpPr>
      <xdr:spPr>
        <a:xfrm>
          <a:off x="4768920" y="1660990"/>
          <a:ext cx="659259" cy="188359"/>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522268</xdr:colOff>
      <xdr:row>9</xdr:row>
      <xdr:rowOff>42810</xdr:rowOff>
    </xdr:from>
    <xdr:to>
      <xdr:col>10</xdr:col>
      <xdr:colOff>573640</xdr:colOff>
      <xdr:row>10</xdr:row>
      <xdr:rowOff>51371</xdr:rowOff>
    </xdr:to>
    <xdr:sp macro="" textlink="">
      <xdr:nvSpPr>
        <xdr:cNvPr id="30" name="Rectangle: Rounded Corners 29">
          <a:extLst>
            <a:ext uri="{FF2B5EF4-FFF2-40B4-BE49-F238E27FC236}">
              <a16:creationId xmlns:a16="http://schemas.microsoft.com/office/drawing/2014/main" id="{1789127F-5D3E-6481-5173-8537B11ADA32}"/>
            </a:ext>
          </a:extLst>
        </xdr:cNvPr>
        <xdr:cNvSpPr/>
      </xdr:nvSpPr>
      <xdr:spPr>
        <a:xfrm>
          <a:off x="6207302" y="1660990"/>
          <a:ext cx="659259" cy="188359"/>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265415</xdr:colOff>
      <xdr:row>9</xdr:row>
      <xdr:rowOff>25686</xdr:rowOff>
    </xdr:from>
    <xdr:to>
      <xdr:col>8</xdr:col>
      <xdr:colOff>351034</xdr:colOff>
      <xdr:row>10</xdr:row>
      <xdr:rowOff>42810</xdr:rowOff>
    </xdr:to>
    <xdr:sp macro="" textlink="'Analysis 1'!Y13">
      <xdr:nvSpPr>
        <xdr:cNvPr id="32" name="TextBox 31">
          <a:extLst>
            <a:ext uri="{FF2B5EF4-FFF2-40B4-BE49-F238E27FC236}">
              <a16:creationId xmlns:a16="http://schemas.microsoft.com/office/drawing/2014/main" id="{D71BBE34-2ADF-4CC8-0D99-E73ED39A4FD5}"/>
            </a:ext>
          </a:extLst>
        </xdr:cNvPr>
        <xdr:cNvSpPr txBox="1"/>
      </xdr:nvSpPr>
      <xdr:spPr>
        <a:xfrm>
          <a:off x="4734673" y="1643866"/>
          <a:ext cx="693507" cy="19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D39D1F-A05A-4967-B56D-FE573B6C0767}" type="TxLink">
            <a:rPr lang="en-US" sz="1100" b="1" i="0" u="none" strike="noStrike">
              <a:solidFill>
                <a:schemeClr val="bg2">
                  <a:lumMod val="25000"/>
                </a:schemeClr>
              </a:solidFill>
              <a:latin typeface="Aptos Narrow"/>
              <a:cs typeface="Arial" panose="020B0604020202020204" pitchFamily="34" charset="0"/>
            </a:rPr>
            <a:pPr algn="ctr"/>
            <a:t>+20.47%</a:t>
          </a:fld>
          <a:endParaRPr lang="en-US" sz="18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59932</xdr:colOff>
      <xdr:row>9</xdr:row>
      <xdr:rowOff>25685</xdr:rowOff>
    </xdr:from>
    <xdr:to>
      <xdr:col>6</xdr:col>
      <xdr:colOff>145551</xdr:colOff>
      <xdr:row>10</xdr:row>
      <xdr:rowOff>68495</xdr:rowOff>
    </xdr:to>
    <xdr:sp macro="" textlink="'Analysis 1'!Y20">
      <xdr:nvSpPr>
        <xdr:cNvPr id="34" name="TextBox 33">
          <a:extLst>
            <a:ext uri="{FF2B5EF4-FFF2-40B4-BE49-F238E27FC236}">
              <a16:creationId xmlns:a16="http://schemas.microsoft.com/office/drawing/2014/main" id="{3863D3F9-1424-C3FF-B9A2-A62927F4C705}"/>
            </a:ext>
          </a:extLst>
        </xdr:cNvPr>
        <xdr:cNvSpPr txBox="1"/>
      </xdr:nvSpPr>
      <xdr:spPr>
        <a:xfrm>
          <a:off x="3313415" y="1643865"/>
          <a:ext cx="693507" cy="222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255528-B0BF-4FA9-A601-FCB80A4334E5}" type="TxLink">
            <a:rPr lang="en-US" sz="1100" b="1" i="0" u="none" strike="noStrike">
              <a:solidFill>
                <a:schemeClr val="bg2">
                  <a:lumMod val="25000"/>
                </a:schemeClr>
              </a:solidFill>
              <a:latin typeface="Aptos Narrow"/>
              <a:cs typeface="Arial" panose="020B0604020202020204" pitchFamily="34" charset="0"/>
            </a:rPr>
            <a:pPr algn="ctr"/>
            <a:t>+17.56%</a:t>
          </a:fld>
          <a:endParaRPr lang="en-US" sz="18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25685</xdr:colOff>
      <xdr:row>9</xdr:row>
      <xdr:rowOff>25685</xdr:rowOff>
    </xdr:from>
    <xdr:to>
      <xdr:col>4</xdr:col>
      <xdr:colOff>111304</xdr:colOff>
      <xdr:row>10</xdr:row>
      <xdr:rowOff>68495</xdr:rowOff>
    </xdr:to>
    <xdr:sp macro="" textlink="'Analysis 1'!Y27">
      <xdr:nvSpPr>
        <xdr:cNvPr id="36" name="TextBox 35">
          <a:extLst>
            <a:ext uri="{FF2B5EF4-FFF2-40B4-BE49-F238E27FC236}">
              <a16:creationId xmlns:a16="http://schemas.microsoft.com/office/drawing/2014/main" id="{37B38673-872B-9471-E1D6-96B832BB213C}"/>
            </a:ext>
          </a:extLst>
        </xdr:cNvPr>
        <xdr:cNvSpPr txBox="1"/>
      </xdr:nvSpPr>
      <xdr:spPr>
        <a:xfrm>
          <a:off x="1849348" y="1643865"/>
          <a:ext cx="693507" cy="222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7384D-A6C1-47C8-92BA-FCB7536EA217}" type="TxLink">
            <a:rPr lang="en-US" sz="1100" b="1" i="0" u="none" strike="noStrike">
              <a:solidFill>
                <a:schemeClr val="bg2">
                  <a:lumMod val="25000"/>
                </a:schemeClr>
              </a:solidFill>
              <a:latin typeface="Aptos Narrow"/>
              <a:cs typeface="Arial" panose="020B0604020202020204" pitchFamily="34" charset="0"/>
            </a:rPr>
            <a:pPr algn="ctr"/>
            <a:t>+15.47%</a:t>
          </a:fld>
          <a:endParaRPr lang="en-US" sz="18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12</xdr:col>
      <xdr:colOff>128425</xdr:colOff>
      <xdr:row>7</xdr:row>
      <xdr:rowOff>162674</xdr:rowOff>
    </xdr:from>
    <xdr:to>
      <xdr:col>13</xdr:col>
      <xdr:colOff>265416</xdr:colOff>
      <xdr:row>8</xdr:row>
      <xdr:rowOff>154113</xdr:rowOff>
    </xdr:to>
    <xdr:sp macro="" textlink="'Analysis 1'!Y34">
      <xdr:nvSpPr>
        <xdr:cNvPr id="37" name="TextBox 36">
          <a:extLst>
            <a:ext uri="{FF2B5EF4-FFF2-40B4-BE49-F238E27FC236}">
              <a16:creationId xmlns:a16="http://schemas.microsoft.com/office/drawing/2014/main" id="{21E7C39F-6AAD-F81F-1970-4155135D19FF}"/>
            </a:ext>
          </a:extLst>
        </xdr:cNvPr>
        <xdr:cNvSpPr txBox="1"/>
      </xdr:nvSpPr>
      <xdr:spPr>
        <a:xfrm>
          <a:off x="7637122" y="1421258"/>
          <a:ext cx="744878" cy="171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E855AE-E054-4496-A5C8-07CD2B929416}" type="TxLink">
            <a:rPr lang="en-US" sz="1100" b="0" i="0" u="none" strike="noStrike">
              <a:solidFill>
                <a:srgbClr val="FFFFFF"/>
              </a:solidFill>
              <a:latin typeface="Aptos Narrow"/>
              <a:cs typeface="Arial" panose="020B0604020202020204" pitchFamily="34" charset="0"/>
            </a:rPr>
            <a:pPr algn="ctr"/>
            <a:t>+86.64%</a:t>
          </a:fld>
          <a:endParaRPr lang="en-US" sz="18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445213</xdr:colOff>
      <xdr:row>7</xdr:row>
      <xdr:rowOff>85618</xdr:rowOff>
    </xdr:from>
    <xdr:to>
      <xdr:col>1</xdr:col>
      <xdr:colOff>590764</xdr:colOff>
      <xdr:row>8</xdr:row>
      <xdr:rowOff>94180</xdr:rowOff>
    </xdr:to>
    <xdr:sp macro="" textlink="'Analysis 1'!Y41">
      <xdr:nvSpPr>
        <xdr:cNvPr id="38" name="TextBox 37">
          <a:extLst>
            <a:ext uri="{FF2B5EF4-FFF2-40B4-BE49-F238E27FC236}">
              <a16:creationId xmlns:a16="http://schemas.microsoft.com/office/drawing/2014/main" id="{6C1BBC44-422A-1726-2B6C-29BF0AA5C5D0}"/>
            </a:ext>
          </a:extLst>
        </xdr:cNvPr>
        <xdr:cNvSpPr txBox="1"/>
      </xdr:nvSpPr>
      <xdr:spPr>
        <a:xfrm>
          <a:off x="445213" y="1344202"/>
          <a:ext cx="753439" cy="18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F0EAEE-17FA-4D76-AF28-EC70F63A44D0}" type="TxLink">
            <a:rPr lang="en-US" sz="1100" b="0" i="0" u="none" strike="noStrike">
              <a:solidFill>
                <a:srgbClr val="FFFFFF"/>
              </a:solidFill>
              <a:latin typeface="Aptos Narrow"/>
              <a:cs typeface="Arial" panose="020B0604020202020204" pitchFamily="34" charset="0"/>
            </a:rPr>
            <a:pPr algn="ctr"/>
            <a:t>+86.11%</a:t>
          </a:fld>
          <a:endParaRPr lang="en-US" sz="18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9</xdr:col>
      <xdr:colOff>496583</xdr:colOff>
      <xdr:row>9</xdr:row>
      <xdr:rowOff>34247</xdr:rowOff>
    </xdr:from>
    <xdr:to>
      <xdr:col>10</xdr:col>
      <xdr:colOff>582203</xdr:colOff>
      <xdr:row>10</xdr:row>
      <xdr:rowOff>51371</xdr:rowOff>
    </xdr:to>
    <xdr:sp macro="" textlink="'Analysis 1'!Y48">
      <xdr:nvSpPr>
        <xdr:cNvPr id="8" name="TextBox 7">
          <a:extLst>
            <a:ext uri="{FF2B5EF4-FFF2-40B4-BE49-F238E27FC236}">
              <a16:creationId xmlns:a16="http://schemas.microsoft.com/office/drawing/2014/main" id="{1AA7BA0B-182F-1C3B-C5EE-CEF16DDC067A}"/>
            </a:ext>
          </a:extLst>
        </xdr:cNvPr>
        <xdr:cNvSpPr txBox="1"/>
      </xdr:nvSpPr>
      <xdr:spPr>
        <a:xfrm>
          <a:off x="6181617" y="1652427"/>
          <a:ext cx="693507" cy="19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B1134A-7CB3-4FCB-BE2F-8FA97B586B72}" type="TxLink">
            <a:rPr lang="en-US" sz="1100" b="1" i="0" u="none" strike="noStrike">
              <a:solidFill>
                <a:schemeClr val="bg2">
                  <a:lumMod val="25000"/>
                </a:schemeClr>
              </a:solidFill>
              <a:latin typeface="Aptos Narrow"/>
              <a:ea typeface="+mn-ea"/>
              <a:cs typeface="Arial" panose="020B0604020202020204" pitchFamily="34" charset="0"/>
            </a:rPr>
            <a:pPr marL="0" indent="0" algn="ctr"/>
            <a:t>+3.01%</a:t>
          </a:fld>
          <a:endParaRPr lang="en-US" sz="1100" b="1" i="0" u="none" strike="noStrike">
            <a:solidFill>
              <a:schemeClr val="bg2">
                <a:lumMod val="25000"/>
              </a:schemeClr>
            </a:solidFill>
            <a:latin typeface="Aptos Narrow"/>
            <a:ea typeface="+mn-ea"/>
            <a:cs typeface="Arial" panose="020B0604020202020204" pitchFamily="34" charset="0"/>
          </a:endParaRPr>
        </a:p>
      </xdr:txBody>
    </xdr:sp>
    <xdr:clientData/>
  </xdr:twoCellAnchor>
  <xdr:twoCellAnchor>
    <xdr:from>
      <xdr:col>0</xdr:col>
      <xdr:colOff>415933</xdr:colOff>
      <xdr:row>13</xdr:row>
      <xdr:rowOff>162674</xdr:rowOff>
    </xdr:from>
    <xdr:to>
      <xdr:col>8</xdr:col>
      <xdr:colOff>599327</xdr:colOff>
      <xdr:row>24</xdr:row>
      <xdr:rowOff>171236</xdr:rowOff>
    </xdr:to>
    <xdr:sp macro="" textlink="">
      <xdr:nvSpPr>
        <xdr:cNvPr id="15" name="Rectangle: Rounded Corners 14">
          <a:extLst>
            <a:ext uri="{FF2B5EF4-FFF2-40B4-BE49-F238E27FC236}">
              <a16:creationId xmlns:a16="http://schemas.microsoft.com/office/drawing/2014/main" id="{EA57ECE5-CADD-7051-4787-F12CD2B04718}"/>
            </a:ext>
          </a:extLst>
        </xdr:cNvPr>
        <xdr:cNvSpPr/>
      </xdr:nvSpPr>
      <xdr:spPr>
        <a:xfrm>
          <a:off x="415933" y="2500045"/>
          <a:ext cx="5260540" cy="1986337"/>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488022</xdr:colOff>
      <xdr:row>16</xdr:row>
      <xdr:rowOff>0</xdr:rowOff>
    </xdr:from>
    <xdr:to>
      <xdr:col>8</xdr:col>
      <xdr:colOff>513708</xdr:colOff>
      <xdr:row>24</xdr:row>
      <xdr:rowOff>128427</xdr:rowOff>
    </xdr:to>
    <xdr:graphicFrame macro="">
      <xdr:nvGraphicFramePr>
        <xdr:cNvPr id="13" name="Chart 12">
          <a:extLst>
            <a:ext uri="{FF2B5EF4-FFF2-40B4-BE49-F238E27FC236}">
              <a16:creationId xmlns:a16="http://schemas.microsoft.com/office/drawing/2014/main" id="{8565A996-E8BD-4ECF-8F46-C3036F854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510111</xdr:colOff>
      <xdr:row>14</xdr:row>
      <xdr:rowOff>94179</xdr:rowOff>
    </xdr:from>
    <xdr:to>
      <xdr:col>1</xdr:col>
      <xdr:colOff>561482</xdr:colOff>
      <xdr:row>15</xdr:row>
      <xdr:rowOff>102741</xdr:rowOff>
    </xdr:to>
    <xdr:sp macro="" textlink="">
      <xdr:nvSpPr>
        <xdr:cNvPr id="23" name="Rectangle: Rounded Corners 22">
          <a:extLst>
            <a:ext uri="{FF2B5EF4-FFF2-40B4-BE49-F238E27FC236}">
              <a16:creationId xmlns:a16="http://schemas.microsoft.com/office/drawing/2014/main" id="{090A377D-CF4E-41FA-942E-6BE5EF4BF0C7}"/>
            </a:ext>
          </a:extLst>
        </xdr:cNvPr>
        <xdr:cNvSpPr/>
      </xdr:nvSpPr>
      <xdr:spPr>
        <a:xfrm>
          <a:off x="510111" y="2611348"/>
          <a:ext cx="659259" cy="188359"/>
        </a:xfrm>
        <a:prstGeom prst="roundRect">
          <a:avLst>
            <a:gd name="adj" fmla="val 12019"/>
          </a:avLst>
        </a:prstGeom>
        <a:solidFill>
          <a:srgbClr val="4DC1F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4967</xdr:colOff>
      <xdr:row>14</xdr:row>
      <xdr:rowOff>102740</xdr:rowOff>
    </xdr:from>
    <xdr:to>
      <xdr:col>2</xdr:col>
      <xdr:colOff>428090</xdr:colOff>
      <xdr:row>15</xdr:row>
      <xdr:rowOff>94180</xdr:rowOff>
    </xdr:to>
    <xdr:sp macro="" textlink="">
      <xdr:nvSpPr>
        <xdr:cNvPr id="24" name="Rectangle: Rounded Corners 23">
          <a:extLst>
            <a:ext uri="{FF2B5EF4-FFF2-40B4-BE49-F238E27FC236}">
              <a16:creationId xmlns:a16="http://schemas.microsoft.com/office/drawing/2014/main" id="{8890F2C2-1EDE-7B15-51AB-4CE644CE79B1}"/>
            </a:ext>
          </a:extLst>
        </xdr:cNvPr>
        <xdr:cNvSpPr/>
      </xdr:nvSpPr>
      <xdr:spPr>
        <a:xfrm>
          <a:off x="1220742" y="2619909"/>
          <a:ext cx="423123" cy="171237"/>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496585</xdr:colOff>
      <xdr:row>14</xdr:row>
      <xdr:rowOff>94180</xdr:rowOff>
    </xdr:from>
    <xdr:to>
      <xdr:col>1</xdr:col>
      <xdr:colOff>582204</xdr:colOff>
      <xdr:row>15</xdr:row>
      <xdr:rowOff>136991</xdr:rowOff>
    </xdr:to>
    <xdr:sp macro="" textlink="'Analysis 1 (2)'!F10">
      <xdr:nvSpPr>
        <xdr:cNvPr id="25" name="TextBox 24">
          <a:extLst>
            <a:ext uri="{FF2B5EF4-FFF2-40B4-BE49-F238E27FC236}">
              <a16:creationId xmlns:a16="http://schemas.microsoft.com/office/drawing/2014/main" id="{0DE7249C-6EAA-B8B3-8550-6BD4DC8E9852}"/>
            </a:ext>
          </a:extLst>
        </xdr:cNvPr>
        <xdr:cNvSpPr txBox="1"/>
      </xdr:nvSpPr>
      <xdr:spPr>
        <a:xfrm>
          <a:off x="496585" y="2611349"/>
          <a:ext cx="693507" cy="222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3C62A9-8710-4228-8E59-6812D49B45F6}" type="TxLink">
            <a:rPr lang="en-US" sz="1100" b="1" i="0" u="none" strike="noStrike">
              <a:solidFill>
                <a:srgbClr val="000000"/>
              </a:solidFill>
              <a:latin typeface="Aptos Narrow"/>
              <a:cs typeface="Arial" panose="020B0604020202020204" pitchFamily="34" charset="0"/>
            </a:rPr>
            <a:pPr algn="ctr"/>
            <a:t>In 2007</a:t>
          </a:fld>
          <a:endParaRPr lang="en-US" sz="18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481573</xdr:colOff>
      <xdr:row>14</xdr:row>
      <xdr:rowOff>102740</xdr:rowOff>
    </xdr:from>
    <xdr:to>
      <xdr:col>3</xdr:col>
      <xdr:colOff>339618</xdr:colOff>
      <xdr:row>15</xdr:row>
      <xdr:rowOff>94180</xdr:rowOff>
    </xdr:to>
    <xdr:sp macro="" textlink="">
      <xdr:nvSpPr>
        <xdr:cNvPr id="40" name="Rectangle: Rounded Corners 39">
          <a:extLst>
            <a:ext uri="{FF2B5EF4-FFF2-40B4-BE49-F238E27FC236}">
              <a16:creationId xmlns:a16="http://schemas.microsoft.com/office/drawing/2014/main" id="{F0C934F5-A5D1-FF17-7BE3-B1BD533BA320}"/>
            </a:ext>
          </a:extLst>
        </xdr:cNvPr>
        <xdr:cNvSpPr/>
      </xdr:nvSpPr>
      <xdr:spPr>
        <a:xfrm>
          <a:off x="1697348" y="2619909"/>
          <a:ext cx="465933" cy="171237"/>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393101</xdr:colOff>
      <xdr:row>14</xdr:row>
      <xdr:rowOff>102740</xdr:rowOff>
    </xdr:from>
    <xdr:to>
      <xdr:col>3</xdr:col>
      <xdr:colOff>550810</xdr:colOff>
      <xdr:row>15</xdr:row>
      <xdr:rowOff>85616</xdr:rowOff>
    </xdr:to>
    <xdr:sp macro="" textlink="">
      <xdr:nvSpPr>
        <xdr:cNvPr id="48" name="Rectangle: Rounded Corners 47">
          <a:extLst>
            <a:ext uri="{FF2B5EF4-FFF2-40B4-BE49-F238E27FC236}">
              <a16:creationId xmlns:a16="http://schemas.microsoft.com/office/drawing/2014/main" id="{B8A6DB24-C38D-ACE5-98DC-19E2F22A02A4}"/>
            </a:ext>
          </a:extLst>
        </xdr:cNvPr>
        <xdr:cNvSpPr/>
      </xdr:nvSpPr>
      <xdr:spPr>
        <a:xfrm>
          <a:off x="2216764" y="2619909"/>
          <a:ext cx="157709" cy="162673"/>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604293</xdr:colOff>
      <xdr:row>14</xdr:row>
      <xdr:rowOff>102740</xdr:rowOff>
    </xdr:from>
    <xdr:to>
      <xdr:col>4</xdr:col>
      <xdr:colOff>402405</xdr:colOff>
      <xdr:row>15</xdr:row>
      <xdr:rowOff>111303</xdr:rowOff>
    </xdr:to>
    <xdr:sp macro="" textlink="">
      <xdr:nvSpPr>
        <xdr:cNvPr id="58" name="Rectangle: Rounded Corners 57">
          <a:extLst>
            <a:ext uri="{FF2B5EF4-FFF2-40B4-BE49-F238E27FC236}">
              <a16:creationId xmlns:a16="http://schemas.microsoft.com/office/drawing/2014/main" id="{9EFAFBF7-F1B6-B500-439B-1D9217599EAA}"/>
            </a:ext>
          </a:extLst>
        </xdr:cNvPr>
        <xdr:cNvSpPr/>
      </xdr:nvSpPr>
      <xdr:spPr>
        <a:xfrm>
          <a:off x="2427956" y="2619909"/>
          <a:ext cx="406000" cy="188360"/>
        </a:xfrm>
        <a:prstGeom prst="roundRect">
          <a:avLst>
            <a:gd name="adj" fmla="val 12019"/>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599327</xdr:colOff>
      <xdr:row>14</xdr:row>
      <xdr:rowOff>102742</xdr:rowOff>
    </xdr:from>
    <xdr:to>
      <xdr:col>2</xdr:col>
      <xdr:colOff>402405</xdr:colOff>
      <xdr:row>15</xdr:row>
      <xdr:rowOff>77057</xdr:rowOff>
    </xdr:to>
    <xdr:sp macro="" textlink="'Analysis 1 (2)'!G3">
      <xdr:nvSpPr>
        <xdr:cNvPr id="59" name="TextBox 58">
          <a:extLst>
            <a:ext uri="{FF2B5EF4-FFF2-40B4-BE49-F238E27FC236}">
              <a16:creationId xmlns:a16="http://schemas.microsoft.com/office/drawing/2014/main" id="{93C47D8B-C939-F5FA-70C5-E3B9C38D8C8B}"/>
            </a:ext>
          </a:extLst>
        </xdr:cNvPr>
        <xdr:cNvSpPr txBox="1"/>
      </xdr:nvSpPr>
      <xdr:spPr>
        <a:xfrm>
          <a:off x="1207215" y="2619911"/>
          <a:ext cx="410965" cy="15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FD1310-70D2-49E3-ACDD-5D1E81FDAA59}" type="TxLink">
            <a:rPr lang="en-US" sz="1000" b="1" i="0" u="none" strike="noStrike">
              <a:solidFill>
                <a:srgbClr val="000000"/>
              </a:solidFill>
              <a:latin typeface="Aptos Narrow"/>
              <a:cs typeface="Arial" panose="020B0604020202020204" pitchFamily="34" charset="0"/>
            </a:rPr>
            <a:pPr algn="ctr"/>
            <a:t>Dec</a:t>
          </a:fld>
          <a:endParaRPr lang="en-US" sz="14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496583</xdr:colOff>
      <xdr:row>14</xdr:row>
      <xdr:rowOff>94178</xdr:rowOff>
    </xdr:from>
    <xdr:to>
      <xdr:col>3</xdr:col>
      <xdr:colOff>325348</xdr:colOff>
      <xdr:row>15</xdr:row>
      <xdr:rowOff>102741</xdr:rowOff>
    </xdr:to>
    <xdr:sp macro="" textlink="'Analysis 1 (2)'!G4">
      <xdr:nvSpPr>
        <xdr:cNvPr id="60" name="TextBox 59">
          <a:extLst>
            <a:ext uri="{FF2B5EF4-FFF2-40B4-BE49-F238E27FC236}">
              <a16:creationId xmlns:a16="http://schemas.microsoft.com/office/drawing/2014/main" id="{3025FF6D-3F4B-D855-2320-5170D83D253B}"/>
            </a:ext>
          </a:extLst>
        </xdr:cNvPr>
        <xdr:cNvSpPr txBox="1"/>
      </xdr:nvSpPr>
      <xdr:spPr>
        <a:xfrm>
          <a:off x="1712358" y="2611347"/>
          <a:ext cx="436653" cy="18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9544D-951D-45B8-97CF-311C8C578BDA}" type="TxLink">
            <a:rPr lang="en-US" sz="1000" b="1" i="0" u="none" strike="noStrike">
              <a:solidFill>
                <a:srgbClr val="000000"/>
              </a:solidFill>
              <a:latin typeface="Aptos Narrow"/>
              <a:cs typeface="Arial" panose="020B0604020202020204" pitchFamily="34" charset="0"/>
            </a:rPr>
            <a:pPr algn="ctr"/>
            <a:t>Nov</a:t>
          </a:fld>
          <a:endParaRPr lang="en-US" sz="14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0</xdr:colOff>
      <xdr:row>14</xdr:row>
      <xdr:rowOff>102741</xdr:rowOff>
    </xdr:from>
    <xdr:to>
      <xdr:col>4</xdr:col>
      <xdr:colOff>402406</xdr:colOff>
      <xdr:row>15</xdr:row>
      <xdr:rowOff>85617</xdr:rowOff>
    </xdr:to>
    <xdr:sp macro="" textlink="'Analysis 1 (2)'!G5">
      <xdr:nvSpPr>
        <xdr:cNvPr id="61" name="TextBox 60">
          <a:extLst>
            <a:ext uri="{FF2B5EF4-FFF2-40B4-BE49-F238E27FC236}">
              <a16:creationId xmlns:a16="http://schemas.microsoft.com/office/drawing/2014/main" id="{F3BA1677-C6F4-00FA-CAE0-BA457A0EE7B4}"/>
            </a:ext>
          </a:extLst>
        </xdr:cNvPr>
        <xdr:cNvSpPr txBox="1"/>
      </xdr:nvSpPr>
      <xdr:spPr>
        <a:xfrm>
          <a:off x="2431551" y="2619910"/>
          <a:ext cx="402406" cy="162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457C4C-CDAD-40F0-B66C-7AE683A6CF34}" type="TxLink">
            <a:rPr lang="en-US" sz="1050" b="1" i="0" u="none" strike="noStrike">
              <a:solidFill>
                <a:srgbClr val="000000"/>
              </a:solidFill>
              <a:latin typeface="Aptos Narrow"/>
              <a:cs typeface="Arial" panose="020B0604020202020204" pitchFamily="34" charset="0"/>
            </a:rPr>
            <a:pPr algn="ctr"/>
            <a:t>Oct</a:t>
          </a:fld>
          <a:endParaRPr lang="en-US" sz="16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359596</xdr:colOff>
      <xdr:row>14</xdr:row>
      <xdr:rowOff>102742</xdr:rowOff>
    </xdr:from>
    <xdr:to>
      <xdr:col>3</xdr:col>
      <xdr:colOff>556518</xdr:colOff>
      <xdr:row>15</xdr:row>
      <xdr:rowOff>85619</xdr:rowOff>
    </xdr:to>
    <xdr:sp macro="" textlink="">
      <xdr:nvSpPr>
        <xdr:cNvPr id="62" name="TextBox 61">
          <a:extLst>
            <a:ext uri="{FF2B5EF4-FFF2-40B4-BE49-F238E27FC236}">
              <a16:creationId xmlns:a16="http://schemas.microsoft.com/office/drawing/2014/main" id="{F667867D-E362-5DB1-CDF5-0807959E9B8C}"/>
            </a:ext>
          </a:extLst>
        </xdr:cNvPr>
        <xdr:cNvSpPr txBox="1"/>
      </xdr:nvSpPr>
      <xdr:spPr>
        <a:xfrm>
          <a:off x="2183259" y="2619911"/>
          <a:ext cx="196922" cy="162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2">
                  <a:lumMod val="25000"/>
                </a:schemeClr>
              </a:solidFill>
              <a:latin typeface="Arial" panose="020B0604020202020204" pitchFamily="34" charset="0"/>
              <a:cs typeface="Arial" panose="020B0604020202020204" pitchFamily="34" charset="0"/>
            </a:rPr>
            <a:t>&amp;</a:t>
          </a:r>
        </a:p>
      </xdr:txBody>
    </xdr:sp>
    <xdr:clientData/>
  </xdr:twoCellAnchor>
  <xdr:twoCellAnchor>
    <xdr:from>
      <xdr:col>4</xdr:col>
      <xdr:colOff>273977</xdr:colOff>
      <xdr:row>14</xdr:row>
      <xdr:rowOff>102741</xdr:rowOff>
    </xdr:from>
    <xdr:to>
      <xdr:col>6</xdr:col>
      <xdr:colOff>590765</xdr:colOff>
      <xdr:row>15</xdr:row>
      <xdr:rowOff>111303</xdr:rowOff>
    </xdr:to>
    <xdr:sp macro="" textlink="">
      <xdr:nvSpPr>
        <xdr:cNvPr id="63" name="TextBox 62">
          <a:extLst>
            <a:ext uri="{FF2B5EF4-FFF2-40B4-BE49-F238E27FC236}">
              <a16:creationId xmlns:a16="http://schemas.microsoft.com/office/drawing/2014/main" id="{CC93FB7C-62D2-60E6-8EF9-6BF9AA149426}"/>
            </a:ext>
          </a:extLst>
        </xdr:cNvPr>
        <xdr:cNvSpPr txBox="1"/>
      </xdr:nvSpPr>
      <xdr:spPr>
        <a:xfrm rot="10800000" flipV="1">
          <a:off x="2705528" y="2619910"/>
          <a:ext cx="1746608" cy="188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solidFill>
              <a:latin typeface="Arial" panose="020B0604020202020204" pitchFamily="34" charset="0"/>
              <a:cs typeface="Arial" panose="020B0604020202020204" pitchFamily="34" charset="0"/>
            </a:rPr>
            <a:t>Collectively</a:t>
          </a:r>
          <a:r>
            <a:rPr lang="en-US" sz="1000" b="0" i="0" u="none" strike="noStrike" baseline="0">
              <a:solidFill>
                <a:schemeClr val="tx1"/>
              </a:solidFill>
              <a:latin typeface="Arial" panose="020B0604020202020204" pitchFamily="34" charset="0"/>
              <a:cs typeface="Arial" panose="020B0604020202020204" pitchFamily="34" charset="0"/>
            </a:rPr>
            <a:t> acounted for</a:t>
          </a:r>
          <a:endParaRPr lang="en-US" sz="1000" b="0"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6</xdr:col>
      <xdr:colOff>308224</xdr:colOff>
      <xdr:row>14</xdr:row>
      <xdr:rowOff>59930</xdr:rowOff>
    </xdr:from>
    <xdr:to>
      <xdr:col>7</xdr:col>
      <xdr:colOff>428091</xdr:colOff>
      <xdr:row>15</xdr:row>
      <xdr:rowOff>171235</xdr:rowOff>
    </xdr:to>
    <xdr:sp macro="" textlink="'Analysis 1 (2)'!F8">
      <xdr:nvSpPr>
        <xdr:cNvPr id="3072" name="TextBox 3071">
          <a:extLst>
            <a:ext uri="{FF2B5EF4-FFF2-40B4-BE49-F238E27FC236}">
              <a16:creationId xmlns:a16="http://schemas.microsoft.com/office/drawing/2014/main" id="{6E641969-D932-07CF-9C17-C3A3F2F3BCC1}"/>
            </a:ext>
          </a:extLst>
        </xdr:cNvPr>
        <xdr:cNvSpPr txBox="1"/>
      </xdr:nvSpPr>
      <xdr:spPr>
        <a:xfrm>
          <a:off x="4169595" y="2577099"/>
          <a:ext cx="727754" cy="29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16B8CE-FE9F-4F7B-BEBD-F1F87F0F2A01}" type="TxLink">
            <a:rPr lang="en-US" sz="1400" b="1" i="0" u="none" strike="noStrike">
              <a:solidFill>
                <a:srgbClr val="4DC1F5"/>
              </a:solidFill>
              <a:latin typeface="Aptos Narrow"/>
              <a:cs typeface="Arial" panose="020B0604020202020204" pitchFamily="34" charset="0"/>
            </a:rPr>
            <a:pPr algn="ctr"/>
            <a:t>47.8%</a:t>
          </a:fld>
          <a:endParaRPr lang="en-US" sz="2400" b="1">
            <a:solidFill>
              <a:srgbClr val="4DC1F5"/>
            </a:solidFill>
            <a:latin typeface="Arial" panose="020B0604020202020204" pitchFamily="34" charset="0"/>
            <a:cs typeface="Arial" panose="020B0604020202020204" pitchFamily="34" charset="0"/>
          </a:endParaRPr>
        </a:p>
      </xdr:txBody>
    </xdr:sp>
    <xdr:clientData/>
  </xdr:twoCellAnchor>
  <xdr:twoCellAnchor>
    <xdr:from>
      <xdr:col>7</xdr:col>
      <xdr:colOff>136986</xdr:colOff>
      <xdr:row>14</xdr:row>
      <xdr:rowOff>94178</xdr:rowOff>
    </xdr:from>
    <xdr:to>
      <xdr:col>9</xdr:col>
      <xdr:colOff>51370</xdr:colOff>
      <xdr:row>15</xdr:row>
      <xdr:rowOff>102741</xdr:rowOff>
    </xdr:to>
    <xdr:sp macro="" textlink="">
      <xdr:nvSpPr>
        <xdr:cNvPr id="3073" name="TextBox 3072">
          <a:extLst>
            <a:ext uri="{FF2B5EF4-FFF2-40B4-BE49-F238E27FC236}">
              <a16:creationId xmlns:a16="http://schemas.microsoft.com/office/drawing/2014/main" id="{CC8C11F9-98B1-63A2-EDD2-724122C0BB99}"/>
            </a:ext>
          </a:extLst>
        </xdr:cNvPr>
        <xdr:cNvSpPr txBox="1"/>
      </xdr:nvSpPr>
      <xdr:spPr>
        <a:xfrm rot="10800000" flipV="1">
          <a:off x="4606244" y="2611347"/>
          <a:ext cx="1130160" cy="18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i="0" u="none" strike="noStrike">
              <a:solidFill>
                <a:schemeClr val="tx1"/>
              </a:solidFill>
              <a:latin typeface="Arial" panose="020B0604020202020204" pitchFamily="34" charset="0"/>
              <a:cs typeface="Arial" panose="020B0604020202020204" pitchFamily="34" charset="0"/>
            </a:rPr>
            <a:t>of</a:t>
          </a:r>
          <a:r>
            <a:rPr lang="en-US" sz="900" b="0" i="0" u="none" strike="noStrike" baseline="0">
              <a:solidFill>
                <a:schemeClr val="tx1"/>
              </a:solidFill>
              <a:latin typeface="Arial" panose="020B0604020202020204" pitchFamily="34" charset="0"/>
              <a:cs typeface="Arial" panose="020B0604020202020204" pitchFamily="34" charset="0"/>
            </a:rPr>
            <a:t> Total </a:t>
          </a:r>
          <a:r>
            <a:rPr lang="en-US" sz="1050" b="1" i="0" u="none" strike="noStrike" baseline="0">
              <a:solidFill>
                <a:schemeClr val="tx1"/>
              </a:solidFill>
              <a:latin typeface="Arial" panose="020B0604020202020204" pitchFamily="34" charset="0"/>
              <a:cs typeface="Arial" panose="020B0604020202020204" pitchFamily="34" charset="0"/>
            </a:rPr>
            <a:t>Profit</a:t>
          </a:r>
          <a:endParaRPr lang="en-US" sz="9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94182</xdr:colOff>
      <xdr:row>14</xdr:row>
      <xdr:rowOff>17122</xdr:rowOff>
    </xdr:from>
    <xdr:to>
      <xdr:col>12</xdr:col>
      <xdr:colOff>8563</xdr:colOff>
      <xdr:row>24</xdr:row>
      <xdr:rowOff>143460</xdr:rowOff>
    </xdr:to>
    <xdr:sp macro="" textlink="">
      <xdr:nvSpPr>
        <xdr:cNvPr id="3077" name="Rectangle: Rounded Corners 3076">
          <a:extLst>
            <a:ext uri="{FF2B5EF4-FFF2-40B4-BE49-F238E27FC236}">
              <a16:creationId xmlns:a16="http://schemas.microsoft.com/office/drawing/2014/main" id="{690C55DD-BE2F-B217-C494-1BABA54DF13F}"/>
            </a:ext>
          </a:extLst>
        </xdr:cNvPr>
        <xdr:cNvSpPr/>
      </xdr:nvSpPr>
      <xdr:spPr>
        <a:xfrm>
          <a:off x="5779216" y="2534291"/>
          <a:ext cx="1738044" cy="1924315"/>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145550</xdr:colOff>
      <xdr:row>14</xdr:row>
      <xdr:rowOff>111304</xdr:rowOff>
    </xdr:from>
    <xdr:to>
      <xdr:col>11</xdr:col>
      <xdr:colOff>547955</xdr:colOff>
      <xdr:row>24</xdr:row>
      <xdr:rowOff>171236</xdr:rowOff>
    </xdr:to>
    <mc:AlternateContent xmlns:mc="http://schemas.openxmlformats.org/markup-compatibility/2006" xmlns:a14="http://schemas.microsoft.com/office/drawing/2010/main">
      <mc:Choice Requires="a14">
        <xdr:graphicFrame macro="">
          <xdr:nvGraphicFramePr>
            <xdr:cNvPr id="9" name="Month Name">
              <a:extLst>
                <a:ext uri="{FF2B5EF4-FFF2-40B4-BE49-F238E27FC236}">
                  <a16:creationId xmlns:a16="http://schemas.microsoft.com/office/drawing/2014/main" id="{DE57FCFE-78E4-460F-84FB-E4077DA68FF7}"/>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830584" y="2628473"/>
              <a:ext cx="1618180" cy="1857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85619</xdr:colOff>
      <xdr:row>14</xdr:row>
      <xdr:rowOff>17123</xdr:rowOff>
    </xdr:from>
    <xdr:to>
      <xdr:col>19</xdr:col>
      <xdr:colOff>282539</xdr:colOff>
      <xdr:row>24</xdr:row>
      <xdr:rowOff>143461</xdr:rowOff>
    </xdr:to>
    <xdr:sp macro="" textlink="">
      <xdr:nvSpPr>
        <xdr:cNvPr id="52" name="Rectangle: Rounded Corners 51">
          <a:extLst>
            <a:ext uri="{FF2B5EF4-FFF2-40B4-BE49-F238E27FC236}">
              <a16:creationId xmlns:a16="http://schemas.microsoft.com/office/drawing/2014/main" id="{8171CB9F-5297-ED70-AD65-97DCA8AD9C61}"/>
            </a:ext>
          </a:extLst>
        </xdr:cNvPr>
        <xdr:cNvSpPr/>
      </xdr:nvSpPr>
      <xdr:spPr>
        <a:xfrm>
          <a:off x="7656138" y="2510941"/>
          <a:ext cx="4491830" cy="1907637"/>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256853</xdr:colOff>
      <xdr:row>16</xdr:row>
      <xdr:rowOff>85618</xdr:rowOff>
    </xdr:from>
    <xdr:to>
      <xdr:col>19</xdr:col>
      <xdr:colOff>291101</xdr:colOff>
      <xdr:row>24</xdr:row>
      <xdr:rowOff>77056</xdr:rowOff>
    </xdr:to>
    <xdr:graphicFrame macro="">
      <xdr:nvGraphicFramePr>
        <xdr:cNvPr id="16" name="Chart 15">
          <a:extLst>
            <a:ext uri="{FF2B5EF4-FFF2-40B4-BE49-F238E27FC236}">
              <a16:creationId xmlns:a16="http://schemas.microsoft.com/office/drawing/2014/main" id="{49FE0CCE-8C94-4D56-884E-EF9BE38D0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556516</xdr:colOff>
      <xdr:row>14</xdr:row>
      <xdr:rowOff>51368</xdr:rowOff>
    </xdr:from>
    <xdr:to>
      <xdr:col>17</xdr:col>
      <xdr:colOff>68495</xdr:colOff>
      <xdr:row>15</xdr:row>
      <xdr:rowOff>162673</xdr:rowOff>
    </xdr:to>
    <xdr:sp macro="" textlink="'Analysis 1 (2)'!O12">
      <xdr:nvSpPr>
        <xdr:cNvPr id="3078" name="TextBox 3077">
          <a:extLst>
            <a:ext uri="{FF2B5EF4-FFF2-40B4-BE49-F238E27FC236}">
              <a16:creationId xmlns:a16="http://schemas.microsoft.com/office/drawing/2014/main" id="{DC42DD1C-AC37-ACA1-0BED-113612B3E8E2}"/>
            </a:ext>
          </a:extLst>
        </xdr:cNvPr>
        <xdr:cNvSpPr txBox="1"/>
      </xdr:nvSpPr>
      <xdr:spPr>
        <a:xfrm>
          <a:off x="9888876" y="2568537"/>
          <a:ext cx="727754" cy="29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D0875D-B80C-403A-BD58-B50EC492DC9F}" type="TxLink">
            <a:rPr lang="en-US" sz="1400" b="1" i="0" u="none" strike="noStrike">
              <a:solidFill>
                <a:srgbClr val="4DC1F5"/>
              </a:solidFill>
              <a:latin typeface="Aptos Narrow"/>
              <a:ea typeface="+mn-ea"/>
              <a:cs typeface="Arial" panose="020B0604020202020204" pitchFamily="34" charset="0"/>
            </a:rPr>
            <a:pPr marL="0" indent="0" algn="ctr"/>
            <a:t>44.7%</a:t>
          </a:fld>
          <a:endParaRPr lang="en-US" sz="1400" b="1" i="0" u="none" strike="noStrike">
            <a:solidFill>
              <a:srgbClr val="4DC1F5"/>
            </a:solidFill>
            <a:latin typeface="Aptos Narrow"/>
            <a:ea typeface="+mn-ea"/>
            <a:cs typeface="Arial" panose="020B0604020202020204" pitchFamily="34" charset="0"/>
          </a:endParaRPr>
        </a:p>
      </xdr:txBody>
    </xdr:sp>
    <xdr:clientData/>
  </xdr:twoCellAnchor>
  <xdr:twoCellAnchor>
    <xdr:from>
      <xdr:col>12</xdr:col>
      <xdr:colOff>68493</xdr:colOff>
      <xdr:row>14</xdr:row>
      <xdr:rowOff>8562</xdr:rowOff>
    </xdr:from>
    <xdr:to>
      <xdr:col>16</xdr:col>
      <xdr:colOff>205482</xdr:colOff>
      <xdr:row>16</xdr:row>
      <xdr:rowOff>42809</xdr:rowOff>
    </xdr:to>
    <xdr:sp macro="" textlink="">
      <xdr:nvSpPr>
        <xdr:cNvPr id="3079" name="TextBox 3078">
          <a:extLst>
            <a:ext uri="{FF2B5EF4-FFF2-40B4-BE49-F238E27FC236}">
              <a16:creationId xmlns:a16="http://schemas.microsoft.com/office/drawing/2014/main" id="{C3D33674-17F9-18D7-B4AA-77729D0734DC}"/>
            </a:ext>
          </a:extLst>
        </xdr:cNvPr>
        <xdr:cNvSpPr txBox="1"/>
      </xdr:nvSpPr>
      <xdr:spPr>
        <a:xfrm rot="10800000" flipV="1">
          <a:off x="7577190" y="2525731"/>
          <a:ext cx="2568539" cy="393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solidFill>
              <a:latin typeface="Arial" panose="020B0604020202020204" pitchFamily="34" charset="0"/>
              <a:cs typeface="Arial" panose="020B0604020202020204" pitchFamily="34" charset="0"/>
            </a:rPr>
            <a:t>The</a:t>
          </a:r>
          <a:r>
            <a:rPr lang="en-US" sz="1000" b="0" i="0" u="none" strike="noStrike" baseline="0">
              <a:solidFill>
                <a:schemeClr val="tx1"/>
              </a:solidFill>
              <a:latin typeface="Arial" panose="020B0604020202020204" pitchFamily="34" charset="0"/>
              <a:cs typeface="Arial" panose="020B0604020202020204" pitchFamily="34" charset="0"/>
            </a:rPr>
            <a:t> Highlighted Weekdays contributed</a:t>
          </a:r>
          <a:endParaRPr lang="en-US" sz="1000" b="0"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16</xdr:col>
      <xdr:colOff>445210</xdr:colOff>
      <xdr:row>14</xdr:row>
      <xdr:rowOff>94178</xdr:rowOff>
    </xdr:from>
    <xdr:to>
      <xdr:col>18</xdr:col>
      <xdr:colOff>359595</xdr:colOff>
      <xdr:row>15</xdr:row>
      <xdr:rowOff>102741</xdr:rowOff>
    </xdr:to>
    <xdr:sp macro="" textlink="">
      <xdr:nvSpPr>
        <xdr:cNvPr id="3080" name="TextBox 3079">
          <a:extLst>
            <a:ext uri="{FF2B5EF4-FFF2-40B4-BE49-F238E27FC236}">
              <a16:creationId xmlns:a16="http://schemas.microsoft.com/office/drawing/2014/main" id="{41330F85-2892-592C-A613-F2C7CC6EB60A}"/>
            </a:ext>
          </a:extLst>
        </xdr:cNvPr>
        <xdr:cNvSpPr txBox="1"/>
      </xdr:nvSpPr>
      <xdr:spPr>
        <a:xfrm rot="10800000" flipV="1">
          <a:off x="10385457" y="2611347"/>
          <a:ext cx="1130160" cy="18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solidFill>
              <a:latin typeface="Arial" panose="020B0604020202020204" pitchFamily="34" charset="0"/>
              <a:cs typeface="Arial" panose="020B0604020202020204" pitchFamily="34" charset="0"/>
            </a:rPr>
            <a:t>of</a:t>
          </a:r>
          <a:r>
            <a:rPr lang="en-US" sz="1000" b="0" i="0" u="none" strike="noStrike" baseline="0">
              <a:solidFill>
                <a:schemeClr val="tx1"/>
              </a:solidFill>
              <a:latin typeface="Arial" panose="020B0604020202020204" pitchFamily="34" charset="0"/>
              <a:cs typeface="Arial" panose="020B0604020202020204" pitchFamily="34" charset="0"/>
            </a:rPr>
            <a:t> Total </a:t>
          </a:r>
          <a:r>
            <a:rPr lang="en-US" sz="1100" b="1" i="0" u="none" strike="noStrike" baseline="0">
              <a:solidFill>
                <a:schemeClr val="tx1"/>
              </a:solidFill>
              <a:latin typeface="Arial" panose="020B0604020202020204" pitchFamily="34" charset="0"/>
              <a:cs typeface="Arial" panose="020B0604020202020204" pitchFamily="34" charset="0"/>
            </a:rPr>
            <a:t>Profit</a:t>
          </a:r>
          <a:endParaRPr lang="en-US" sz="10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383956</xdr:colOff>
      <xdr:row>25</xdr:row>
      <xdr:rowOff>124445</xdr:rowOff>
    </xdr:from>
    <xdr:to>
      <xdr:col>5</xdr:col>
      <xdr:colOff>554182</xdr:colOff>
      <xdr:row>37</xdr:row>
      <xdr:rowOff>29688</xdr:rowOff>
    </xdr:to>
    <xdr:sp macro="" textlink="">
      <xdr:nvSpPr>
        <xdr:cNvPr id="3084" name="Rectangle: Rounded Corners 3083">
          <a:extLst>
            <a:ext uri="{FF2B5EF4-FFF2-40B4-BE49-F238E27FC236}">
              <a16:creationId xmlns:a16="http://schemas.microsoft.com/office/drawing/2014/main" id="{B4ECD53D-7BD4-444A-58B5-F3EA0A480085}"/>
            </a:ext>
          </a:extLst>
        </xdr:cNvPr>
        <xdr:cNvSpPr/>
      </xdr:nvSpPr>
      <xdr:spPr>
        <a:xfrm>
          <a:off x="383956" y="4577692"/>
          <a:ext cx="3445836" cy="2042801"/>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440029</xdr:colOff>
      <xdr:row>25</xdr:row>
      <xdr:rowOff>128648</xdr:rowOff>
    </xdr:from>
    <xdr:to>
      <xdr:col>4</xdr:col>
      <xdr:colOff>197922</xdr:colOff>
      <xdr:row>36</xdr:row>
      <xdr:rowOff>158337</xdr:rowOff>
    </xdr:to>
    <xdr:graphicFrame macro="">
      <xdr:nvGraphicFramePr>
        <xdr:cNvPr id="3082" name="Chart 3081">
          <a:extLst>
            <a:ext uri="{FF2B5EF4-FFF2-40B4-BE49-F238E27FC236}">
              <a16:creationId xmlns:a16="http://schemas.microsoft.com/office/drawing/2014/main" id="{A78F38D5-04BE-406E-82E3-5BC92788B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425534</xdr:colOff>
      <xdr:row>27</xdr:row>
      <xdr:rowOff>118755</xdr:rowOff>
    </xdr:from>
    <xdr:to>
      <xdr:col>3</xdr:col>
      <xdr:colOff>197923</xdr:colOff>
      <xdr:row>33</xdr:row>
      <xdr:rowOff>49481</xdr:rowOff>
    </xdr:to>
    <xdr:sp macro="" textlink="">
      <xdr:nvSpPr>
        <xdr:cNvPr id="3085" name="Oval 3084">
          <a:extLst>
            <a:ext uri="{FF2B5EF4-FFF2-40B4-BE49-F238E27FC236}">
              <a16:creationId xmlns:a16="http://schemas.microsoft.com/office/drawing/2014/main" id="{790C3482-7BAE-F326-B158-33A1BBDCC56C}"/>
            </a:ext>
          </a:extLst>
        </xdr:cNvPr>
        <xdr:cNvSpPr/>
      </xdr:nvSpPr>
      <xdr:spPr>
        <a:xfrm>
          <a:off x="1039092" y="4928261"/>
          <a:ext cx="999506" cy="999506"/>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415637</xdr:colOff>
      <xdr:row>26</xdr:row>
      <xdr:rowOff>69272</xdr:rowOff>
    </xdr:from>
    <xdr:to>
      <xdr:col>5</xdr:col>
      <xdr:colOff>475013</xdr:colOff>
      <xdr:row>28</xdr:row>
      <xdr:rowOff>9897</xdr:rowOff>
    </xdr:to>
    <xdr:sp macro="" textlink="'Analysis 1 (2)'!V10">
      <xdr:nvSpPr>
        <xdr:cNvPr id="3086" name="TextBox 3085">
          <a:extLst>
            <a:ext uri="{FF2B5EF4-FFF2-40B4-BE49-F238E27FC236}">
              <a16:creationId xmlns:a16="http://schemas.microsoft.com/office/drawing/2014/main" id="{AB8B8E1D-E2C5-7BAF-5D44-F1D2F6B9C825}"/>
            </a:ext>
          </a:extLst>
        </xdr:cNvPr>
        <xdr:cNvSpPr txBox="1"/>
      </xdr:nvSpPr>
      <xdr:spPr>
        <a:xfrm>
          <a:off x="2256312" y="4700649"/>
          <a:ext cx="1494311" cy="29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AC2E2D-BBA5-4058-8063-CF459C1868B5}" type="TxLink">
            <a:rPr lang="en-US" sz="1200" b="0" i="0" u="none" strike="noStrike">
              <a:solidFill>
                <a:srgbClr val="000000"/>
              </a:solidFill>
              <a:latin typeface="Aptos Narrow"/>
              <a:cs typeface="Arial" panose="020B0604020202020204" pitchFamily="34" charset="0"/>
            </a:rPr>
            <a:pPr algn="ctr"/>
            <a:t>WEEKDAY makes up</a:t>
          </a:fld>
          <a:endParaRPr lang="en-US" sz="20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6894</xdr:colOff>
      <xdr:row>27</xdr:row>
      <xdr:rowOff>153390</xdr:rowOff>
    </xdr:from>
    <xdr:to>
      <xdr:col>5</xdr:col>
      <xdr:colOff>455222</xdr:colOff>
      <xdr:row>29</xdr:row>
      <xdr:rowOff>74221</xdr:rowOff>
    </xdr:to>
    <xdr:sp macro="" textlink="'Analysis 1 (2)'!V9">
      <xdr:nvSpPr>
        <xdr:cNvPr id="3087" name="TextBox 3086">
          <a:extLst>
            <a:ext uri="{FF2B5EF4-FFF2-40B4-BE49-F238E27FC236}">
              <a16:creationId xmlns:a16="http://schemas.microsoft.com/office/drawing/2014/main" id="{DE951574-E9C8-EF61-C4DB-B878CD48D0BA}"/>
            </a:ext>
          </a:extLst>
        </xdr:cNvPr>
        <xdr:cNvSpPr txBox="1"/>
      </xdr:nvSpPr>
      <xdr:spPr>
        <a:xfrm>
          <a:off x="2461128" y="4962896"/>
          <a:ext cx="126970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A07860-B2AE-4B54-BAD9-122EDF0119F9}" type="TxLink">
            <a:rPr lang="en-US" sz="1600" b="1" i="0" u="none" strike="noStrike">
              <a:solidFill>
                <a:srgbClr val="4DC1F5"/>
              </a:solidFill>
              <a:latin typeface="Aptos Narrow"/>
              <a:ea typeface="+mn-ea"/>
              <a:cs typeface="Arial" panose="020B0604020202020204" pitchFamily="34" charset="0"/>
            </a:rPr>
            <a:pPr marL="0" indent="0" algn="ctr"/>
            <a:t>72.13%</a:t>
          </a:fld>
          <a:endParaRPr lang="en-US" sz="1600" b="1" i="0" u="none" strike="noStrike">
            <a:solidFill>
              <a:srgbClr val="4DC1F5"/>
            </a:solidFill>
            <a:latin typeface="Aptos Narrow"/>
            <a:ea typeface="+mn-ea"/>
            <a:cs typeface="Arial" panose="020B0604020202020204" pitchFamily="34" charset="0"/>
          </a:endParaRPr>
        </a:p>
      </xdr:txBody>
    </xdr:sp>
    <xdr:clientData/>
  </xdr:twoCellAnchor>
  <xdr:twoCellAnchor>
    <xdr:from>
      <xdr:col>3</xdr:col>
      <xdr:colOff>534275</xdr:colOff>
      <xdr:row>29</xdr:row>
      <xdr:rowOff>39584</xdr:rowOff>
    </xdr:from>
    <xdr:to>
      <xdr:col>5</xdr:col>
      <xdr:colOff>405740</xdr:colOff>
      <xdr:row>30</xdr:row>
      <xdr:rowOff>112637</xdr:rowOff>
    </xdr:to>
    <xdr:sp macro="" textlink="">
      <xdr:nvSpPr>
        <xdr:cNvPr id="3088" name="TextBox 3087">
          <a:extLst>
            <a:ext uri="{FF2B5EF4-FFF2-40B4-BE49-F238E27FC236}">
              <a16:creationId xmlns:a16="http://schemas.microsoft.com/office/drawing/2014/main" id="{D9ED6CF9-5BFA-450C-F388-38C956AEBA42}"/>
            </a:ext>
          </a:extLst>
        </xdr:cNvPr>
        <xdr:cNvSpPr txBox="1"/>
      </xdr:nvSpPr>
      <xdr:spPr>
        <a:xfrm rot="10800000" flipV="1">
          <a:off x="2374950" y="5205350"/>
          <a:ext cx="1306400" cy="251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solidFill>
              <a:latin typeface="Arial" panose="020B0604020202020204" pitchFamily="34" charset="0"/>
              <a:cs typeface="Arial" panose="020B0604020202020204" pitchFamily="34" charset="0"/>
            </a:rPr>
            <a:t>of</a:t>
          </a:r>
          <a:r>
            <a:rPr lang="en-US" sz="1200" b="0" i="0" u="none" strike="noStrike" baseline="0">
              <a:solidFill>
                <a:schemeClr val="tx1"/>
              </a:solidFill>
              <a:latin typeface="Arial" panose="020B0604020202020204" pitchFamily="34" charset="0"/>
              <a:cs typeface="Arial" panose="020B0604020202020204" pitchFamily="34" charset="0"/>
            </a:rPr>
            <a:t> Total </a:t>
          </a:r>
          <a:r>
            <a:rPr lang="en-US" sz="1200" b="1" i="0" u="none" strike="noStrike" baseline="0">
              <a:solidFill>
                <a:schemeClr val="tx1"/>
              </a:solidFill>
              <a:latin typeface="Arial" panose="020B0604020202020204" pitchFamily="34" charset="0"/>
              <a:cs typeface="Arial" panose="020B0604020202020204" pitchFamily="34" charset="0"/>
            </a:rPr>
            <a:t>Profit</a:t>
          </a:r>
          <a:endParaRPr lang="en-US" sz="11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2</xdr:col>
      <xdr:colOff>39584</xdr:colOff>
      <xdr:row>28</xdr:row>
      <xdr:rowOff>148442</xdr:rowOff>
    </xdr:from>
    <xdr:to>
      <xdr:col>2</xdr:col>
      <xdr:colOff>603660</xdr:colOff>
      <xdr:row>31</xdr:row>
      <xdr:rowOff>178128</xdr:rowOff>
    </xdr:to>
    <xdr:pic>
      <xdr:nvPicPr>
        <xdr:cNvPr id="3090" name="Picture 3089">
          <a:extLst>
            <a:ext uri="{FF2B5EF4-FFF2-40B4-BE49-F238E27FC236}">
              <a16:creationId xmlns:a16="http://schemas.microsoft.com/office/drawing/2014/main" id="{37761F91-A588-9120-D3E8-0E514BB709A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66701" y="5136078"/>
          <a:ext cx="564076" cy="564076"/>
        </a:xfrm>
        <a:prstGeom prst="rect">
          <a:avLst/>
        </a:prstGeom>
      </xdr:spPr>
    </xdr:pic>
    <xdr:clientData/>
  </xdr:twoCellAnchor>
  <xdr:twoCellAnchor>
    <xdr:from>
      <xdr:col>6</xdr:col>
      <xdr:colOff>57384</xdr:colOff>
      <xdr:row>25</xdr:row>
      <xdr:rowOff>124445</xdr:rowOff>
    </xdr:from>
    <xdr:to>
      <xdr:col>13</xdr:col>
      <xdr:colOff>573974</xdr:colOff>
      <xdr:row>37</xdr:row>
      <xdr:rowOff>29688</xdr:rowOff>
    </xdr:to>
    <xdr:sp macro="" textlink="">
      <xdr:nvSpPr>
        <xdr:cNvPr id="3091" name="Rectangle: Rounded Corners 3090">
          <a:extLst>
            <a:ext uri="{FF2B5EF4-FFF2-40B4-BE49-F238E27FC236}">
              <a16:creationId xmlns:a16="http://schemas.microsoft.com/office/drawing/2014/main" id="{3ACB2371-D9C1-D7C2-3028-70D58F4D83B5}"/>
            </a:ext>
          </a:extLst>
        </xdr:cNvPr>
        <xdr:cNvSpPr/>
      </xdr:nvSpPr>
      <xdr:spPr>
        <a:xfrm>
          <a:off x="3946553" y="4577692"/>
          <a:ext cx="4811499" cy="2042801"/>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534387</xdr:colOff>
      <xdr:row>28</xdr:row>
      <xdr:rowOff>98961</xdr:rowOff>
    </xdr:from>
    <xdr:to>
      <xdr:col>13</xdr:col>
      <xdr:colOff>148439</xdr:colOff>
      <xdr:row>34</xdr:row>
      <xdr:rowOff>169570</xdr:rowOff>
    </xdr:to>
    <xdr:sp macro="" textlink="">
      <xdr:nvSpPr>
        <xdr:cNvPr id="3092" name="Rectangle: Rounded Corners 3091">
          <a:extLst>
            <a:ext uri="{FF2B5EF4-FFF2-40B4-BE49-F238E27FC236}">
              <a16:creationId xmlns:a16="http://schemas.microsoft.com/office/drawing/2014/main" id="{BFD82EB3-675C-FEF7-1D94-21C78A32B4D3}"/>
            </a:ext>
          </a:extLst>
        </xdr:cNvPr>
        <xdr:cNvSpPr/>
      </xdr:nvSpPr>
      <xdr:spPr>
        <a:xfrm>
          <a:off x="7491348" y="5086597"/>
          <a:ext cx="841169" cy="1139389"/>
        </a:xfrm>
        <a:prstGeom prst="roundRect">
          <a:avLst>
            <a:gd name="adj" fmla="val 12019"/>
          </a:avLst>
        </a:prstGeom>
        <a:solidFill>
          <a:srgbClr val="F6660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186243</xdr:colOff>
      <xdr:row>28</xdr:row>
      <xdr:rowOff>79169</xdr:rowOff>
    </xdr:from>
    <xdr:to>
      <xdr:col>9</xdr:col>
      <xdr:colOff>421474</xdr:colOff>
      <xdr:row>34</xdr:row>
      <xdr:rowOff>153389</xdr:rowOff>
    </xdr:to>
    <xdr:sp macro="" textlink="">
      <xdr:nvSpPr>
        <xdr:cNvPr id="3099" name="Rectangle: Rounded Corners 3098">
          <a:extLst>
            <a:ext uri="{FF2B5EF4-FFF2-40B4-BE49-F238E27FC236}">
              <a16:creationId xmlns:a16="http://schemas.microsoft.com/office/drawing/2014/main" id="{EA6FDDA6-F7F7-37F6-8C2D-6947B62F7648}"/>
            </a:ext>
          </a:extLst>
        </xdr:cNvPr>
        <xdr:cNvSpPr/>
      </xdr:nvSpPr>
      <xdr:spPr>
        <a:xfrm>
          <a:off x="5302529" y="5066805"/>
          <a:ext cx="848789" cy="1143000"/>
        </a:xfrm>
        <a:prstGeom prst="roundRect">
          <a:avLst>
            <a:gd name="adj" fmla="val 12019"/>
          </a:avLst>
        </a:prstGeom>
        <a:solidFill>
          <a:srgbClr val="E2EA4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53535</xdr:colOff>
      <xdr:row>28</xdr:row>
      <xdr:rowOff>89065</xdr:rowOff>
    </xdr:from>
    <xdr:to>
      <xdr:col>11</xdr:col>
      <xdr:colOff>288766</xdr:colOff>
      <xdr:row>34</xdr:row>
      <xdr:rowOff>159674</xdr:rowOff>
    </xdr:to>
    <xdr:sp macro="" textlink="">
      <xdr:nvSpPr>
        <xdr:cNvPr id="3100" name="Rectangle: Rounded Corners 3099">
          <a:extLst>
            <a:ext uri="{FF2B5EF4-FFF2-40B4-BE49-F238E27FC236}">
              <a16:creationId xmlns:a16="http://schemas.microsoft.com/office/drawing/2014/main" id="{06D50C29-1AC7-E60C-2BED-93BE6FF61891}"/>
            </a:ext>
          </a:extLst>
        </xdr:cNvPr>
        <xdr:cNvSpPr/>
      </xdr:nvSpPr>
      <xdr:spPr>
        <a:xfrm>
          <a:off x="6396938" y="5076701"/>
          <a:ext cx="848789" cy="1139389"/>
        </a:xfrm>
        <a:prstGeom prst="roundRect">
          <a:avLst>
            <a:gd name="adj" fmla="val 1201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318951</xdr:colOff>
      <xdr:row>28</xdr:row>
      <xdr:rowOff>118755</xdr:rowOff>
    </xdr:from>
    <xdr:to>
      <xdr:col>7</xdr:col>
      <xdr:colOff>554182</xdr:colOff>
      <xdr:row>35</xdr:row>
      <xdr:rowOff>14846</xdr:rowOff>
    </xdr:to>
    <xdr:sp macro="" textlink="">
      <xdr:nvSpPr>
        <xdr:cNvPr id="3101" name="Rectangle: Rounded Corners 3100">
          <a:extLst>
            <a:ext uri="{FF2B5EF4-FFF2-40B4-BE49-F238E27FC236}">
              <a16:creationId xmlns:a16="http://schemas.microsoft.com/office/drawing/2014/main" id="{D90BA579-67AE-BC33-3BCE-4059F9CA19C7}"/>
            </a:ext>
          </a:extLst>
        </xdr:cNvPr>
        <xdr:cNvSpPr/>
      </xdr:nvSpPr>
      <xdr:spPr>
        <a:xfrm>
          <a:off x="4208120" y="5106391"/>
          <a:ext cx="848789" cy="1143000"/>
        </a:xfrm>
        <a:prstGeom prst="roundRect">
          <a:avLst>
            <a:gd name="adj" fmla="val 12019"/>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465117</xdr:colOff>
      <xdr:row>32</xdr:row>
      <xdr:rowOff>168235</xdr:rowOff>
    </xdr:from>
    <xdr:to>
      <xdr:col>13</xdr:col>
      <xdr:colOff>346363</xdr:colOff>
      <xdr:row>35</xdr:row>
      <xdr:rowOff>128651</xdr:rowOff>
    </xdr:to>
    <xdr:sp macro="" textlink="">
      <xdr:nvSpPr>
        <xdr:cNvPr id="3102" name="Oval 3101">
          <a:extLst>
            <a:ext uri="{FF2B5EF4-FFF2-40B4-BE49-F238E27FC236}">
              <a16:creationId xmlns:a16="http://schemas.microsoft.com/office/drawing/2014/main" id="{0372F376-7E40-CEFF-85E0-833411191232}"/>
            </a:ext>
          </a:extLst>
        </xdr:cNvPr>
        <xdr:cNvSpPr/>
      </xdr:nvSpPr>
      <xdr:spPr>
        <a:xfrm>
          <a:off x="8035636" y="5868391"/>
          <a:ext cx="494805" cy="494805"/>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600362</xdr:colOff>
      <xdr:row>32</xdr:row>
      <xdr:rowOff>138547</xdr:rowOff>
    </xdr:from>
    <xdr:to>
      <xdr:col>11</xdr:col>
      <xdr:colOff>511297</xdr:colOff>
      <xdr:row>35</xdr:row>
      <xdr:rowOff>128651</xdr:rowOff>
    </xdr:to>
    <xdr:sp macro="" textlink="">
      <xdr:nvSpPr>
        <xdr:cNvPr id="3104" name="Oval 3103">
          <a:extLst>
            <a:ext uri="{FF2B5EF4-FFF2-40B4-BE49-F238E27FC236}">
              <a16:creationId xmlns:a16="http://schemas.microsoft.com/office/drawing/2014/main" id="{E10D82FB-9D39-FDC6-9AEB-E271A70C1FA3}"/>
            </a:ext>
          </a:extLst>
        </xdr:cNvPr>
        <xdr:cNvSpPr/>
      </xdr:nvSpPr>
      <xdr:spPr>
        <a:xfrm>
          <a:off x="6943765" y="5838703"/>
          <a:ext cx="524493" cy="524493"/>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122051</xdr:colOff>
      <xdr:row>32</xdr:row>
      <xdr:rowOff>138547</xdr:rowOff>
    </xdr:from>
    <xdr:to>
      <xdr:col>10</xdr:col>
      <xdr:colOff>32985</xdr:colOff>
      <xdr:row>35</xdr:row>
      <xdr:rowOff>128651</xdr:rowOff>
    </xdr:to>
    <xdr:sp macro="" textlink="">
      <xdr:nvSpPr>
        <xdr:cNvPr id="3108" name="Oval 3107">
          <a:extLst>
            <a:ext uri="{FF2B5EF4-FFF2-40B4-BE49-F238E27FC236}">
              <a16:creationId xmlns:a16="http://schemas.microsoft.com/office/drawing/2014/main" id="{48CDEBEC-913B-D7A0-A83B-AF13EC45DDC3}"/>
            </a:ext>
          </a:extLst>
        </xdr:cNvPr>
        <xdr:cNvSpPr/>
      </xdr:nvSpPr>
      <xdr:spPr>
        <a:xfrm>
          <a:off x="5851895" y="5838703"/>
          <a:ext cx="524493" cy="524493"/>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257298</xdr:colOff>
      <xdr:row>32</xdr:row>
      <xdr:rowOff>138547</xdr:rowOff>
    </xdr:from>
    <xdr:to>
      <xdr:col>8</xdr:col>
      <xdr:colOff>168232</xdr:colOff>
      <xdr:row>35</xdr:row>
      <xdr:rowOff>128651</xdr:rowOff>
    </xdr:to>
    <xdr:sp macro="" textlink="">
      <xdr:nvSpPr>
        <xdr:cNvPr id="3111" name="Oval 3110">
          <a:extLst>
            <a:ext uri="{FF2B5EF4-FFF2-40B4-BE49-F238E27FC236}">
              <a16:creationId xmlns:a16="http://schemas.microsoft.com/office/drawing/2014/main" id="{032642C2-CBF6-8E58-5DF6-2C9121B848AF}"/>
            </a:ext>
          </a:extLst>
        </xdr:cNvPr>
        <xdr:cNvSpPr/>
      </xdr:nvSpPr>
      <xdr:spPr>
        <a:xfrm>
          <a:off x="4760025" y="5838703"/>
          <a:ext cx="524493" cy="524493"/>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544170</xdr:colOff>
      <xdr:row>31</xdr:row>
      <xdr:rowOff>128648</xdr:rowOff>
    </xdr:from>
    <xdr:to>
      <xdr:col>13</xdr:col>
      <xdr:colOff>168232</xdr:colOff>
      <xdr:row>33</xdr:row>
      <xdr:rowOff>49480</xdr:rowOff>
    </xdr:to>
    <xdr:sp macro="" textlink="">
      <xdr:nvSpPr>
        <xdr:cNvPr id="3112" name="TextBox 3111">
          <a:extLst>
            <a:ext uri="{FF2B5EF4-FFF2-40B4-BE49-F238E27FC236}">
              <a16:creationId xmlns:a16="http://schemas.microsoft.com/office/drawing/2014/main" id="{2AADD3A3-F455-4D63-B47D-9A8EBB9B604B}"/>
            </a:ext>
          </a:extLst>
        </xdr:cNvPr>
        <xdr:cNvSpPr txBox="1"/>
      </xdr:nvSpPr>
      <xdr:spPr>
        <a:xfrm rot="10800000" flipV="1">
          <a:off x="7501131" y="5650674"/>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solidFill>
              <a:latin typeface="Arial" panose="020B0604020202020204" pitchFamily="34" charset="0"/>
              <a:cs typeface="Arial" panose="020B0604020202020204" pitchFamily="34" charset="0"/>
            </a:rPr>
            <a:t>Quarter</a:t>
          </a:r>
          <a:r>
            <a:rPr lang="en-US" sz="1000" b="0" i="0" u="none" strike="noStrike" baseline="0">
              <a:solidFill>
                <a:schemeClr val="tx1"/>
              </a:solidFill>
              <a:latin typeface="Arial" panose="020B0604020202020204" pitchFamily="34" charset="0"/>
              <a:cs typeface="Arial" panose="020B0604020202020204" pitchFamily="34" charset="0"/>
            </a:rPr>
            <a:t> 04</a:t>
          </a:r>
          <a:endParaRPr lang="en-US" sz="10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62560</xdr:colOff>
      <xdr:row>31</xdr:row>
      <xdr:rowOff>98960</xdr:rowOff>
    </xdr:from>
    <xdr:to>
      <xdr:col>11</xdr:col>
      <xdr:colOff>300181</xdr:colOff>
      <xdr:row>33</xdr:row>
      <xdr:rowOff>19792</xdr:rowOff>
    </xdr:to>
    <xdr:sp macro="" textlink="">
      <xdr:nvSpPr>
        <xdr:cNvPr id="3113" name="TextBox 3112">
          <a:extLst>
            <a:ext uri="{FF2B5EF4-FFF2-40B4-BE49-F238E27FC236}">
              <a16:creationId xmlns:a16="http://schemas.microsoft.com/office/drawing/2014/main" id="{332CD2B4-1C4B-B9ED-DD36-12582F7921CA}"/>
            </a:ext>
          </a:extLst>
        </xdr:cNvPr>
        <xdr:cNvSpPr txBox="1"/>
      </xdr:nvSpPr>
      <xdr:spPr>
        <a:xfrm rot="10800000" flipV="1">
          <a:off x="6405963" y="5620986"/>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solidFill>
              <a:latin typeface="Arial" panose="020B0604020202020204" pitchFamily="34" charset="0"/>
              <a:cs typeface="Arial" panose="020B0604020202020204" pitchFamily="34" charset="0"/>
            </a:rPr>
            <a:t>Quarter</a:t>
          </a:r>
          <a:r>
            <a:rPr lang="en-US" sz="1000" b="0" i="0" u="none" strike="noStrike" baseline="0">
              <a:solidFill>
                <a:schemeClr val="tx1"/>
              </a:solidFill>
              <a:latin typeface="Arial" panose="020B0604020202020204" pitchFamily="34" charset="0"/>
              <a:cs typeface="Arial" panose="020B0604020202020204" pitchFamily="34" charset="0"/>
            </a:rPr>
            <a:t> 03</a:t>
          </a:r>
          <a:endParaRPr lang="en-US" sz="10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194508</xdr:colOff>
      <xdr:row>31</xdr:row>
      <xdr:rowOff>108857</xdr:rowOff>
    </xdr:from>
    <xdr:to>
      <xdr:col>9</xdr:col>
      <xdr:colOff>432129</xdr:colOff>
      <xdr:row>33</xdr:row>
      <xdr:rowOff>29689</xdr:rowOff>
    </xdr:to>
    <xdr:sp macro="" textlink="">
      <xdr:nvSpPr>
        <xdr:cNvPr id="3114" name="TextBox 3113">
          <a:extLst>
            <a:ext uri="{FF2B5EF4-FFF2-40B4-BE49-F238E27FC236}">
              <a16:creationId xmlns:a16="http://schemas.microsoft.com/office/drawing/2014/main" id="{FCA4433A-B85A-F51C-8EBA-9142CE9020B6}"/>
            </a:ext>
          </a:extLst>
        </xdr:cNvPr>
        <xdr:cNvSpPr txBox="1"/>
      </xdr:nvSpPr>
      <xdr:spPr>
        <a:xfrm rot="10800000" flipV="1">
          <a:off x="5310794" y="5630883"/>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solidFill>
              <a:latin typeface="Arial" panose="020B0604020202020204" pitchFamily="34" charset="0"/>
              <a:cs typeface="Arial" panose="020B0604020202020204" pitchFamily="34" charset="0"/>
            </a:rPr>
            <a:t>Quarter</a:t>
          </a:r>
          <a:r>
            <a:rPr lang="en-US" sz="1000" b="0" i="0" u="none" strike="noStrike" baseline="0">
              <a:solidFill>
                <a:schemeClr val="tx1"/>
              </a:solidFill>
              <a:latin typeface="Arial" panose="020B0604020202020204" pitchFamily="34" charset="0"/>
              <a:cs typeface="Arial" panose="020B0604020202020204" pitchFamily="34" charset="0"/>
            </a:rPr>
            <a:t> 02</a:t>
          </a:r>
          <a:endParaRPr lang="en-US" sz="10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6</xdr:col>
      <xdr:colOff>316560</xdr:colOff>
      <xdr:row>31</xdr:row>
      <xdr:rowOff>98960</xdr:rowOff>
    </xdr:from>
    <xdr:to>
      <xdr:col>7</xdr:col>
      <xdr:colOff>554181</xdr:colOff>
      <xdr:row>33</xdr:row>
      <xdr:rowOff>19792</xdr:rowOff>
    </xdr:to>
    <xdr:sp macro="" textlink="">
      <xdr:nvSpPr>
        <xdr:cNvPr id="3115" name="TextBox 3114">
          <a:extLst>
            <a:ext uri="{FF2B5EF4-FFF2-40B4-BE49-F238E27FC236}">
              <a16:creationId xmlns:a16="http://schemas.microsoft.com/office/drawing/2014/main" id="{4B5A1367-CEFD-2182-E688-80106BA8E99E}"/>
            </a:ext>
          </a:extLst>
        </xdr:cNvPr>
        <xdr:cNvSpPr txBox="1"/>
      </xdr:nvSpPr>
      <xdr:spPr>
        <a:xfrm rot="10800000" flipV="1">
          <a:off x="4205729" y="5620986"/>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bg1"/>
              </a:solidFill>
              <a:latin typeface="Arial" panose="020B0604020202020204" pitchFamily="34" charset="0"/>
              <a:cs typeface="Arial" panose="020B0604020202020204" pitchFamily="34" charset="0"/>
            </a:rPr>
            <a:t>Quarter</a:t>
          </a:r>
          <a:r>
            <a:rPr lang="en-US" sz="1000" b="0" i="0" u="none" strike="noStrike" baseline="0">
              <a:solidFill>
                <a:schemeClr val="bg1"/>
              </a:solidFill>
              <a:latin typeface="Arial" panose="020B0604020202020204" pitchFamily="34" charset="0"/>
              <a:cs typeface="Arial" panose="020B0604020202020204" pitchFamily="34" charset="0"/>
            </a:rPr>
            <a:t> 01</a:t>
          </a:r>
          <a:endParaRPr lang="en-US" sz="100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306664</xdr:colOff>
      <xdr:row>30</xdr:row>
      <xdr:rowOff>69272</xdr:rowOff>
    </xdr:from>
    <xdr:to>
      <xdr:col>7</xdr:col>
      <xdr:colOff>544285</xdr:colOff>
      <xdr:row>31</xdr:row>
      <xdr:rowOff>168234</xdr:rowOff>
    </xdr:to>
    <xdr:sp macro="" textlink="'Analysis 1 (2)'!AB5">
      <xdr:nvSpPr>
        <xdr:cNvPr id="3081" name="TextBox 3080">
          <a:extLst>
            <a:ext uri="{FF2B5EF4-FFF2-40B4-BE49-F238E27FC236}">
              <a16:creationId xmlns:a16="http://schemas.microsoft.com/office/drawing/2014/main" id="{8E990DFF-FABF-47E3-B708-6F8EDDDC6C86}"/>
            </a:ext>
          </a:extLst>
        </xdr:cNvPr>
        <xdr:cNvSpPr txBox="1"/>
      </xdr:nvSpPr>
      <xdr:spPr>
        <a:xfrm rot="10800000" flipV="1">
          <a:off x="4195833" y="5413168"/>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C1F995-D02C-4F22-A84A-F1FFF206B519}" type="TxLink">
            <a:rPr lang="en-US" sz="1400" b="1" i="0" u="none" strike="noStrike">
              <a:solidFill>
                <a:schemeClr val="bg1"/>
              </a:solidFill>
              <a:latin typeface="Aptos Narrow"/>
              <a:cs typeface="Arial" panose="020B0604020202020204" pitchFamily="34" charset="0"/>
            </a:rPr>
            <a:t>$1.23 M</a:t>
          </a:fld>
          <a:endParaRPr lang="en-US" sz="110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8</xdr:col>
      <xdr:colOff>184612</xdr:colOff>
      <xdr:row>30</xdr:row>
      <xdr:rowOff>69272</xdr:rowOff>
    </xdr:from>
    <xdr:to>
      <xdr:col>9</xdr:col>
      <xdr:colOff>422233</xdr:colOff>
      <xdr:row>31</xdr:row>
      <xdr:rowOff>168234</xdr:rowOff>
    </xdr:to>
    <xdr:sp macro="" textlink="'Analysis 1 (2)'!AB6">
      <xdr:nvSpPr>
        <xdr:cNvPr id="3093" name="TextBox 3092">
          <a:extLst>
            <a:ext uri="{FF2B5EF4-FFF2-40B4-BE49-F238E27FC236}">
              <a16:creationId xmlns:a16="http://schemas.microsoft.com/office/drawing/2014/main" id="{980609D6-7A02-3052-AB06-F7E06856818C}"/>
            </a:ext>
          </a:extLst>
        </xdr:cNvPr>
        <xdr:cNvSpPr txBox="1"/>
      </xdr:nvSpPr>
      <xdr:spPr>
        <a:xfrm rot="10800000" flipV="1">
          <a:off x="5300898" y="5413168"/>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655A6B-CBFF-41DB-B11A-949B4A14A512}" type="TxLink">
            <a:rPr lang="en-US" sz="1400" b="1" i="0" u="none" strike="noStrike">
              <a:solidFill>
                <a:srgbClr val="000000"/>
              </a:solidFill>
              <a:latin typeface="Aptos Narrow"/>
              <a:cs typeface="Arial" panose="020B0604020202020204" pitchFamily="34" charset="0"/>
            </a:rPr>
            <a:t>$1.73 M</a:t>
          </a:fld>
          <a:endParaRPr lang="en-US" sz="11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72456</xdr:colOff>
      <xdr:row>30</xdr:row>
      <xdr:rowOff>79169</xdr:rowOff>
    </xdr:from>
    <xdr:to>
      <xdr:col>11</xdr:col>
      <xdr:colOff>310077</xdr:colOff>
      <xdr:row>32</xdr:row>
      <xdr:rowOff>1</xdr:rowOff>
    </xdr:to>
    <xdr:sp macro="" textlink="'Analysis 1 (2)'!AB7">
      <xdr:nvSpPr>
        <xdr:cNvPr id="3094" name="TextBox 3093">
          <a:extLst>
            <a:ext uri="{FF2B5EF4-FFF2-40B4-BE49-F238E27FC236}">
              <a16:creationId xmlns:a16="http://schemas.microsoft.com/office/drawing/2014/main" id="{3332E6E2-E54F-8520-2AA3-B9ACAF79EFC8}"/>
            </a:ext>
          </a:extLst>
        </xdr:cNvPr>
        <xdr:cNvSpPr txBox="1"/>
      </xdr:nvSpPr>
      <xdr:spPr>
        <a:xfrm rot="10800000" flipV="1">
          <a:off x="6415859" y="5423065"/>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67D816-760C-49AD-BB83-F5CFC230B3DF}" type="TxLink">
            <a:rPr lang="en-US" sz="1400" b="1" i="0" u="none" strike="noStrike">
              <a:solidFill>
                <a:srgbClr val="000000"/>
              </a:solidFill>
              <a:latin typeface="Aptos Narrow"/>
              <a:cs typeface="Arial" panose="020B0604020202020204" pitchFamily="34" charset="0"/>
            </a:rPr>
            <a:t>$3.68 M</a:t>
          </a:fld>
          <a:endParaRPr lang="en-US" sz="11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11</xdr:col>
      <xdr:colOff>534275</xdr:colOff>
      <xdr:row>30</xdr:row>
      <xdr:rowOff>79168</xdr:rowOff>
    </xdr:from>
    <xdr:to>
      <xdr:col>13</xdr:col>
      <xdr:colOff>158337</xdr:colOff>
      <xdr:row>32</xdr:row>
      <xdr:rowOff>0</xdr:rowOff>
    </xdr:to>
    <xdr:sp macro="" textlink="'Analysis 1 (2)'!AB8">
      <xdr:nvSpPr>
        <xdr:cNvPr id="3095" name="TextBox 3094">
          <a:extLst>
            <a:ext uri="{FF2B5EF4-FFF2-40B4-BE49-F238E27FC236}">
              <a16:creationId xmlns:a16="http://schemas.microsoft.com/office/drawing/2014/main" id="{4DB8D7C2-0D09-9EB3-C3F3-347CAC61F6AA}"/>
            </a:ext>
          </a:extLst>
        </xdr:cNvPr>
        <xdr:cNvSpPr txBox="1"/>
      </xdr:nvSpPr>
      <xdr:spPr>
        <a:xfrm rot="10800000" flipV="1">
          <a:off x="7491236" y="5423064"/>
          <a:ext cx="85117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20478A-85E0-4134-9D2E-C1702BF9E2BF}" type="TxLink">
            <a:rPr lang="en-US" sz="1400" b="1" i="0" u="none" strike="noStrike">
              <a:solidFill>
                <a:schemeClr val="bg1"/>
              </a:solidFill>
              <a:latin typeface="Aptos Narrow"/>
              <a:ea typeface="+mn-ea"/>
              <a:cs typeface="Arial" panose="020B0604020202020204" pitchFamily="34" charset="0"/>
            </a:rPr>
            <a:pPr marL="0" indent="0" algn="ctr"/>
            <a:t>$6.07 M</a:t>
          </a:fld>
          <a:endParaRPr lang="en-US" sz="1400" b="1" i="0" u="none" strike="noStrike">
            <a:solidFill>
              <a:schemeClr val="bg1"/>
            </a:solidFill>
            <a:latin typeface="Aptos Narrow"/>
            <a:ea typeface="+mn-ea"/>
            <a:cs typeface="Arial" panose="020B0604020202020204" pitchFamily="34" charset="0"/>
          </a:endParaRPr>
        </a:p>
      </xdr:txBody>
    </xdr:sp>
    <xdr:clientData/>
  </xdr:twoCellAnchor>
  <xdr:twoCellAnchor>
    <xdr:from>
      <xdr:col>7</xdr:col>
      <xdr:colOff>316558</xdr:colOff>
      <xdr:row>33</xdr:row>
      <xdr:rowOff>59374</xdr:rowOff>
    </xdr:from>
    <xdr:to>
      <xdr:col>8</xdr:col>
      <xdr:colOff>128649</xdr:colOff>
      <xdr:row>35</xdr:row>
      <xdr:rowOff>9896</xdr:rowOff>
    </xdr:to>
    <xdr:sp macro="" textlink="'Analysis 1 (2)'!AC5">
      <xdr:nvSpPr>
        <xdr:cNvPr id="3096" name="TextBox 3095">
          <a:extLst>
            <a:ext uri="{FF2B5EF4-FFF2-40B4-BE49-F238E27FC236}">
              <a16:creationId xmlns:a16="http://schemas.microsoft.com/office/drawing/2014/main" id="{C488659B-5E75-D322-5226-5A468E7BAF12}"/>
            </a:ext>
          </a:extLst>
        </xdr:cNvPr>
        <xdr:cNvSpPr txBox="1"/>
      </xdr:nvSpPr>
      <xdr:spPr>
        <a:xfrm rot="10800000" flipV="1">
          <a:off x="4819285" y="5937660"/>
          <a:ext cx="425650" cy="306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35FF15-ECAC-4959-B22A-1B796E3EAEC7}" type="TxLink">
            <a:rPr lang="en-US" sz="1200" b="1" i="0" u="none" strike="noStrike" baseline="0">
              <a:solidFill>
                <a:srgbClr val="000000"/>
              </a:solidFill>
              <a:latin typeface="Aptos Narrow"/>
              <a:cs typeface="Arial" panose="020B0604020202020204" pitchFamily="34" charset="0"/>
            </a:rPr>
            <a:t>10%</a:t>
          </a:fld>
          <a:endParaRPr lang="en-US" sz="105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9</xdr:col>
      <xdr:colOff>187911</xdr:colOff>
      <xdr:row>33</xdr:row>
      <xdr:rowOff>98960</xdr:rowOff>
    </xdr:from>
    <xdr:to>
      <xdr:col>9</xdr:col>
      <xdr:colOff>583870</xdr:colOff>
      <xdr:row>35</xdr:row>
      <xdr:rowOff>19793</xdr:rowOff>
    </xdr:to>
    <xdr:sp macro="" textlink="'Analysis 1 (2)'!AC6">
      <xdr:nvSpPr>
        <xdr:cNvPr id="3097" name="TextBox 3096">
          <a:extLst>
            <a:ext uri="{FF2B5EF4-FFF2-40B4-BE49-F238E27FC236}">
              <a16:creationId xmlns:a16="http://schemas.microsoft.com/office/drawing/2014/main" id="{5CA9070B-7E98-0270-745D-C11512A6ACBD}"/>
            </a:ext>
          </a:extLst>
        </xdr:cNvPr>
        <xdr:cNvSpPr txBox="1"/>
      </xdr:nvSpPr>
      <xdr:spPr>
        <a:xfrm rot="10800000" flipV="1">
          <a:off x="5917755" y="5977246"/>
          <a:ext cx="395959"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C22D4F-502C-40E0-B7DC-73F41FAD7445}" type="TxLink">
            <a:rPr lang="en-US" sz="1200" b="1" i="0" u="none" strike="noStrike">
              <a:solidFill>
                <a:srgbClr val="000000"/>
              </a:solidFill>
              <a:latin typeface="Aptos Narrow"/>
              <a:cs typeface="Arial" panose="020B0604020202020204" pitchFamily="34" charset="0"/>
            </a:rPr>
            <a:t>14%</a:t>
          </a:fld>
          <a:endParaRPr lang="en-US" sz="105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11</xdr:col>
      <xdr:colOff>31849</xdr:colOff>
      <xdr:row>33</xdr:row>
      <xdr:rowOff>69271</xdr:rowOff>
    </xdr:from>
    <xdr:to>
      <xdr:col>11</xdr:col>
      <xdr:colOff>494804</xdr:colOff>
      <xdr:row>34</xdr:row>
      <xdr:rowOff>168233</xdr:rowOff>
    </xdr:to>
    <xdr:sp macro="" textlink="'Analysis 1 (2)'!AC7">
      <xdr:nvSpPr>
        <xdr:cNvPr id="3098" name="TextBox 3097">
          <a:extLst>
            <a:ext uri="{FF2B5EF4-FFF2-40B4-BE49-F238E27FC236}">
              <a16:creationId xmlns:a16="http://schemas.microsoft.com/office/drawing/2014/main" id="{947CBA6E-4FA8-11E9-C572-8CA440FE71AC}"/>
            </a:ext>
          </a:extLst>
        </xdr:cNvPr>
        <xdr:cNvSpPr txBox="1"/>
      </xdr:nvSpPr>
      <xdr:spPr>
        <a:xfrm rot="10800000" flipV="1">
          <a:off x="6988810" y="5947557"/>
          <a:ext cx="462955"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D23C53-6210-41B2-B927-4D55401E4818}" type="TxLink">
            <a:rPr lang="en-US" sz="1200" b="1" i="0" u="none" strike="noStrike">
              <a:solidFill>
                <a:srgbClr val="000000"/>
              </a:solidFill>
              <a:latin typeface="Aptos Narrow"/>
              <a:ea typeface="+mn-ea"/>
              <a:cs typeface="Arial" panose="020B0604020202020204" pitchFamily="34" charset="0"/>
            </a:rPr>
            <a:pPr marL="0" indent="0" algn="ctr"/>
            <a:t>29%</a:t>
          </a:fld>
          <a:endParaRPr lang="en-US" sz="1200" b="1" i="0" u="none" strike="noStrike">
            <a:solidFill>
              <a:srgbClr val="000000"/>
            </a:solidFill>
            <a:latin typeface="Aptos Narrow"/>
            <a:ea typeface="+mn-ea"/>
            <a:cs typeface="Arial" panose="020B0604020202020204" pitchFamily="34" charset="0"/>
          </a:endParaRPr>
        </a:p>
      </xdr:txBody>
    </xdr:sp>
    <xdr:clientData/>
  </xdr:twoCellAnchor>
  <xdr:twoCellAnchor>
    <xdr:from>
      <xdr:col>12</xdr:col>
      <xdr:colOff>494691</xdr:colOff>
      <xdr:row>33</xdr:row>
      <xdr:rowOff>89063</xdr:rowOff>
    </xdr:from>
    <xdr:to>
      <xdr:col>13</xdr:col>
      <xdr:colOff>366156</xdr:colOff>
      <xdr:row>35</xdr:row>
      <xdr:rowOff>9896</xdr:rowOff>
    </xdr:to>
    <xdr:sp macro="" textlink="'Analysis 1 (2)'!AC8">
      <xdr:nvSpPr>
        <xdr:cNvPr id="3103" name="TextBox 3102">
          <a:extLst>
            <a:ext uri="{FF2B5EF4-FFF2-40B4-BE49-F238E27FC236}">
              <a16:creationId xmlns:a16="http://schemas.microsoft.com/office/drawing/2014/main" id="{6077D478-32DF-7166-87E5-C19D2F055819}"/>
            </a:ext>
          </a:extLst>
        </xdr:cNvPr>
        <xdr:cNvSpPr txBox="1"/>
      </xdr:nvSpPr>
      <xdr:spPr>
        <a:xfrm rot="10800000" flipV="1">
          <a:off x="8065210" y="5967349"/>
          <a:ext cx="485024"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94F0C3-A092-4E01-AEB2-B73E86A5D2EC}" type="TxLink">
            <a:rPr lang="en-US" sz="1200" b="1" i="0" u="none" strike="noStrike">
              <a:solidFill>
                <a:srgbClr val="000000"/>
              </a:solidFill>
              <a:latin typeface="Aptos Narrow"/>
              <a:ea typeface="+mn-ea"/>
              <a:cs typeface="Arial" panose="020B0604020202020204" pitchFamily="34" charset="0"/>
            </a:rPr>
            <a:pPr marL="0" indent="0" algn="ctr"/>
            <a:t>48%</a:t>
          </a:fld>
          <a:endParaRPr lang="en-US" sz="1200" b="1" i="0" u="none" strike="noStrike">
            <a:solidFill>
              <a:srgbClr val="000000"/>
            </a:solidFill>
            <a:latin typeface="Aptos Narrow"/>
            <a:ea typeface="+mn-ea"/>
            <a:cs typeface="Arial" panose="020B0604020202020204" pitchFamily="34" charset="0"/>
          </a:endParaRPr>
        </a:p>
      </xdr:txBody>
    </xdr:sp>
    <xdr:clientData/>
  </xdr:twoCellAnchor>
  <xdr:twoCellAnchor>
    <xdr:from>
      <xdr:col>6</xdr:col>
      <xdr:colOff>19676</xdr:colOff>
      <xdr:row>26</xdr:row>
      <xdr:rowOff>49479</xdr:rowOff>
    </xdr:from>
    <xdr:to>
      <xdr:col>9</xdr:col>
      <xdr:colOff>475013</xdr:colOff>
      <xdr:row>27</xdr:row>
      <xdr:rowOff>108857</xdr:rowOff>
    </xdr:to>
    <xdr:sp macro="" textlink="">
      <xdr:nvSpPr>
        <xdr:cNvPr id="3106" name="TextBox 3105">
          <a:extLst>
            <a:ext uri="{FF2B5EF4-FFF2-40B4-BE49-F238E27FC236}">
              <a16:creationId xmlns:a16="http://schemas.microsoft.com/office/drawing/2014/main" id="{813C32D2-E074-D0FA-E0E3-487DBC093E82}"/>
            </a:ext>
          </a:extLst>
        </xdr:cNvPr>
        <xdr:cNvSpPr txBox="1"/>
      </xdr:nvSpPr>
      <xdr:spPr>
        <a:xfrm rot="10800000" flipV="1">
          <a:off x="3908845" y="4680856"/>
          <a:ext cx="2296012" cy="237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solidFill>
              <a:latin typeface="Arial" panose="020B0604020202020204" pitchFamily="34" charset="0"/>
              <a:cs typeface="Arial" panose="020B0604020202020204" pitchFamily="34" charset="0"/>
            </a:rPr>
            <a:t>Quertarly</a:t>
          </a:r>
          <a:r>
            <a:rPr lang="en-US" sz="1200" b="0" i="0" u="none" strike="noStrike" baseline="0">
              <a:solidFill>
                <a:schemeClr val="tx1"/>
              </a:solidFill>
              <a:latin typeface="Arial" panose="020B0604020202020204" pitchFamily="34" charset="0"/>
              <a:cs typeface="Arial" panose="020B0604020202020204" pitchFamily="34" charset="0"/>
            </a:rPr>
            <a:t> view by </a:t>
          </a:r>
          <a:r>
            <a:rPr lang="en-US" sz="1200" b="1" i="0" u="none" strike="noStrike" baseline="0">
              <a:solidFill>
                <a:schemeClr val="tx1"/>
              </a:solidFill>
              <a:latin typeface="Arial" panose="020B0604020202020204" pitchFamily="34" charset="0"/>
              <a:cs typeface="Arial" panose="020B0604020202020204" pitchFamily="34" charset="0"/>
            </a:rPr>
            <a:t>Profit</a:t>
          </a:r>
          <a:endParaRPr lang="en-US" sz="1200" b="1" i="0" u="none" strike="noStrike">
            <a:solidFill>
              <a:schemeClr val="tx1"/>
            </a:solidFill>
            <a:latin typeface="Arial" panose="020B0604020202020204" pitchFamily="34" charset="0"/>
            <a:cs typeface="Arial" panose="020B0604020202020204" pitchFamily="34" charset="0"/>
          </a:endParaRPr>
        </a:p>
      </xdr:txBody>
    </xdr:sp>
    <xdr:clientData/>
  </xdr:twoCellAnchor>
  <xdr:twoCellAnchor>
    <xdr:from>
      <xdr:col>14</xdr:col>
      <xdr:colOff>87075</xdr:colOff>
      <xdr:row>25</xdr:row>
      <xdr:rowOff>134341</xdr:rowOff>
    </xdr:from>
    <xdr:to>
      <xdr:col>19</xdr:col>
      <xdr:colOff>366156</xdr:colOff>
      <xdr:row>37</xdr:row>
      <xdr:rowOff>39584</xdr:rowOff>
    </xdr:to>
    <xdr:sp macro="" textlink="">
      <xdr:nvSpPr>
        <xdr:cNvPr id="3109" name="Rectangle: Rounded Corners 3108">
          <a:extLst>
            <a:ext uri="{FF2B5EF4-FFF2-40B4-BE49-F238E27FC236}">
              <a16:creationId xmlns:a16="http://schemas.microsoft.com/office/drawing/2014/main" id="{C732100A-338D-5850-5169-DD6B23E2AED8}"/>
            </a:ext>
          </a:extLst>
        </xdr:cNvPr>
        <xdr:cNvSpPr/>
      </xdr:nvSpPr>
      <xdr:spPr>
        <a:xfrm>
          <a:off x="8884711" y="4587588"/>
          <a:ext cx="3346874" cy="2042801"/>
        </a:xfrm>
        <a:prstGeom prst="roundRect">
          <a:avLst>
            <a:gd name="adj" fmla="val 60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168234</xdr:colOff>
      <xdr:row>26</xdr:row>
      <xdr:rowOff>1</xdr:rowOff>
    </xdr:from>
    <xdr:to>
      <xdr:col>19</xdr:col>
      <xdr:colOff>326570</xdr:colOff>
      <xdr:row>36</xdr:row>
      <xdr:rowOff>108859</xdr:rowOff>
    </xdr:to>
    <mc:AlternateContent xmlns:mc="http://schemas.openxmlformats.org/markup-compatibility/2006">
      <mc:Choice xmlns:a14="http://schemas.microsoft.com/office/drawing/2010/main" Requires="a14">
        <xdr:graphicFrame macro="">
          <xdr:nvGraphicFramePr>
            <xdr:cNvPr id="3107" name="Country">
              <a:extLst>
                <a:ext uri="{FF2B5EF4-FFF2-40B4-BE49-F238E27FC236}">
                  <a16:creationId xmlns:a16="http://schemas.microsoft.com/office/drawing/2014/main" id="{F85331E4-1883-4657-85D1-19A3913C41F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965870" y="4631378"/>
              <a:ext cx="3226129" cy="1890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500253</xdr:colOff>
      <xdr:row>0</xdr:row>
      <xdr:rowOff>78388</xdr:rowOff>
    </xdr:from>
    <xdr:to>
      <xdr:col>5</xdr:col>
      <xdr:colOff>9896</xdr:colOff>
      <xdr:row>1</xdr:row>
      <xdr:rowOff>89065</xdr:rowOff>
    </xdr:to>
    <xdr:sp macro="" textlink="">
      <xdr:nvSpPr>
        <xdr:cNvPr id="3110" name="TextBox 3109">
          <a:extLst>
            <a:ext uri="{FF2B5EF4-FFF2-40B4-BE49-F238E27FC236}">
              <a16:creationId xmlns:a16="http://schemas.microsoft.com/office/drawing/2014/main" id="{2DFF562F-B2FD-2E78-6D33-FDFF4C1856A4}"/>
            </a:ext>
          </a:extLst>
        </xdr:cNvPr>
        <xdr:cNvSpPr txBox="1"/>
      </xdr:nvSpPr>
      <xdr:spPr>
        <a:xfrm>
          <a:off x="500253" y="78388"/>
          <a:ext cx="2785253" cy="188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Adventure work </a:t>
          </a:r>
          <a:r>
            <a:rPr lang="en-US" sz="1600" b="0">
              <a:solidFill>
                <a:sysClr val="windowText" lastClr="000000"/>
              </a:solidFill>
            </a:rPr>
            <a:t>sales analysis</a:t>
          </a:r>
          <a:endParaRPr lang="en-US" sz="1600" b="1">
            <a:solidFill>
              <a:sysClr val="windowText" lastClr="00000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49171180555" backgroundQuery="1" createdVersion="8" refreshedVersion="8" minRefreshableVersion="3" recordCount="0" supportSubquery="1" supportAdvancedDrill="1" xr:uid="{D37B4A23-0B88-4E10-8EAF-72D1AEE94F4C}">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53945833333" backgroundQuery="1" createdVersion="8" refreshedVersion="8" minRefreshableVersion="3" recordCount="0" supportSubquery="1" supportAdvancedDrill="1" xr:uid="{CE32A8B0-D112-45F5-887C-37377ABFF82D}">
  <cacheSource type="external" connectionId="8"/>
  <cacheFields count="6">
    <cacheField name="[Measures].[Sum of Total Profit]" caption="Sum of Total Profit" numFmtId="0" hierarchy="42"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 name="[DimDate].[Quarter].[Quarter]" caption="Quarter" numFmtId="0" hierarchy="13" level="1">
      <sharedItems count="4">
        <s v="Qtr-1"/>
        <s v="Qtr-2"/>
        <s v="Qtr-3"/>
        <s v="Qtr-4"/>
      </sharedItems>
    </cacheField>
    <cacheField name="[DimGeography].[Country].[Country]" caption="Country" numFmtId="0" hierarchy="17" level="1">
      <sharedItems containsSemiMixedTypes="0" containsNonDate="0" containsString="0"/>
    </cacheField>
    <cacheField name="Dummy0" numFmtId="0" hierarchy="57" level="32767">
      <extLst>
        <ext xmlns:x14="http://schemas.microsoft.com/office/spreadsheetml/2009/9/main" uri="{63CAB8AC-B538-458d-9737-405883B0398D}">
          <x14:cacheField ignore="1"/>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 caption="WeekType" attribute="1" defaultMemberUniqueName="[DimDate].[WeekType].[All]" allUniqueName="[DimDate].[Week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Date].[Day of Week]" caption="Day of Week" attribute="1" defaultMemberUniqueName="[DimDate].[Day of Week].[All]" allUniqueName="[DimDate].[Day of Week].[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53946180556" backgroundQuery="1" createdVersion="8" refreshedVersion="8" minRefreshableVersion="3" recordCount="0" supportSubquery="1" supportAdvancedDrill="1" xr:uid="{B8193635-142B-4D2E-83AE-B0E50CDD6775}">
  <cacheSource type="external" connectionId="8"/>
  <cacheFields count="5">
    <cacheField name="[Measures].[Sum of Total Profit]" caption="Sum of Total Profit" numFmtId="0" hierarchy="42"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 name="[DimDate].[WeekType].[WeekType]" caption="WeekType"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 caption="WeekType" attribute="1" defaultMemberUniqueName="[DimDate].[WeekType].[All]" allUniqueName="[DimDate].[WeekType].[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53946527779" backgroundQuery="1" createdVersion="8" refreshedVersion="8" minRefreshableVersion="3" recordCount="0" supportSubquery="1" supportAdvancedDrill="1" xr:uid="{ACA6EAEF-510C-4ECC-9C59-EC4D92F0B41E}">
  <cacheSource type="external" connectionId="8"/>
  <cacheFields count="4">
    <cacheField name="[Measures].[Sum of Total Profit]" caption="Sum of Total Profit" numFmtId="0" hierarchy="42"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 name="[DimGeography].[Country].[Country]" caption="Country" numFmtId="0" hierarchy="17" level="1">
      <sharedItems containsSemiMixedTypes="0" containsNonDate="0" containsString="0"/>
    </cacheField>
  </cacheFields>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53946875002" backgroundQuery="1" createdVersion="8" refreshedVersion="8" minRefreshableVersion="3" recordCount="0" supportSubquery="1" supportAdvancedDrill="1" xr:uid="{69116360-4B21-47F9-BF72-E5FF4CD22E1C}">
  <cacheSource type="external" connectionId="8"/>
  <cacheFields count="4">
    <cacheField name="[Measures].[Sum of Total Profit]" caption="Sum of Total Profit" numFmtId="0" hierarchy="42" level="32767"/>
    <cacheField name="[DimDate].[Month Name].[Month Name]" caption="Month Name" numFmtId="0" hierarchy="10" level="1">
      <sharedItems count="12">
        <s v="Jan"/>
        <s v="Feb"/>
        <s v="Mar"/>
        <s v="Apr"/>
        <s v="May"/>
        <s v="Jun"/>
        <s v="Jul"/>
        <s v="Aug"/>
        <s v="Sep"/>
        <s v="Oct"/>
        <s v="Nov"/>
        <s v="Dec"/>
      </sharedItems>
    </cacheField>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53947337964" backgroundQuery="1" createdVersion="8" refreshedVersion="8" minRefreshableVersion="3" recordCount="0" supportSubquery="1" supportAdvancedDrill="1" xr:uid="{E9B2ED4E-4E0D-4EA9-AAA6-BA63F1BA8248}">
  <cacheSource type="external" connectionId="8"/>
  <cacheFields count="5">
    <cacheField name="[Measures].[#Transaction]" caption="#Transaction" numFmtId="0" hierarchy="44" level="32767"/>
    <cacheField name="[Measures].[Sum of Total Revenue]" caption="Sum of Total Revenue" numFmtId="0" hierarchy="40" level="32767"/>
    <cacheField name="[Measures].[Sum of Total Profit]" caption="Sum of Total Profit" numFmtId="0" hierarchy="42"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53947800926" backgroundQuery="1" createdVersion="8" refreshedVersion="8" minRefreshableVersion="3" recordCount="0" supportSubquery="1" supportAdvancedDrill="1" xr:uid="{654AE44B-3A03-4ACF-9B8E-9FD644ACEB77}">
  <cacheSource type="external" connectionId="8"/>
  <cacheFields count="11">
    <cacheField name="[Measures].[#Transaction]" caption="#Transaction" numFmtId="0" hierarchy="44" level="32767"/>
    <cacheField name="[Measures].[Sum of Total Revenue]" caption="Sum of Total Revenue" numFmtId="0" hierarchy="40" level="32767"/>
    <cacheField name="[Measures].[Sum of COGS]" caption="Sum of COGS" numFmtId="0" hierarchy="41" level="32767"/>
    <cacheField name="[Measures].[Sum of Total Profit]" caption="Sum of Total Profit" numFmtId="0" hierarchy="42" level="32767"/>
    <cacheField name="[Measures].[Sum of OrderQuantity]" caption="Sum of OrderQuantity" numFmtId="0" hierarchy="43" level="32767"/>
    <cacheField name="[Measures].[All product]" caption="All product" numFmtId="0" hierarchy="45" level="32767"/>
    <cacheField name="[Measures].[Sold Products]" caption="Sold Products" numFmtId="0" hierarchy="46" level="32767"/>
    <cacheField name="[Measures].[Unsold Products]" caption="Unsold Products" numFmtId="0" hierarchy="47" level="32767"/>
    <cacheField name="[Measures].[% Profit Margin]" caption="% Profit Margin" numFmtId="0" hierarchy="48"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1.853948495373" backgroundQuery="1" createdVersion="8" refreshedVersion="8" minRefreshableVersion="3" recordCount="0" supportSubquery="1" supportAdvancedDrill="1" xr:uid="{700BC1BB-2B4C-4915-8EFB-96CBF6CF0CEE}">
  <cacheSource type="external" connectionId="8"/>
  <cacheFields count="9">
    <cacheField name="[Measures].[#Transaction]" caption="#Transaction" numFmtId="0" hierarchy="44" level="32767"/>
    <cacheField name="[Measures].[Sum of Total Revenue]" caption="Sum of Total Revenue" numFmtId="0" hierarchy="40" level="32767"/>
    <cacheField name="[Measures].[Sum of COGS]" caption="Sum of COGS" numFmtId="0" hierarchy="41" level="32767"/>
    <cacheField name="[Measures].[Sum of Total Profit]" caption="Sum of Total Profit" numFmtId="0" hierarchy="42" level="32767"/>
    <cacheField name="[Measures].[Sum of OrderQuantity]" caption="Sum of OrderQuantity" numFmtId="0" hierarchy="43" level="32767"/>
    <cacheField name="[Measures].[% Profit Margin]" caption="% Profit Margin" numFmtId="0" hierarchy="48" level="32767"/>
    <cacheField name="[DimDate].[Year].[Year]" caption="Year" numFmtId="0" hierarchy="8"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0.925798263888" backgroundQuery="1" createdVersion="3" refreshedVersion="8" minRefreshableVersion="3" recordCount="0" supportSubquery="1" supportAdvancedDrill="1" xr:uid="{7446BD16-B75A-4D60-8665-F5B78BF1206B}">
  <cacheSource type="external" connectionId="8">
    <extLst>
      <ext xmlns:x14="http://schemas.microsoft.com/office/spreadsheetml/2009/9/main" uri="{F057638F-6D5F-4e77-A914-E7F072B9BCA8}">
        <x14:sourceConnection name="ThisWorkbookDataModel"/>
      </ext>
    </extLst>
  </cacheSource>
  <cacheFields count="0"/>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19869108"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refreshedDate="45710.925800810182" backgroundQuery="1" createdVersion="3" refreshedVersion="8" minRefreshableVersion="3" recordCount="0" supportSubquery="1" supportAdvancedDrill="1" xr:uid="{00A5C86A-38D1-435F-8A24-FAD8C667B458}">
  <cacheSource type="external" connectionId="8">
    <extLst>
      <ext xmlns:x14="http://schemas.microsoft.com/office/spreadsheetml/2009/9/main" uri="{F057638F-6D5F-4e77-A914-E7F072B9BCA8}">
        <x14:sourceConnection name="ThisWorkbookDataModel"/>
      </ext>
    </extLst>
  </cacheSource>
  <cacheFields count="0"/>
  <cacheHierarchies count="5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089975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F02118-4307-47CE-B999-F972A60E905D}" name="PivotTable6" cacheId="348" applyNumberFormats="0" applyBorderFormats="0" applyFontFormats="0" applyPatternFormats="0" applyAlignmentFormats="0" applyWidthHeightFormats="1" dataCaption="Values" tag="b46404be-67ce-4aec-aff4-71d720bdf5db" updatedVersion="8" minRefreshableVersion="3" useAutoFormatting="1" subtotalHiddenItems="1" rowGrandTotals="0" colGrandTotals="0" itemPrintTitles="1" createdVersion="8" indent="0" compact="0" compactData="0" multipleFieldFilters="0" chartFormat="2">
  <location ref="V4:V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outline="0" fieldPosition="0">
        <references count="1">
          <reference field="0" count="0"/>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DEB61A-09DD-42B0-BF8B-66B95184D340}" name="PivotTable2" cacheId="765" applyNumberFormats="0" applyBorderFormats="0" applyFontFormats="0" applyPatternFormats="0" applyAlignmentFormats="0" applyWidthHeightFormats="1" dataCaption="Values" tag="b46404be-67ce-4aec-aff4-71d720bdf5db" updatedVersion="8" minRefreshableVersion="3" useAutoFormatting="1" rowGrandTotals="0" colGrandTotals="0" itemPrintTitles="1" createdVersion="8" indent="0" compact="0" compactData="0" multipleFieldFilters="0" chartFormat="2">
  <location ref="B13:E17"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Total Revenue" fld="1" baseField="0" baseItem="0" numFmtId="166"/>
    <dataField name=" Total Profit" fld="2" baseField="0" baseItem="0" numFmtId="166"/>
    <dataField fld="0" subtotal="count" baseField="0" baseItem="0" numFmtId="165"/>
  </dataFields>
  <formats count="8">
    <format dxfId="30">
      <pivotArea outline="0" collapsedLevelsAreSubtotals="1" fieldPosition="0">
        <references count="1">
          <reference field="4294967294" count="1" selected="0">
            <x v="2"/>
          </reference>
        </references>
      </pivotArea>
    </format>
    <format dxfId="29">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1"/>
          </reference>
        </references>
      </pivotArea>
    </format>
    <format dxfId="27">
      <pivotArea type="all" dataOnly="0" outline="0" fieldPosition="0"/>
    </format>
    <format dxfId="26">
      <pivotArea outline="0" collapsedLevelsAreSubtotals="1" fieldPosition="0"/>
    </format>
    <format dxfId="25">
      <pivotArea field="3" type="button" dataOnly="0" labelOnly="1" outline="0" axis="axisRow" fieldPosition="0"/>
    </format>
    <format dxfId="24">
      <pivotArea dataOnly="0" labelOnly="1" outline="0" fieldPosition="0">
        <references count="1">
          <reference field="3" count="0"/>
        </references>
      </pivotArea>
    </format>
    <format dxfId="23">
      <pivotArea dataOnly="0" labelOnly="1" outline="0" fieldPosition="0">
        <references count="1">
          <reference field="4294967294" count="3">
            <x v="0"/>
            <x v="1"/>
            <x v="2"/>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F62935-BEA3-4D20-969A-935C120E552A}" name="PivotTable1" cacheId="768" applyNumberFormats="0" applyBorderFormats="0" applyFontFormats="0" applyPatternFormats="0" applyAlignmentFormats="0" applyWidthHeightFormats="1" dataCaption="Values" tag="d531b1a2-c667-4b53-987b-750f1f656333" updatedVersion="8" minRefreshableVersion="3" useAutoFormatting="1" subtotalHiddenItems="1" itemPrintTitles="1" createdVersion="8" indent="0" outline="1" outlineData="1" multipleFieldFilters="0">
  <location ref="B2:J3"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Total Revenue" fld="1" baseField="0" baseItem="0" numFmtId="166"/>
    <dataField name=" COGS" fld="2" baseField="0" baseItem="0" numFmtId="166"/>
    <dataField name=" Total Profit" fld="3" baseField="0" baseItem="0" numFmtId="166"/>
    <dataField fld="8" subtotal="count" baseField="0" baseItem="0"/>
    <dataField name=" OrderQuantity" fld="4" baseField="0" baseItem="0" numFmtId="165"/>
    <dataField fld="5" subtotal="count" baseField="0" baseItem="0"/>
    <dataField fld="6" subtotal="count" baseField="0" baseItem="0"/>
    <dataField fld="7" subtotal="count" baseField="0" baseItem="0"/>
  </dataFields>
  <formats count="8">
    <format dxfId="38">
      <pivotArea outline="0" collapsedLevelsAreSubtotals="1" fieldPosition="0">
        <references count="1">
          <reference field="4294967294" count="1" selected="0">
            <x v="0"/>
          </reference>
        </references>
      </pivotArea>
    </format>
    <format dxfId="37">
      <pivotArea outline="0" collapsedLevelsAreSubtotals="1" fieldPosition="0">
        <references count="1">
          <reference field="4294967294" count="1" selected="0">
            <x v="5"/>
          </reference>
        </references>
      </pivotArea>
    </format>
    <format dxfId="36">
      <pivotArea outline="0" collapsedLevelsAreSubtotals="1" fieldPosition="0">
        <references count="1">
          <reference field="4294967294" count="1" selected="0">
            <x v="1"/>
          </reference>
        </references>
      </pivotArea>
    </format>
    <format dxfId="35">
      <pivotArea outline="0" collapsedLevelsAreSubtotals="1" fieldPosition="0">
        <references count="1">
          <reference field="4294967294" count="1" selected="0">
            <x v="2"/>
          </reference>
        </references>
      </pivotArea>
    </format>
    <format dxfId="34">
      <pivotArea outline="0" collapsedLevelsAreSubtotals="1" fieldPosition="0">
        <references count="1">
          <reference field="4294967294" count="1" selected="0">
            <x v="3"/>
          </reference>
        </references>
      </pivotArea>
    </format>
    <format dxfId="33">
      <pivotArea type="all" dataOnly="0" outline="0" fieldPosition="0"/>
    </format>
    <format dxfId="32">
      <pivotArea outline="0" collapsedLevelsAreSubtotals="1" fieldPosition="0"/>
    </format>
    <format dxfId="31">
      <pivotArea dataOnly="0" labelOnly="1" outline="0" fieldPosition="0">
        <references count="1">
          <reference field="4294967294" count="9">
            <x v="0"/>
            <x v="1"/>
            <x v="2"/>
            <x v="3"/>
            <x v="4"/>
            <x v="5"/>
            <x v="6"/>
            <x v="7"/>
            <x v="8"/>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BD57E3-04D4-4C41-BE55-4C210307729C}" name="PivotTable7" cacheId="771" applyNumberFormats="0" applyBorderFormats="0" applyFontFormats="0" applyPatternFormats="0" applyAlignmentFormats="0" applyWidthHeightFormats="1" dataCaption="Values" tag="1236fdea-53bc-40e1-b91e-ec60b56b0a82" updatedVersion="8" minRefreshableVersion="3" useAutoFormatting="1" subtotalHiddenItems="1" rowGrandTotals="0" colGrandTotals="0" itemPrintTitles="1" createdVersion="8" indent="0" compact="0" compactData="0" multipleFieldFilters="0">
  <location ref="N4:T7"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 Total Revenue" fld="1" baseField="0" baseItem="0" numFmtId="166"/>
    <dataField name=" COGS" fld="2" baseField="0" baseItem="0" numFmtId="166"/>
    <dataField name=" Total Profit" fld="3" baseField="0" baseItem="0" numFmtId="166"/>
    <dataField fld="5" subtotal="count" baseField="0" baseItem="0"/>
    <dataField name=" OrderQuantity" fld="4" baseField="0" baseItem="0" numFmtId="165"/>
  </dataFields>
  <formats count="8">
    <format dxfId="46">
      <pivotArea outline="0" collapsedLevelsAreSubtotals="1" fieldPosition="0">
        <references count="1">
          <reference field="4294967294" count="1" selected="0">
            <x v="0"/>
          </reference>
        </references>
      </pivotArea>
    </format>
    <format dxfId="45">
      <pivotArea outline="0" collapsedLevelsAreSubtotals="1" fieldPosition="0">
        <references count="1">
          <reference field="4294967294" count="1" selected="0">
            <x v="5"/>
          </reference>
        </references>
      </pivotArea>
    </format>
    <format dxfId="44">
      <pivotArea outline="0" collapsedLevelsAreSubtotals="1" fieldPosition="0">
        <references count="1">
          <reference field="4294967294" count="1" selected="0">
            <x v="1"/>
          </reference>
        </references>
      </pivotArea>
    </format>
    <format dxfId="43">
      <pivotArea outline="0" collapsedLevelsAreSubtotals="1" fieldPosition="0">
        <references count="1">
          <reference field="4294967294" count="1" selected="0">
            <x v="2"/>
          </reference>
        </references>
      </pivotArea>
    </format>
    <format dxfId="42">
      <pivotArea outline="0" collapsedLevelsAreSubtotals="1" fieldPosition="0">
        <references count="1">
          <reference field="4294967294" count="1" selected="0">
            <x v="3"/>
          </reference>
        </references>
      </pivotArea>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6">
            <x v="0"/>
            <x v="1"/>
            <x v="2"/>
            <x v="3"/>
            <x v="4"/>
            <x v="5"/>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B33002-40BB-4D9F-9797-46E477E563EA}" name="PivotTable4" cacheId="753" applyNumberFormats="0" applyBorderFormats="0" applyFontFormats="0" applyPatternFormats="0" applyAlignmentFormats="0" applyWidthHeightFormats="1" dataCaption="Values" missingCaption="0" tag="fda35561-359d-4d3d-aa9c-2318f98db135" updatedVersion="8" minRefreshableVersion="3" useAutoFormatting="1" subtotalHiddenItems="1" rowGrandTotals="0" colGrandTotals="0" itemPrintTitles="1" createdVersion="8" indent="0" showEmptyRow="1" showEmptyCol="1" compact="0" compactData="0" multipleFieldFilters="0" chartFormat="12">
  <location ref="AA4:AC8" firstHeaderRow="0" firstDataRow="1" firstDataCol="1"/>
  <pivotFields count="6">
    <pivotField dataField="1" compact="0" outline="0" subtotalTop="0" showAll="0" defaultSubtotal="0"/>
    <pivotField compact="0" allDrilled="1" outline="0" subtotalTop="0" showAll="0" dataSourceSort="1" defaultSubtotal="0" defaultAttributeDrillState="1"/>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Total Profit" fld="0" baseField="0" baseItem="0" numFmtId="166"/>
    <dataField name="Sum of Total Profit" fld="5" showDataAs="percentOfTotal" baseField="0" baseItem="0" numFmtId="9">
      <extLst>
        <ext xmlns:x14="http://schemas.microsoft.com/office/spreadsheetml/2009/9/main" uri="{E15A36E0-9728-4e99-A89B-3F7291B0FE68}">
          <x14:dataField sourceField="0" uniqueName="[__Xl2].[Measures].[Sum of Total Profit]"/>
        </ext>
      </extLst>
    </dataField>
  </dataFields>
  <formats count="6">
    <format dxfId="1">
      <pivotArea outline="0" collapsedLevelsAreSubtotals="1" fieldPosition="0">
        <references count="1">
          <reference field="4294967294" count="1" selected="0">
            <x v="0"/>
          </reference>
        </references>
      </pivotArea>
    </format>
    <format dxfId="2">
      <pivotArea type="all" dataOnly="0" outline="0" fieldPosition="0"/>
    </format>
    <format dxfId="3">
      <pivotArea outline="0" collapsedLevelsAreSubtotals="1" fieldPosition="0"/>
    </format>
    <format dxfId="4">
      <pivotArea dataOnly="0" labelOnly="1" outline="0" fieldPosition="0">
        <references count="1">
          <reference field="4294967294" count="1">
            <x v="0"/>
          </reference>
        </references>
      </pivotArea>
    </format>
    <format dxfId="5">
      <pivotArea outline="0" fieldPosition="0">
        <references count="1">
          <reference field="4294967294" count="1">
            <x v="1"/>
          </reference>
        </references>
      </pivotArea>
    </format>
    <format dxfId="6">
      <pivotArea outline="0" fieldPosition="0">
        <references count="1">
          <reference field="4294967294" count="1" selected="0">
            <x v="1"/>
          </reference>
        </references>
      </pivotArea>
    </format>
  </formats>
  <chartFormats count="2">
    <chartFormat chart="4"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60E6D1-5660-49A7-B4C2-6939E5040A8B}" name="PivotTable2" cacheId="756" applyNumberFormats="0" applyBorderFormats="0" applyFontFormats="0" applyPatternFormats="0" applyAlignmentFormats="0" applyWidthHeightFormats="1" dataCaption="Values" tag="fda35561-359d-4d3d-aa9c-2318f98db135" updatedVersion="8" minRefreshableVersion="3" useAutoFormatting="1" subtotalHiddenItems="1" rowGrandTotals="0" colGrandTotals="0" itemPrintTitles="1" createdVersion="8" indent="0" compact="0" compactData="0" multipleFieldFilters="0" chartFormat="12">
  <location ref="U4:V6"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name=" Total Profit" fld="0" baseField="0" baseItem="0" numFmtId="166"/>
  </dataFields>
  <formats count="4">
    <format dxfId="10">
      <pivotArea outline="0" collapsedLevelsAreSubtotals="1" fieldPosition="0">
        <references count="1">
          <reference field="4294967294" count="1" selected="0">
            <x v="0"/>
          </reference>
        </references>
      </pivotArea>
    </format>
    <format dxfId="9">
      <pivotArea type="all" dataOnly="0" outline="0" fieldPosition="0"/>
    </format>
    <format dxfId="8">
      <pivotArea outline="0" collapsedLevelsAreSubtotals="1" fieldPosition="0"/>
    </format>
    <format dxfId="7">
      <pivotArea dataOnly="0" labelOnly="1" outline="0" fieldPosition="0">
        <references count="1">
          <reference field="4294967294" count="1">
            <x v="0"/>
          </reference>
        </references>
      </pivotArea>
    </format>
  </formats>
  <chartFormats count="4">
    <chartFormat chart="4"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3" count="1" selected="0">
            <x v="0"/>
          </reference>
        </references>
      </pivotArea>
    </chartFormat>
    <chartFormat chart="11" format="8">
      <pivotArea type="data" outline="0" fieldPosition="0">
        <references count="2">
          <reference field="4294967294" count="1" selected="0">
            <x v="0"/>
          </reference>
          <reference field="3"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1F3858-2052-491B-844F-2ACBC1C94C25}" name="PivotTable3" cacheId="759" applyNumberFormats="0" applyBorderFormats="0" applyFontFormats="0" applyPatternFormats="0" applyAlignmentFormats="0" applyWidthHeightFormats="1" dataCaption="Values" tag="fda35561-359d-4d3d-aa9c-2318f98db135" updatedVersion="8" minRefreshableVersion="3" useAutoFormatting="1" subtotalHiddenItems="1" rowGrandTotals="0" colGrandTotals="0" itemPrintTitles="1" createdVersion="8" indent="0" compact="0" compactData="0" multipleFieldFilters="0" chartFormat="5">
  <location ref="J2:K9"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7">
    <i>
      <x v="2"/>
    </i>
    <i>
      <x v="3"/>
    </i>
    <i>
      <x v="6"/>
    </i>
    <i>
      <x v="4"/>
    </i>
    <i>
      <x v="1"/>
    </i>
    <i>
      <x v="5"/>
    </i>
    <i>
      <x/>
    </i>
  </rowItems>
  <colItems count="1">
    <i/>
  </colItems>
  <dataFields count="1">
    <dataField name=" Total Profit" fld="0" baseField="0" baseItem="0" numFmtId="166"/>
  </dataFields>
  <formats count="4">
    <format dxfId="14">
      <pivotArea outline="0" collapsedLevelsAreSubtotals="1" fieldPosition="0">
        <references count="1">
          <reference field="4294967294" count="1" selected="0">
            <x v="0"/>
          </reference>
        </references>
      </pivotArea>
    </format>
    <format dxfId="13">
      <pivotArea type="all" dataOnly="0" outline="0" fieldPosition="0"/>
    </format>
    <format dxfId="12">
      <pivotArea outline="0" collapsedLevelsAreSubtotals="1" fieldPosition="0"/>
    </format>
    <format dxfId="11">
      <pivotArea dataOnly="0" labelOnly="1"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1740FC-13D2-42FB-A1DA-7BE8256FA5D6}" name="PivotTable1" cacheId="762" applyNumberFormats="0" applyBorderFormats="0" applyFontFormats="0" applyPatternFormats="0" applyAlignmentFormats="0" applyWidthHeightFormats="1" dataCaption="Values" tag="201a7a05-9fa7-47d7-aedc-eadee3ae5a98" updatedVersion="8" minRefreshableVersion="3" useAutoFormatting="1" subtotalHiddenItems="1" rowGrandTotals="0" colGrandTotals="0" itemPrintTitles="1" createdVersion="8" indent="0" compact="0" compactData="0" multipleFieldFilters="0" chartFormat="5">
  <location ref="B2:C14"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68"/>
  </dataFields>
  <formats count="5">
    <format dxfId="18">
      <pivotArea outline="0" collapsedLevelsAreSubtotals="1" fieldPosition="0">
        <references count="1">
          <reference field="4294967294" count="1" selected="0">
            <x v="0"/>
          </reference>
        </references>
      </pivotArea>
    </format>
    <format dxfId="17">
      <pivotArea type="all" dataOnly="0" outline="0" fieldPosition="0"/>
    </format>
    <format dxfId="16">
      <pivotArea outline="0" collapsedLevelsAreSubtotals="1" fieldPosition="0"/>
    </format>
    <format dxfId="15">
      <pivotArea dataOnly="0" labelOnly="1" outline="0" fieldPosition="0">
        <references count="1">
          <reference field="4294967294" count="1">
            <x v="0"/>
          </reference>
        </references>
      </pivotArea>
    </format>
    <format dxfId="0">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Revenue"/>
    <pivotHierarchy dragToData="1" caption=" COGS"/>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32A96F-AAFB-43E0-8B4F-0393B0BFC7BD}" sourceName="[DimDate].[Year]">
  <pivotTables>
    <pivotTable tabId="1" name="PivotTable1"/>
    <pivotTable tabId="1" name="PivotTable6"/>
    <pivotTable tabId="4" name="PivotTable1"/>
    <pivotTable tabId="4" name="PivotTable3"/>
    <pivotTable tabId="4" name="PivotTable2"/>
    <pivotTable tabId="4" name="PivotTable4"/>
  </pivotTables>
  <data>
    <olap pivotCacheId="908997513">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AEB1E9DF-62EA-469B-886D-8538121DA5D3}" sourceName="[DimDate].[Month Name]">
  <pivotTables>
    <pivotTable tabId="1" name="PivotTable7"/>
  </pivotTables>
  <data>
    <olap pivotCacheId="1519869108">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00F224F-F0AF-4FFD-899D-44743F066E53}" sourceName="[DimGeography].[Country]">
  <pivotTables>
    <pivotTable tabId="4" name="PivotTable4"/>
    <pivotTable tabId="4" name="PivotTable2"/>
    <pivotTable tabId="4" name="PivotTable3"/>
    <pivotTable tabId="4" name="PivotTable1"/>
    <pivotTable tabId="1" name="PivotTable2"/>
    <pivotTable tabId="1" name="PivotTable1"/>
    <pivotTable tabId="1" name="PivotTable7"/>
  </pivotTables>
  <data>
    <olap pivotCacheId="1519869108">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B388462-B5DA-4503-9C2C-2015FB6997AE}" cache="Slicer_Year" caption="Year" columnCount="4" showCaption="0" level="1" style="SlicerStyleLight1 3" rowHeight="247650"/>
  <slicer name="Month Name" xr10:uid="{C1BDA3CC-8E4E-4E27-AA6F-422F4B033898}" cache="Slicer_Month_Name" caption="Month Name" columnCount="3" showCaption="0" level="1" style="SlicerStyleLight1 3" rowHeight="365760"/>
  <slicer name="Country" xr10:uid="{23393BDB-A069-4C7D-B0EF-8C1E0CF96445}" cache="Slicer_Country" caption="Country" columnCount="2" showCaption="0" level="1" style="SlicerStyleLight1 3" rowHeight="5486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3A7BD-12EF-469E-906B-4D0FE1F85339}">
  <dimension ref="B2:Y48"/>
  <sheetViews>
    <sheetView topLeftCell="E1" zoomScale="79" workbookViewId="0">
      <selection activeCell="P6" sqref="P6"/>
    </sheetView>
  </sheetViews>
  <sheetFormatPr defaultRowHeight="14.4" x14ac:dyDescent="0.3"/>
  <cols>
    <col min="2" max="2" width="12.21875" bestFit="1" customWidth="1"/>
    <col min="3" max="3" width="14.21875" bestFit="1" customWidth="1"/>
    <col min="4" max="4" width="8.44140625" bestFit="1" customWidth="1"/>
    <col min="5" max="5" width="11.109375" bestFit="1" customWidth="1"/>
    <col min="6" max="6" width="14.33203125" bestFit="1" customWidth="1"/>
    <col min="7" max="7" width="14.21875" bestFit="1" customWidth="1"/>
    <col min="8" max="8" width="10.5546875" bestFit="1" customWidth="1"/>
    <col min="9" max="9" width="13.33203125" bestFit="1" customWidth="1"/>
    <col min="10" max="11" width="15.5546875" bestFit="1" customWidth="1"/>
    <col min="12" max="12" width="3.88671875" style="10" customWidth="1"/>
    <col min="13" max="13" width="15.5546875" bestFit="1" customWidth="1"/>
    <col min="14" max="14" width="7.6640625" bestFit="1" customWidth="1"/>
    <col min="15" max="15" width="12.21875" bestFit="1" customWidth="1"/>
    <col min="16" max="16" width="14.21875" bestFit="1" customWidth="1"/>
    <col min="17" max="17" width="8.77734375" bestFit="1" customWidth="1"/>
    <col min="18" max="18" width="11.109375" bestFit="1" customWidth="1"/>
    <col min="19" max="19" width="14.33203125" bestFit="1" customWidth="1"/>
    <col min="20" max="20" width="14.21875" bestFit="1" customWidth="1"/>
    <col min="21" max="21" width="14" customWidth="1"/>
    <col min="22" max="22" width="7.6640625" bestFit="1" customWidth="1"/>
    <col min="24" max="24" width="17.109375" bestFit="1" customWidth="1"/>
    <col min="25" max="25" width="10.5546875" bestFit="1" customWidth="1"/>
  </cols>
  <sheetData>
    <row r="2" spans="2:25" x14ac:dyDescent="0.3">
      <c r="B2" s="2" t="s">
        <v>0</v>
      </c>
      <c r="C2" s="2" t="s">
        <v>5</v>
      </c>
      <c r="D2" s="2" t="s">
        <v>6</v>
      </c>
      <c r="E2" s="2" t="s">
        <v>7</v>
      </c>
      <c r="F2" s="2" t="s">
        <v>4</v>
      </c>
      <c r="G2" s="2" t="s">
        <v>8</v>
      </c>
      <c r="H2" s="2" t="s">
        <v>1</v>
      </c>
      <c r="I2" s="2" t="s">
        <v>2</v>
      </c>
      <c r="J2" s="2" t="s">
        <v>3</v>
      </c>
    </row>
    <row r="3" spans="2:25" x14ac:dyDescent="0.3">
      <c r="B3" s="4">
        <v>8511</v>
      </c>
      <c r="C3" s="3">
        <v>29945115.254699681</v>
      </c>
      <c r="D3" s="3">
        <v>17242442.532700133</v>
      </c>
      <c r="E3" s="3">
        <v>12702672.722000105</v>
      </c>
      <c r="F3" s="5">
        <v>0.42419849160562195</v>
      </c>
      <c r="G3" s="4">
        <v>88908</v>
      </c>
      <c r="H3" s="6">
        <v>606</v>
      </c>
      <c r="I3" s="6">
        <v>133</v>
      </c>
      <c r="J3" s="6">
        <v>473</v>
      </c>
    </row>
    <row r="4" spans="2:25" x14ac:dyDescent="0.3">
      <c r="N4" s="1" t="s">
        <v>9</v>
      </c>
      <c r="O4" s="2" t="s">
        <v>0</v>
      </c>
      <c r="P4" s="2" t="s">
        <v>5</v>
      </c>
      <c r="Q4" s="2" t="s">
        <v>6</v>
      </c>
      <c r="R4" s="2" t="s">
        <v>7</v>
      </c>
      <c r="S4" s="2" t="s">
        <v>4</v>
      </c>
      <c r="T4" s="2" t="s">
        <v>8</v>
      </c>
      <c r="V4" s="1" t="s">
        <v>9</v>
      </c>
      <c r="X4" t="s">
        <v>16</v>
      </c>
    </row>
    <row r="5" spans="2:25" x14ac:dyDescent="0.3">
      <c r="N5" s="2">
        <v>2005</v>
      </c>
      <c r="O5" s="4">
        <v>43</v>
      </c>
      <c r="P5" s="3">
        <v>1460392.4208000004</v>
      </c>
      <c r="Q5" s="3">
        <v>878445.33520000009</v>
      </c>
      <c r="R5" s="3">
        <v>581947.08559999999</v>
      </c>
      <c r="S5" s="5">
        <v>0.39848678842171092</v>
      </c>
      <c r="T5" s="4">
        <v>446</v>
      </c>
      <c r="V5" s="2">
        <v>2007</v>
      </c>
      <c r="X5">
        <f>COUNTA(V5:V8)</f>
        <v>1</v>
      </c>
    </row>
    <row r="6" spans="2:25" x14ac:dyDescent="0.3">
      <c r="N6" s="2">
        <v>2006</v>
      </c>
      <c r="O6" s="4">
        <v>98</v>
      </c>
      <c r="P6" s="3">
        <v>2054807.2237999998</v>
      </c>
      <c r="Q6" s="3">
        <v>1223576.1650999996</v>
      </c>
      <c r="R6" s="3">
        <v>831231.05870000005</v>
      </c>
      <c r="S6" s="5">
        <v>0.40452994766233413</v>
      </c>
      <c r="T6" s="4">
        <v>1074</v>
      </c>
    </row>
    <row r="7" spans="2:25" x14ac:dyDescent="0.3">
      <c r="N7" s="2">
        <v>2007</v>
      </c>
      <c r="O7" s="4">
        <v>1369</v>
      </c>
      <c r="P7" s="3">
        <v>2930295.42</v>
      </c>
      <c r="Q7" s="3">
        <v>1671288.1355999978</v>
      </c>
      <c r="R7" s="3">
        <v>1259007.2843999981</v>
      </c>
      <c r="S7" s="5">
        <v>0.42965199884180899</v>
      </c>
      <c r="T7" s="4">
        <v>14389</v>
      </c>
    </row>
    <row r="9" spans="2:25" x14ac:dyDescent="0.3">
      <c r="V9" s="11" t="s">
        <v>17</v>
      </c>
      <c r="W9" s="11" t="s">
        <v>9</v>
      </c>
      <c r="X9" s="11" t="s">
        <v>20</v>
      </c>
      <c r="Y9" s="11" t="s">
        <v>14</v>
      </c>
    </row>
    <row r="10" spans="2:25" x14ac:dyDescent="0.3">
      <c r="V10" s="2" t="s">
        <v>18</v>
      </c>
      <c r="W10" s="2">
        <f>IF(X5=1,V5,0)</f>
        <v>2007</v>
      </c>
      <c r="X10" s="3">
        <f>IFERROR(VLOOKUP(W10,LookupTable,5,0),0)</f>
        <v>1259007.2843999981</v>
      </c>
      <c r="Y10" s="12">
        <f>IFERROR(X10/SUM($X$10:$X$11),0)</f>
        <v>0.60232714061344073</v>
      </c>
    </row>
    <row r="11" spans="2:25" x14ac:dyDescent="0.3">
      <c r="C11" s="2" t="s">
        <v>10</v>
      </c>
      <c r="D11" s="7">
        <v>1</v>
      </c>
      <c r="V11" s="2" t="s">
        <v>19</v>
      </c>
      <c r="W11" s="2">
        <f>V5-1</f>
        <v>2006</v>
      </c>
      <c r="X11" s="3">
        <f>IFERROR(VLOOKUP(W11,LookupTable,5,0),0)</f>
        <v>831231.05870000005</v>
      </c>
      <c r="Y11" s="12">
        <f>IFERROR(X11/SUM($X$10:$X$11),0)</f>
        <v>0.39767285938655916</v>
      </c>
    </row>
    <row r="13" spans="2:25" x14ac:dyDescent="0.3">
      <c r="B13" s="1" t="s">
        <v>9</v>
      </c>
      <c r="C13" s="2" t="s">
        <v>5</v>
      </c>
      <c r="D13" s="2" t="s">
        <v>7</v>
      </c>
      <c r="E13" s="2" t="s">
        <v>0</v>
      </c>
      <c r="V13" s="13" t="s">
        <v>21</v>
      </c>
      <c r="W13" s="13"/>
      <c r="X13" s="13"/>
      <c r="Y13" s="14">
        <f>Y10-Y11</f>
        <v>0.20465428122688156</v>
      </c>
    </row>
    <row r="14" spans="2:25" x14ac:dyDescent="0.3">
      <c r="B14" s="2">
        <v>2005</v>
      </c>
      <c r="C14" s="3">
        <v>10933078.699999984</v>
      </c>
      <c r="D14" s="3">
        <v>4362456.0697999941</v>
      </c>
      <c r="E14" s="4">
        <v>341</v>
      </c>
    </row>
    <row r="15" spans="2:25" x14ac:dyDescent="0.3">
      <c r="B15" s="2">
        <v>2006</v>
      </c>
      <c r="C15" s="3">
        <v>22255757.960899957</v>
      </c>
      <c r="D15" s="3">
        <v>9006192.3148000017</v>
      </c>
      <c r="E15" s="4">
        <v>861</v>
      </c>
    </row>
    <row r="16" spans="2:25" x14ac:dyDescent="0.3">
      <c r="B16" s="2">
        <v>2007</v>
      </c>
      <c r="C16" s="3">
        <v>29945115.254699655</v>
      </c>
      <c r="D16" s="3">
        <v>12702672.722000105</v>
      </c>
      <c r="E16" s="4">
        <v>8511</v>
      </c>
      <c r="V16" s="15" t="s">
        <v>22</v>
      </c>
      <c r="W16" s="15" t="s">
        <v>9</v>
      </c>
      <c r="X16" s="15" t="s">
        <v>20</v>
      </c>
      <c r="Y16" s="15" t="s">
        <v>14</v>
      </c>
    </row>
    <row r="17" spans="2:25" x14ac:dyDescent="0.3">
      <c r="B17" s="2">
        <v>2008</v>
      </c>
      <c r="C17" s="3">
        <v>34455951.599999182</v>
      </c>
      <c r="D17" s="3">
        <v>14465810.071799939</v>
      </c>
      <c r="E17" s="4">
        <v>11631</v>
      </c>
      <c r="V17" s="2" t="s">
        <v>18</v>
      </c>
      <c r="W17" s="2">
        <f>IF(X5=1,V5,0)</f>
        <v>2007</v>
      </c>
      <c r="X17" s="3">
        <f>IFERROR(VLOOKUP(W17,LookupTable,3,0),0)</f>
        <v>2930295.42</v>
      </c>
      <c r="Y17" s="12">
        <f>IFERROR(X17/SUM($X$17:$X$18),0)</f>
        <v>0.58781044832535689</v>
      </c>
    </row>
    <row r="18" spans="2:25" x14ac:dyDescent="0.3">
      <c r="V18" s="2" t="s">
        <v>19</v>
      </c>
      <c r="W18" s="2">
        <f>V5-1</f>
        <v>2006</v>
      </c>
      <c r="X18" s="3">
        <f>IFERROR(VLOOKUP(W18,LookupTable,3,0),0)</f>
        <v>2054807.2237999998</v>
      </c>
      <c r="Y18" s="12">
        <f>IFERROR(X18/SUM($X$17:$X$18),0)</f>
        <v>0.41218955167464305</v>
      </c>
    </row>
    <row r="20" spans="2:25" x14ac:dyDescent="0.3">
      <c r="B20" s="2" t="str">
        <f>B13</f>
        <v>Year</v>
      </c>
      <c r="C20" s="2" t="str" cm="1">
        <f t="array" ref="C20">_xlfn.IFS($D$11=1,C13,$D$11=2,D13,$D$11=3,E13)</f>
        <v xml:space="preserve"> Total Revenue</v>
      </c>
      <c r="D20" s="2" t="str">
        <f>"Average"&amp;C20</f>
        <v>Average Total Revenue</v>
      </c>
      <c r="E20" s="2" t="s">
        <v>11</v>
      </c>
      <c r="V20" s="16" t="s">
        <v>21</v>
      </c>
      <c r="W20" s="16"/>
      <c r="X20" s="16"/>
      <c r="Y20" s="17">
        <f>Y17-Y18</f>
        <v>0.17562089665071384</v>
      </c>
    </row>
    <row r="21" spans="2:25" x14ac:dyDescent="0.3">
      <c r="B21" s="2">
        <f>B14</f>
        <v>2005</v>
      </c>
      <c r="C21" s="9" cm="1">
        <f t="array" ref="C21">_xlfn.IFS($D$11=1,C14,$D$11=2,D14,$D$11=3,E14)</f>
        <v>10933078.699999984</v>
      </c>
      <c r="D21" s="6">
        <f>AVERAGE($C$21:$C$24)</f>
        <v>24397475.878899693</v>
      </c>
      <c r="E21" s="2" t="str">
        <f>IF(C21&gt;D21,C21,"")</f>
        <v/>
      </c>
    </row>
    <row r="22" spans="2:25" x14ac:dyDescent="0.3">
      <c r="B22" s="2">
        <f>B15</f>
        <v>2006</v>
      </c>
      <c r="C22" s="9" cm="1">
        <f t="array" ref="C22">_xlfn.IFS($D$11=1,C15,$D$11=2,D15,$D$11=3,E15)</f>
        <v>22255757.960899957</v>
      </c>
      <c r="D22" s="6">
        <f>AVERAGE($C$21:$C$24)</f>
        <v>24397475.878899693</v>
      </c>
      <c r="E22" s="2" t="str">
        <f>IF(C22&gt;D22,C22,"")</f>
        <v/>
      </c>
    </row>
    <row r="23" spans="2:25" x14ac:dyDescent="0.3">
      <c r="B23" s="2">
        <f>B16</f>
        <v>2007</v>
      </c>
      <c r="C23" s="9" cm="1">
        <f t="array" ref="C23">_xlfn.IFS($D$11=1,C16,$D$11=2,D16,$D$11=3,E16)</f>
        <v>29945115.254699655</v>
      </c>
      <c r="D23" s="6">
        <f>AVERAGE($C$21:$C$24)</f>
        <v>24397475.878899693</v>
      </c>
      <c r="E23" s="2">
        <f>IF(C23&gt;D23,C23,"")</f>
        <v>29945115.254699655</v>
      </c>
      <c r="V23" s="18" t="s">
        <v>23</v>
      </c>
      <c r="W23" s="18" t="s">
        <v>9</v>
      </c>
      <c r="X23" s="18" t="s">
        <v>24</v>
      </c>
      <c r="Y23" s="18" t="s">
        <v>14</v>
      </c>
    </row>
    <row r="24" spans="2:25" x14ac:dyDescent="0.3">
      <c r="B24" s="2">
        <f>B17</f>
        <v>2008</v>
      </c>
      <c r="C24" s="9" cm="1">
        <f t="array" ref="C24">_xlfn.IFS($D$11=1,C17,$D$11=2,D17,$D$11=3,E17)</f>
        <v>34455951.599999182</v>
      </c>
      <c r="D24" s="6">
        <f>AVERAGE($C$21:$C$24)</f>
        <v>24397475.878899693</v>
      </c>
      <c r="E24" s="2">
        <f>IF(C24&gt;D24,C24,"")</f>
        <v>34455951.599999182</v>
      </c>
      <c r="V24" s="2" t="s">
        <v>18</v>
      </c>
      <c r="W24" s="2">
        <f>IF(X5=1,V5,0)</f>
        <v>2007</v>
      </c>
      <c r="X24" s="3">
        <f>IFERROR(VLOOKUP(W24,LookupTable,4,0),0)</f>
        <v>1671288.1355999978</v>
      </c>
      <c r="Y24" s="12">
        <f>IFERROR(X24/SUM($X$24:$X$25),0)</f>
        <v>0.57732866276179817</v>
      </c>
    </row>
    <row r="25" spans="2:25" x14ac:dyDescent="0.3">
      <c r="V25" s="2" t="s">
        <v>19</v>
      </c>
      <c r="W25" s="2">
        <f>V5-1</f>
        <v>2006</v>
      </c>
      <c r="X25" s="3">
        <f>IFERROR(VLOOKUP(W25,LookupTable,4,0),0)</f>
        <v>1223576.1650999996</v>
      </c>
      <c r="Y25" s="12">
        <f>IFERROR(X25/SUM($X$24:$X$25),0)</f>
        <v>0.42267133723820172</v>
      </c>
    </row>
    <row r="27" spans="2:25" x14ac:dyDescent="0.3">
      <c r="C27" t="s">
        <v>12</v>
      </c>
      <c r="E27" t="s">
        <v>15</v>
      </c>
      <c r="V27" s="19" t="s">
        <v>21</v>
      </c>
      <c r="W27" s="19"/>
      <c r="X27" s="19"/>
      <c r="Y27" s="20">
        <f>Y24-Y25</f>
        <v>0.15465732552359646</v>
      </c>
    </row>
    <row r="28" spans="2:25" x14ac:dyDescent="0.3">
      <c r="B28" t="s">
        <v>13</v>
      </c>
      <c r="C28">
        <f>SUM(E21:E24)</f>
        <v>64401066.854698837</v>
      </c>
      <c r="E28" t="str">
        <f>"of"&amp;C20&amp;" came from 2007 and 2008"</f>
        <v>of Total Revenue came from 2007 and 2008</v>
      </c>
    </row>
    <row r="29" spans="2:25" x14ac:dyDescent="0.3">
      <c r="B29" t="s">
        <v>14</v>
      </c>
      <c r="C29" s="8">
        <f>C28/SUM(C21:C24)</f>
        <v>0.65991526310306237</v>
      </c>
    </row>
    <row r="30" spans="2:25" x14ac:dyDescent="0.3">
      <c r="V30" s="21" t="s">
        <v>25</v>
      </c>
      <c r="W30" s="21" t="s">
        <v>9</v>
      </c>
      <c r="X30" s="21" t="s">
        <v>26</v>
      </c>
      <c r="Y30" s="21" t="s">
        <v>14</v>
      </c>
    </row>
    <row r="31" spans="2:25" x14ac:dyDescent="0.3">
      <c r="V31" s="2" t="s">
        <v>18</v>
      </c>
      <c r="W31" s="2">
        <f>W38</f>
        <v>2007</v>
      </c>
      <c r="X31" s="24">
        <f>IFERROR(VLOOKUP(W31,LookupTable,2,0),0)</f>
        <v>1369</v>
      </c>
      <c r="Y31" s="12">
        <f>IFERROR(X31/SUM($X$31:$X$32),0)</f>
        <v>0.93319700068166322</v>
      </c>
    </row>
    <row r="32" spans="2:25" x14ac:dyDescent="0.3">
      <c r="V32" s="2" t="s">
        <v>19</v>
      </c>
      <c r="W32" s="2">
        <f>V5-1</f>
        <v>2006</v>
      </c>
      <c r="X32" s="24">
        <f>IFERROR(VLOOKUP(W32,LookupTable,2,0),0)</f>
        <v>98</v>
      </c>
      <c r="Y32" s="12">
        <f>IFERROR(X32/SUM($X$31:$X$32),0)</f>
        <v>6.6802999318336748E-2</v>
      </c>
    </row>
    <row r="34" spans="22:25" x14ac:dyDescent="0.3">
      <c r="V34" s="22" t="s">
        <v>21</v>
      </c>
      <c r="W34" s="22"/>
      <c r="X34" s="22"/>
      <c r="Y34" s="23">
        <f>Y31-Y32</f>
        <v>0.86639400136332645</v>
      </c>
    </row>
    <row r="37" spans="22:25" x14ac:dyDescent="0.3">
      <c r="V37" s="25" t="s">
        <v>27</v>
      </c>
      <c r="W37" s="25" t="s">
        <v>9</v>
      </c>
      <c r="X37" s="25" t="s">
        <v>28</v>
      </c>
      <c r="Y37" s="25" t="s">
        <v>14</v>
      </c>
    </row>
    <row r="38" spans="22:25" x14ac:dyDescent="0.3">
      <c r="V38" s="2" t="s">
        <v>18</v>
      </c>
      <c r="W38" s="2">
        <f>IF(X5=1,V5,0)</f>
        <v>2007</v>
      </c>
      <c r="X38" s="24">
        <f>IFERROR(VLOOKUP(W38,LookupTable,7,0),0)</f>
        <v>14389</v>
      </c>
      <c r="Y38" s="12">
        <f>IFERROR(X38/SUM($X$38:$X$39),0)</f>
        <v>0.93054387893681689</v>
      </c>
    </row>
    <row r="39" spans="22:25" x14ac:dyDescent="0.3">
      <c r="V39" s="2" t="s">
        <v>19</v>
      </c>
      <c r="W39" s="2">
        <f>V5-1</f>
        <v>2006</v>
      </c>
      <c r="X39" s="24">
        <f>IFERROR(VLOOKUP(W39,LookupTable,7,0),0)</f>
        <v>1074</v>
      </c>
      <c r="Y39" s="12">
        <f>IFERROR(X39/SUM($X$38:$X$39),0)</f>
        <v>6.9456121063183079E-2</v>
      </c>
    </row>
    <row r="41" spans="22:25" x14ac:dyDescent="0.3">
      <c r="V41" s="26" t="s">
        <v>21</v>
      </c>
      <c r="W41" s="26"/>
      <c r="X41" s="26"/>
      <c r="Y41" s="27">
        <f>Y38-Y39</f>
        <v>0.86108775787363379</v>
      </c>
    </row>
    <row r="44" spans="22:25" x14ac:dyDescent="0.3">
      <c r="V44" s="28" t="s">
        <v>4</v>
      </c>
      <c r="W44" s="28" t="s">
        <v>9</v>
      </c>
      <c r="X44" s="28" t="s">
        <v>29</v>
      </c>
      <c r="Y44" s="28" t="s">
        <v>14</v>
      </c>
    </row>
    <row r="45" spans="22:25" x14ac:dyDescent="0.3">
      <c r="V45" s="2" t="s">
        <v>18</v>
      </c>
      <c r="W45" s="2">
        <f>IF(X5=1,V5,0)</f>
        <v>2007</v>
      </c>
      <c r="X45" s="31">
        <f>IFERROR(VLOOKUP(W45,LookupTable,6,0),0)</f>
        <v>0.42965199884180899</v>
      </c>
      <c r="Y45" s="12">
        <f>IFERROR(X45/SUM($X$45:$X$46),0)</f>
        <v>0.51505789671231517</v>
      </c>
    </row>
    <row r="46" spans="22:25" x14ac:dyDescent="0.3">
      <c r="V46" s="2" t="s">
        <v>19</v>
      </c>
      <c r="W46" s="2">
        <f>V5-1</f>
        <v>2006</v>
      </c>
      <c r="X46" s="31">
        <f>IFERROR(VLOOKUP(W46,LookupTable,6,0),0)</f>
        <v>0.40452994766233413</v>
      </c>
      <c r="Y46" s="12">
        <f>IFERROR(X46/SUM($X$45:$X$46),0)</f>
        <v>0.48494210328768478</v>
      </c>
    </row>
    <row r="48" spans="22:25" x14ac:dyDescent="0.3">
      <c r="V48" s="29" t="s">
        <v>21</v>
      </c>
      <c r="W48" s="29"/>
      <c r="X48" s="29"/>
      <c r="Y48" s="30">
        <f>Y45-Y46</f>
        <v>3.0115793424630388E-2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92CB6-B19A-4034-B2DB-7D2B35C39F69}">
  <dimension ref="A1"/>
  <sheetViews>
    <sheetView showGridLines="0" showRowColHeaders="0" tabSelected="1" zoomScale="77" workbookViewId="0">
      <selection activeCell="Y9" sqref="Y9"/>
    </sheetView>
  </sheetViews>
  <sheetFormatPr defaultRowHeight="14.4" x14ac:dyDescent="0.3"/>
  <cols>
    <col min="5" max="5" width="12" bestFit="1" customWidth="1"/>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4" r:id="rId3" name="Option Button 2">
              <controlPr defaultSize="0" autoFill="0" autoLine="0" autoPict="0">
                <anchor moveWithCells="1">
                  <from>
                    <xdr:col>14</xdr:col>
                    <xdr:colOff>236220</xdr:colOff>
                    <xdr:row>2</xdr:row>
                    <xdr:rowOff>68580</xdr:rowOff>
                  </from>
                  <to>
                    <xdr:col>16</xdr:col>
                    <xdr:colOff>144780</xdr:colOff>
                    <xdr:row>3</xdr:row>
                    <xdr:rowOff>106680</xdr:rowOff>
                  </to>
                </anchor>
              </controlPr>
            </control>
          </mc:Choice>
        </mc:AlternateContent>
        <mc:AlternateContent xmlns:mc="http://schemas.openxmlformats.org/markup-compatibility/2006">
          <mc:Choice Requires="x14">
            <control shapeId="3075" r:id="rId4" name="Option Button 3">
              <controlPr defaultSize="0" autoFill="0" autoLine="0" autoPict="0">
                <anchor moveWithCells="1">
                  <from>
                    <xdr:col>15</xdr:col>
                    <xdr:colOff>594360</xdr:colOff>
                    <xdr:row>2</xdr:row>
                    <xdr:rowOff>68580</xdr:rowOff>
                  </from>
                  <to>
                    <xdr:col>17</xdr:col>
                    <xdr:colOff>502920</xdr:colOff>
                    <xdr:row>3</xdr:row>
                    <xdr:rowOff>106680</xdr:rowOff>
                  </to>
                </anchor>
              </controlPr>
            </control>
          </mc:Choice>
        </mc:AlternateContent>
        <mc:AlternateContent xmlns:mc="http://schemas.openxmlformats.org/markup-compatibility/2006">
          <mc:Choice Requires="x14">
            <control shapeId="3076" r:id="rId5" name="Option Button 4">
              <controlPr defaultSize="0" autoFill="0" autoLine="0" autoPict="0">
                <anchor moveWithCells="1">
                  <from>
                    <xdr:col>17</xdr:col>
                    <xdr:colOff>342900</xdr:colOff>
                    <xdr:row>2</xdr:row>
                    <xdr:rowOff>68580</xdr:rowOff>
                  </from>
                  <to>
                    <xdr:col>19</xdr:col>
                    <xdr:colOff>251460</xdr:colOff>
                    <xdr:row>3</xdr:row>
                    <xdr:rowOff>106680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FF722-F9E3-4359-A0E2-7CC694BC4BC3}">
  <dimension ref="B2:AC14"/>
  <sheetViews>
    <sheetView zoomScale="99" workbookViewId="0">
      <selection activeCell="C3" sqref="C3:C14"/>
    </sheetView>
  </sheetViews>
  <sheetFormatPr defaultRowHeight="14.4" x14ac:dyDescent="0.3"/>
  <cols>
    <col min="2" max="2" width="13.77734375" bestFit="1" customWidth="1"/>
    <col min="3" max="3" width="10.44140625" bestFit="1" customWidth="1"/>
    <col min="4" max="6" width="14.77734375" bestFit="1" customWidth="1"/>
    <col min="7" max="7" width="17.77734375" customWidth="1"/>
    <col min="8" max="8" width="2.88671875" style="10" customWidth="1"/>
    <col min="9" max="9" width="14.77734375" bestFit="1" customWidth="1"/>
    <col min="10" max="10" width="11.77734375" bestFit="1" customWidth="1"/>
    <col min="11" max="11" width="10.44140625" bestFit="1" customWidth="1"/>
    <col min="12" max="12" width="16.33203125" customWidth="1"/>
    <col min="13" max="13" width="15.5546875" bestFit="1" customWidth="1"/>
    <col min="14" max="14" width="12.109375" bestFit="1" customWidth="1"/>
    <col min="15" max="15" width="12.21875" bestFit="1" customWidth="1"/>
    <col min="16" max="16" width="14.21875" bestFit="1" customWidth="1"/>
    <col min="17" max="17" width="12.109375" bestFit="1" customWidth="1"/>
    <col min="18" max="18" width="11.109375" bestFit="1" customWidth="1"/>
    <col min="19" max="19" width="3.5546875" style="10" customWidth="1"/>
    <col min="20" max="20" width="14.21875" bestFit="1" customWidth="1"/>
    <col min="21" max="21" width="11.88671875" bestFit="1" customWidth="1"/>
    <col min="22" max="22" width="10.44140625" bestFit="1" customWidth="1"/>
    <col min="24" max="24" width="17.109375" customWidth="1"/>
    <col min="25" max="25" width="3.5546875" style="10" customWidth="1"/>
    <col min="27" max="27" width="9.6640625" bestFit="1" customWidth="1"/>
    <col min="28" max="28" width="10.44140625" bestFit="1" customWidth="1"/>
    <col min="29" max="29" width="16.21875" bestFit="1" customWidth="1"/>
  </cols>
  <sheetData>
    <row r="2" spans="2:29" x14ac:dyDescent="0.3">
      <c r="B2" s="1" t="s">
        <v>36</v>
      </c>
      <c r="C2" s="2" t="s">
        <v>7</v>
      </c>
      <c r="J2" s="1" t="s">
        <v>38</v>
      </c>
      <c r="K2" s="2" t="s">
        <v>7</v>
      </c>
      <c r="M2" t="str">
        <f>J2</f>
        <v>Day Name</v>
      </c>
      <c r="N2" t="str">
        <f>K2</f>
        <v xml:space="preserve"> Total Profit</v>
      </c>
      <c r="O2" t="s">
        <v>37</v>
      </c>
    </row>
    <row r="3" spans="2:29" x14ac:dyDescent="0.3">
      <c r="B3" s="2" t="s">
        <v>55</v>
      </c>
      <c r="C3" s="9">
        <v>441574.67869999987</v>
      </c>
      <c r="E3">
        <v>1</v>
      </c>
      <c r="F3" s="32">
        <f>LARGE($C$3:$C$14,E3)</f>
        <v>2820340.2433000039</v>
      </c>
      <c r="G3" t="str">
        <f>INDEX($B$3:$B$14,MATCH(F3,$C$3:$C$14,0))</f>
        <v>Dec</v>
      </c>
      <c r="J3" s="2" t="s">
        <v>44</v>
      </c>
      <c r="K3" s="3">
        <v>1932293.6836000071</v>
      </c>
      <c r="M3" t="str">
        <f t="shared" ref="M3:M9" si="0">J3</f>
        <v>Tue</v>
      </c>
      <c r="N3" s="33">
        <f t="shared" ref="N3:N9" si="1">K3</f>
        <v>1932293.6836000071</v>
      </c>
      <c r="O3" cm="1">
        <f t="array" ref="O3">IFERROR(_xlfn.IFS(N3=$Q$4,N3,N3=$Q$5,N3,N3=$Q$6,N3)," ")</f>
        <v>1932293.6836000071</v>
      </c>
    </row>
    <row r="4" spans="2:29" x14ac:dyDescent="0.3">
      <c r="B4" s="2" t="s">
        <v>56</v>
      </c>
      <c r="C4" s="9">
        <v>413766.10739999986</v>
      </c>
      <c r="E4">
        <v>2</v>
      </c>
      <c r="F4" s="32">
        <f>LARGE($C$3:$C$14,E4)</f>
        <v>1747530.1633000092</v>
      </c>
      <c r="G4" t="str">
        <f>INDEX($B$3:$B$14,MATCH(F4,$C$3:$C$14,0))</f>
        <v>Nov</v>
      </c>
      <c r="J4" s="2" t="s">
        <v>45</v>
      </c>
      <c r="K4" s="3">
        <v>1882254.4342000054</v>
      </c>
      <c r="M4" t="str">
        <f t="shared" si="0"/>
        <v>Wed</v>
      </c>
      <c r="N4" s="33">
        <f t="shared" si="1"/>
        <v>1882254.4342000054</v>
      </c>
      <c r="O4" cm="1">
        <f t="array" ref="O4">IFERROR(_xlfn.IFS(N4=$Q$4,N4,N4=$Q$5,N4,N4=$Q$6,N4)," ")</f>
        <v>1882254.4342000054</v>
      </c>
      <c r="P4">
        <v>1</v>
      </c>
      <c r="Q4">
        <f>LARGE($N$3:$N$9,P4)</f>
        <v>1932293.6836000071</v>
      </c>
      <c r="U4" s="1" t="s">
        <v>47</v>
      </c>
      <c r="V4" s="2" t="s">
        <v>7</v>
      </c>
      <c r="W4" t="s">
        <v>50</v>
      </c>
      <c r="AA4" s="1" t="s">
        <v>52</v>
      </c>
      <c r="AB4" s="2" t="s">
        <v>7</v>
      </c>
      <c r="AC4" s="2" t="s">
        <v>63</v>
      </c>
    </row>
    <row r="5" spans="2:29" x14ac:dyDescent="0.3">
      <c r="B5" s="2" t="s">
        <v>57</v>
      </c>
      <c r="C5" s="9">
        <v>374375.59629999986</v>
      </c>
      <c r="E5">
        <v>3</v>
      </c>
      <c r="F5" s="32">
        <f>LARGE($C$3:$C$14,E5)</f>
        <v>1498096.1116999972</v>
      </c>
      <c r="G5" t="str">
        <f>INDEX($B$3:$B$14,MATCH(F5,$C$3:$C$14,0))</f>
        <v>Oct</v>
      </c>
      <c r="J5" s="2" t="s">
        <v>41</v>
      </c>
      <c r="K5" s="3">
        <v>1861576.0645000038</v>
      </c>
      <c r="M5" t="str">
        <f t="shared" si="0"/>
        <v>Sat</v>
      </c>
      <c r="N5" s="33">
        <f t="shared" si="1"/>
        <v>1861576.0645000038</v>
      </c>
      <c r="O5" cm="1">
        <f t="array" ref="O5">IFERROR(_xlfn.IFS(N5=$Q$4,N5,N5=$Q$5,N5,N5=$Q$6,N5)," ")</f>
        <v>1861576.0645000038</v>
      </c>
      <c r="P5">
        <v>2</v>
      </c>
      <c r="Q5">
        <f>LARGE($N$3:$N$9,P5)</f>
        <v>1882254.4342000054</v>
      </c>
      <c r="U5" s="2" t="s">
        <v>48</v>
      </c>
      <c r="V5" s="3">
        <v>9162133.3327000681</v>
      </c>
      <c r="W5" s="34">
        <f>V5/SUM($V$5:$V$6)</f>
        <v>0.72127602853468342</v>
      </c>
      <c r="AA5" s="2" t="s">
        <v>61</v>
      </c>
      <c r="AB5" s="3">
        <v>1229716.3823999988</v>
      </c>
      <c r="AC5" s="35">
        <v>9.680768837492125E-2</v>
      </c>
    </row>
    <row r="6" spans="2:29" x14ac:dyDescent="0.3">
      <c r="B6" s="2" t="s">
        <v>58</v>
      </c>
      <c r="C6" s="9">
        <v>532500.2169</v>
      </c>
      <c r="J6" s="2" t="s">
        <v>43</v>
      </c>
      <c r="K6" s="3">
        <v>1811605.4975000047</v>
      </c>
      <c r="M6" t="str">
        <f t="shared" si="0"/>
        <v>Thu</v>
      </c>
      <c r="N6" s="33">
        <f t="shared" si="1"/>
        <v>1811605.4975000047</v>
      </c>
      <c r="O6" t="str" cm="1">
        <f t="array" ref="O6">IFERROR(_xlfn.IFS(N6=$Q$4,N6,N6=$Q$5,N6,N6=$Q$6,N6)," ")</f>
        <v xml:space="preserve"> </v>
      </c>
      <c r="P6">
        <v>3</v>
      </c>
      <c r="Q6">
        <f>LARGE($N$3:$N$9,P6)</f>
        <v>1861576.0645000038</v>
      </c>
      <c r="U6" s="2" t="s">
        <v>49</v>
      </c>
      <c r="V6" s="3">
        <v>3540539.3893000041</v>
      </c>
      <c r="W6" s="34">
        <f>V6/SUM($V$5:$V$6)</f>
        <v>0.27872397146531663</v>
      </c>
      <c r="AA6" s="2" t="s">
        <v>62</v>
      </c>
      <c r="AB6" s="3">
        <v>1729555.7493</v>
      </c>
      <c r="AC6" s="35">
        <v>0.13615683778930518</v>
      </c>
    </row>
    <row r="7" spans="2:29" x14ac:dyDescent="0.3">
      <c r="B7" s="2" t="s">
        <v>59</v>
      </c>
      <c r="C7" s="9">
        <v>615223.9836999994</v>
      </c>
      <c r="J7" s="2" t="s">
        <v>40</v>
      </c>
      <c r="K7" s="3">
        <v>1768595.1939000054</v>
      </c>
      <c r="M7" t="str">
        <f t="shared" si="0"/>
        <v>Mon</v>
      </c>
      <c r="N7" s="33">
        <f t="shared" si="1"/>
        <v>1768595.1939000054</v>
      </c>
      <c r="O7" t="str" cm="1">
        <f t="array" ref="O7">IFERROR(_xlfn.IFS(N7=$Q$4,N7,N7=$Q$5,N7,N7=$Q$6,N7)," ")</f>
        <v xml:space="preserve"> </v>
      </c>
      <c r="AA7" s="2" t="s">
        <v>53</v>
      </c>
      <c r="AB7" s="3">
        <v>3677434.0720000076</v>
      </c>
      <c r="AC7" s="35">
        <v>0.28950081234722824</v>
      </c>
    </row>
    <row r="8" spans="2:29" x14ac:dyDescent="0.3">
      <c r="B8" s="2" t="s">
        <v>60</v>
      </c>
      <c r="C8" s="9">
        <v>581831.54869999993</v>
      </c>
      <c r="F8" s="8">
        <f>SUM(F3:F5)/SUM(C3:C14)</f>
        <v>0.47753466148854223</v>
      </c>
      <c r="J8" s="2" t="s">
        <v>39</v>
      </c>
      <c r="K8" s="3">
        <v>1767384.5235000073</v>
      </c>
      <c r="M8" t="str">
        <f t="shared" si="0"/>
        <v>Fri</v>
      </c>
      <c r="N8" s="33">
        <f t="shared" si="1"/>
        <v>1767384.5235000073</v>
      </c>
      <c r="O8" t="str" cm="1">
        <f t="array" ref="O8">IFERROR(_xlfn.IFS(N8=$Q$4,N8,N8=$Q$5,N8,N8=$Q$6,N8)," ")</f>
        <v xml:space="preserve"> </v>
      </c>
      <c r="V8" t="s">
        <v>51</v>
      </c>
      <c r="AA8" s="2" t="s">
        <v>54</v>
      </c>
      <c r="AB8" s="3">
        <v>6065966.5183000322</v>
      </c>
      <c r="AC8" s="35">
        <v>0.47753466148854007</v>
      </c>
    </row>
    <row r="9" spans="2:29" x14ac:dyDescent="0.3">
      <c r="B9" s="2" t="s">
        <v>30</v>
      </c>
      <c r="C9" s="9">
        <v>1161022.852299999</v>
      </c>
      <c r="J9" s="2" t="s">
        <v>42</v>
      </c>
      <c r="K9" s="3">
        <v>1678963.3247999984</v>
      </c>
      <c r="M9" t="str">
        <f t="shared" si="0"/>
        <v>Sun</v>
      </c>
      <c r="N9" s="33">
        <f t="shared" si="1"/>
        <v>1678963.3247999984</v>
      </c>
      <c r="O9" t="str" cm="1">
        <f t="array" ref="O9">IFERROR(_xlfn.IFS(N9=$Q$4,N9,N9=$Q$5,N9,N9=$Q$6,N9)," ")</f>
        <v xml:space="preserve"> </v>
      </c>
      <c r="V9" s="34">
        <f>MAX(W5:W6)</f>
        <v>0.72127602853468342</v>
      </c>
    </row>
    <row r="10" spans="2:29" x14ac:dyDescent="0.3">
      <c r="B10" s="2" t="s">
        <v>31</v>
      </c>
      <c r="C10" s="9">
        <v>1259007.2843999981</v>
      </c>
      <c r="F10" t="str">
        <f>"In"&amp;" "&amp;'Analysis 1'!V5</f>
        <v>In 2007</v>
      </c>
      <c r="V10" t="str">
        <f>UPPER(INDEX(U5:U6,MATCH(V9,W5:W6,0)))&amp;" makes up"</f>
        <v>WEEKDAY makes up</v>
      </c>
    </row>
    <row r="11" spans="2:29" x14ac:dyDescent="0.3">
      <c r="B11" s="2" t="s">
        <v>35</v>
      </c>
      <c r="C11" s="9">
        <v>1257403.9352999961</v>
      </c>
      <c r="O11" t="s">
        <v>46</v>
      </c>
    </row>
    <row r="12" spans="2:29" x14ac:dyDescent="0.3">
      <c r="B12" s="2" t="s">
        <v>34</v>
      </c>
      <c r="C12" s="9">
        <v>1498096.1116999972</v>
      </c>
      <c r="O12" s="8">
        <f>SUM(O3:O9)/SUM(N3:N9)</f>
        <v>0.44684487324225991</v>
      </c>
    </row>
    <row r="13" spans="2:29" x14ac:dyDescent="0.3">
      <c r="B13" s="2" t="s">
        <v>33</v>
      </c>
      <c r="C13" s="9">
        <v>1747530.1633000092</v>
      </c>
    </row>
    <row r="14" spans="2:29" x14ac:dyDescent="0.3">
      <c r="B14" s="2" t="s">
        <v>32</v>
      </c>
      <c r="C14" s="9">
        <v>2820340.2433000039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39D616C0-1DC1-47A7-8ACC-8A7E8F0BFCD9}">
  <ds:schemaRefs/>
</ds:datastoreItem>
</file>

<file path=customXml/itemProps2.xml><?xml version="1.0" encoding="utf-8"?>
<ds:datastoreItem xmlns:ds="http://schemas.openxmlformats.org/officeDocument/2006/customXml" ds:itemID="{B62E1BE9-5E05-4DE1-A049-2DC9B86CB527}">
  <ds:schemaRefs/>
</ds:datastoreItem>
</file>

<file path=customXml/itemProps3.xml><?xml version="1.0" encoding="utf-8"?>
<ds:datastoreItem xmlns:ds="http://schemas.openxmlformats.org/officeDocument/2006/customXml" ds:itemID="{4EABD718-2D66-443A-8796-05E1CC281FFC}">
  <ds:schemaRefs/>
</ds:datastoreItem>
</file>

<file path=customXml/itemProps4.xml><?xml version="1.0" encoding="utf-8"?>
<ds:datastoreItem xmlns:ds="http://schemas.openxmlformats.org/officeDocument/2006/customXml" ds:itemID="{B7065C28-5A24-4E6B-81D2-4405A0F9F961}">
  <ds:schemaRefs>
    <ds:schemaRef ds:uri="http://schemas.microsoft.com/DataMashup"/>
  </ds:schemaRefs>
</ds:datastoreItem>
</file>

<file path=customXml/itemProps5.xml><?xml version="1.0" encoding="utf-8"?>
<ds:datastoreItem xmlns:ds="http://schemas.openxmlformats.org/officeDocument/2006/customXml" ds:itemID="{C9E1242B-1A41-4386-9C24-3C425C4FDECD}">
  <ds:schemaRefs/>
</ds:datastoreItem>
</file>

<file path=customXml/itemProps6.xml><?xml version="1.0" encoding="utf-8"?>
<ds:datastoreItem xmlns:ds="http://schemas.openxmlformats.org/officeDocument/2006/customXml" ds:itemID="{81F0F0F2-6EB4-4DFF-9A82-08A5D1DC8D8D}">
  <ds:schemaRefs/>
</ds:datastoreItem>
</file>

<file path=customXml/itemProps7.xml><?xml version="1.0" encoding="utf-8"?>
<ds:datastoreItem xmlns:ds="http://schemas.openxmlformats.org/officeDocument/2006/customXml" ds:itemID="{5EE8E8C3-B913-476B-9CC8-4841E59EA4A1}">
  <ds:schemaRefs/>
</ds:datastoreItem>
</file>

<file path=customXml/itemProps8.xml><?xml version="1.0" encoding="utf-8"?>
<ds:datastoreItem xmlns:ds="http://schemas.openxmlformats.org/officeDocument/2006/customXml" ds:itemID="{954ED0C9-08F1-478F-BB90-80794A984B58}">
  <ds:schemaRefs/>
</ds:datastoreItem>
</file>

<file path=customXml/itemProps9.xml><?xml version="1.0" encoding="utf-8"?>
<ds:datastoreItem xmlns:ds="http://schemas.openxmlformats.org/officeDocument/2006/customXml" ds:itemID="{FDB33F4F-CD58-4737-B4BD-B031BBEB043B}">
  <ds:schemaRefs/>
</ds:datastoreItem>
</file>

<file path=customXml/itemProps10.xml><?xml version="1.0" encoding="utf-8"?>
<ds:datastoreItem xmlns:ds="http://schemas.openxmlformats.org/officeDocument/2006/customXml" ds:itemID="{D1A6C574-B11A-4AF3-8DDF-85B53E86D6DD}">
  <ds:schemaRefs/>
</ds:datastoreItem>
</file>

<file path=customXml/itemProps11.xml><?xml version="1.0" encoding="utf-8"?>
<ds:datastoreItem xmlns:ds="http://schemas.openxmlformats.org/officeDocument/2006/customXml" ds:itemID="{85FB62BD-0430-4EE1-824F-257E70AFC91B}">
  <ds:schemaRefs/>
</ds:datastoreItem>
</file>

<file path=customXml/itemProps12.xml><?xml version="1.0" encoding="utf-8"?>
<ds:datastoreItem xmlns:ds="http://schemas.openxmlformats.org/officeDocument/2006/customXml" ds:itemID="{C16578A2-6126-40E5-9046-87E0E355EF0D}">
  <ds:schemaRefs/>
</ds:datastoreItem>
</file>

<file path=customXml/itemProps13.xml><?xml version="1.0" encoding="utf-8"?>
<ds:datastoreItem xmlns:ds="http://schemas.openxmlformats.org/officeDocument/2006/customXml" ds:itemID="{B946AB38-996D-42B3-B617-6B254D6514E6}">
  <ds:schemaRefs/>
</ds:datastoreItem>
</file>

<file path=customXml/itemProps14.xml><?xml version="1.0" encoding="utf-8"?>
<ds:datastoreItem xmlns:ds="http://schemas.openxmlformats.org/officeDocument/2006/customXml" ds:itemID="{CE224219-CCA3-4C10-BAB8-9137422BE944}">
  <ds:schemaRefs/>
</ds:datastoreItem>
</file>

<file path=customXml/itemProps15.xml><?xml version="1.0" encoding="utf-8"?>
<ds:datastoreItem xmlns:ds="http://schemas.openxmlformats.org/officeDocument/2006/customXml" ds:itemID="{06424B4E-7358-4B29-80A6-B51CEB863887}">
  <ds:schemaRefs/>
</ds:datastoreItem>
</file>

<file path=customXml/itemProps16.xml><?xml version="1.0" encoding="utf-8"?>
<ds:datastoreItem xmlns:ds="http://schemas.openxmlformats.org/officeDocument/2006/customXml" ds:itemID="{9E47F375-899D-4246-8DA2-DB98A971B5B5}">
  <ds:schemaRefs/>
</ds:datastoreItem>
</file>

<file path=customXml/itemProps17.xml><?xml version="1.0" encoding="utf-8"?>
<ds:datastoreItem xmlns:ds="http://schemas.openxmlformats.org/officeDocument/2006/customXml" ds:itemID="{EE5D8E8F-5DC7-4F56-8E2A-94A7A6E9F4DE}">
  <ds:schemaRefs/>
</ds:datastoreItem>
</file>

<file path=customXml/itemProps18.xml><?xml version="1.0" encoding="utf-8"?>
<ds:datastoreItem xmlns:ds="http://schemas.openxmlformats.org/officeDocument/2006/customXml" ds:itemID="{78490437-E8CC-43B5-B9B8-4172E2F6B589}">
  <ds:schemaRefs/>
</ds:datastoreItem>
</file>

<file path=customXml/itemProps19.xml><?xml version="1.0" encoding="utf-8"?>
<ds:datastoreItem xmlns:ds="http://schemas.openxmlformats.org/officeDocument/2006/customXml" ds:itemID="{60250906-509B-4B3F-9D6B-96DF79F20F00}">
  <ds:schemaRefs/>
</ds:datastoreItem>
</file>

<file path=customXml/itemProps20.xml><?xml version="1.0" encoding="utf-8"?>
<ds:datastoreItem xmlns:ds="http://schemas.openxmlformats.org/officeDocument/2006/customXml" ds:itemID="{DCA52EF3-D43A-410E-BCA8-046F3DC1E642}">
  <ds:schemaRefs/>
</ds:datastoreItem>
</file>

<file path=customXml/itemProps21.xml><?xml version="1.0" encoding="utf-8"?>
<ds:datastoreItem xmlns:ds="http://schemas.openxmlformats.org/officeDocument/2006/customXml" ds:itemID="{61790A70-D114-40FB-9E8A-EE05BB392542}">
  <ds:schemaRefs/>
</ds:datastoreItem>
</file>

<file path=customXml/itemProps22.xml><?xml version="1.0" encoding="utf-8"?>
<ds:datastoreItem xmlns:ds="http://schemas.openxmlformats.org/officeDocument/2006/customXml" ds:itemID="{DA16EDA4-27EE-43C2-8D73-4FA630523200}">
  <ds:schemaRefs/>
</ds:datastoreItem>
</file>

<file path=customXml/itemProps23.xml><?xml version="1.0" encoding="utf-8"?>
<ds:datastoreItem xmlns:ds="http://schemas.openxmlformats.org/officeDocument/2006/customXml" ds:itemID="{190641AF-05C6-48E2-8049-27F167BE5457}">
  <ds:schemaRefs/>
</ds:datastoreItem>
</file>

<file path=customXml/itemProps24.xml><?xml version="1.0" encoding="utf-8"?>
<ds:datastoreItem xmlns:ds="http://schemas.openxmlformats.org/officeDocument/2006/customXml" ds:itemID="{B063A02B-FB0F-46BB-B7D9-6255E3AB6147}">
  <ds:schemaRefs/>
</ds:datastoreItem>
</file>

<file path=customXml/itemProps25.xml><?xml version="1.0" encoding="utf-8"?>
<ds:datastoreItem xmlns:ds="http://schemas.openxmlformats.org/officeDocument/2006/customXml" ds:itemID="{77BA85D5-E37E-4AA9-82A5-4F31A718E457}">
  <ds:schemaRefs/>
</ds:datastoreItem>
</file>

<file path=customXml/itemProps26.xml><?xml version="1.0" encoding="utf-8"?>
<ds:datastoreItem xmlns:ds="http://schemas.openxmlformats.org/officeDocument/2006/customXml" ds:itemID="{50B0B842-A14D-4D3C-963C-F17EFB035876}">
  <ds:schemaRefs/>
</ds:datastoreItem>
</file>

<file path=customXml/itemProps27.xml><?xml version="1.0" encoding="utf-8"?>
<ds:datastoreItem xmlns:ds="http://schemas.openxmlformats.org/officeDocument/2006/customXml" ds:itemID="{EC0EFBF0-3A39-4996-936F-0DAFA4FC19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Analysis 1</vt:lpstr>
      <vt:lpstr>Time series dashboard</vt:lpstr>
      <vt:lpstr>Analysis 1 (2)</vt:lpstr>
      <vt:lpstr>'Analysis 1 (2)'!LookupTable</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raafat hamada</dc:creator>
  <cp:lastModifiedBy>omar raafat hamada</cp:lastModifiedBy>
  <dcterms:created xsi:type="dcterms:W3CDTF">2025-02-15T19:03:55Z</dcterms:created>
  <dcterms:modified xsi:type="dcterms:W3CDTF">2025-02-23T18:34:21Z</dcterms:modified>
</cp:coreProperties>
</file>