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3\Dropbox (Ing Info)\ESERCITAZIONI BIO-ELE-MECC\"/>
    </mc:Choice>
  </mc:AlternateContent>
  <bookViews>
    <workbookView xWindow="0" yWindow="0" windowWidth="20490" windowHeight="7530" tabRatio="598" activeTab="1"/>
  </bookViews>
  <sheets>
    <sheet name="Input" sheetId="5" r:id="rId1"/>
    <sheet name="CE e flussi di cassa" sheetId="1" r:id="rId2"/>
  </sheets>
  <calcPr calcId="171027"/>
</workbook>
</file>

<file path=xl/calcChain.xml><?xml version="1.0" encoding="utf-8"?>
<calcChain xmlns="http://schemas.openxmlformats.org/spreadsheetml/2006/main">
  <c r="V7" i="1" l="1"/>
  <c r="B6" i="5"/>
  <c r="B20" i="1" s="1"/>
  <c r="C10" i="1"/>
  <c r="V10" i="1"/>
  <c r="D10" i="1"/>
  <c r="E10" i="1"/>
  <c r="F10" i="1"/>
  <c r="G10" i="1"/>
  <c r="H10" i="1"/>
  <c r="I8" i="1"/>
  <c r="I10" i="1"/>
  <c r="J10" i="1"/>
  <c r="K10" i="1"/>
  <c r="L10" i="1"/>
  <c r="M10" i="1"/>
  <c r="N10" i="1"/>
  <c r="O8" i="1"/>
  <c r="O10" i="1"/>
  <c r="P10" i="1"/>
  <c r="Q8" i="1"/>
  <c r="Q10" i="1"/>
  <c r="R10" i="1"/>
  <c r="S10" i="1"/>
  <c r="T10" i="1"/>
  <c r="U10" i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T8" i="1"/>
  <c r="R8" i="1"/>
  <c r="L8" i="1"/>
  <c r="J8" i="1"/>
  <c r="D8" i="1"/>
  <c r="T7" i="1"/>
  <c r="M7" i="1"/>
  <c r="I7" i="1"/>
  <c r="H7" i="1"/>
  <c r="D7" i="1"/>
  <c r="C7" i="1"/>
  <c r="O7" i="1"/>
  <c r="K7" i="1"/>
  <c r="J7" i="1"/>
  <c r="F7" i="1"/>
  <c r="V12" i="1" l="1"/>
  <c r="N12" i="1"/>
  <c r="R12" i="1"/>
  <c r="E12" i="1"/>
  <c r="S9" i="1"/>
  <c r="Q9" i="1"/>
  <c r="H9" i="1"/>
  <c r="U12" i="1"/>
  <c r="K9" i="1"/>
  <c r="U9" i="1"/>
  <c r="L9" i="1"/>
  <c r="L12" i="1"/>
  <c r="O9" i="1"/>
  <c r="C12" i="1"/>
  <c r="T9" i="1"/>
  <c r="T11" i="1"/>
  <c r="T21" i="1" s="1"/>
  <c r="V9" i="1"/>
  <c r="Q12" i="1"/>
  <c r="P9" i="1"/>
  <c r="F9" i="1"/>
  <c r="D12" i="1"/>
  <c r="I9" i="1"/>
  <c r="G12" i="1"/>
  <c r="O12" i="1"/>
  <c r="O11" i="1"/>
  <c r="B23" i="1"/>
  <c r="I12" i="1"/>
  <c r="N9" i="1"/>
  <c r="D9" i="1"/>
  <c r="D11" i="1" s="1"/>
  <c r="K12" i="1"/>
  <c r="E9" i="1"/>
  <c r="T12" i="1"/>
  <c r="C9" i="1"/>
  <c r="I11" i="1"/>
  <c r="T13" i="1"/>
  <c r="T14" i="1" s="1"/>
  <c r="T22" i="1" s="1"/>
  <c r="G7" i="1"/>
  <c r="R7" i="1"/>
  <c r="E7" i="1"/>
  <c r="L7" i="1"/>
  <c r="L11" i="1" s="1"/>
  <c r="L13" i="1" s="1"/>
  <c r="P7" i="1"/>
  <c r="U7" i="1"/>
  <c r="F8" i="1"/>
  <c r="F11" i="1" s="1"/>
  <c r="N8" i="1"/>
  <c r="S8" i="1"/>
  <c r="K8" i="1"/>
  <c r="K11" i="1" s="1"/>
  <c r="V8" i="1"/>
  <c r="V11" i="1" s="1"/>
  <c r="N7" i="1"/>
  <c r="S7" i="1"/>
  <c r="S11" i="1" s="1"/>
  <c r="S21" i="1" s="1"/>
  <c r="Q7" i="1"/>
  <c r="Q11" i="1" s="1"/>
  <c r="H12" i="1"/>
  <c r="P12" i="1"/>
  <c r="M12" i="1"/>
  <c r="R9" i="1"/>
  <c r="J9" i="1"/>
  <c r="J11" i="1" s="1"/>
  <c r="J12" i="1"/>
  <c r="S12" i="1"/>
  <c r="M9" i="1"/>
  <c r="G9" i="1"/>
  <c r="F12" i="1"/>
  <c r="H8" i="1"/>
  <c r="H11" i="1" s="1"/>
  <c r="P8" i="1"/>
  <c r="U8" i="1"/>
  <c r="M8" i="1"/>
  <c r="E8" i="1"/>
  <c r="C8" i="1"/>
  <c r="G8" i="1"/>
  <c r="S13" i="1"/>
  <c r="L21" i="1"/>
  <c r="I21" i="1"/>
  <c r="I13" i="1" l="1"/>
  <c r="I14" i="1" s="1"/>
  <c r="I22" i="1" s="1"/>
  <c r="I23" i="1" s="1"/>
  <c r="O13" i="1"/>
  <c r="D21" i="1"/>
  <c r="D13" i="1"/>
  <c r="D14" i="1" s="1"/>
  <c r="D22" i="1" s="1"/>
  <c r="I15" i="1"/>
  <c r="O21" i="1"/>
  <c r="C11" i="1"/>
  <c r="C21" i="1" s="1"/>
  <c r="N11" i="1"/>
  <c r="N21" i="1" s="1"/>
  <c r="E11" i="1"/>
  <c r="E21" i="1" s="1"/>
  <c r="M11" i="1"/>
  <c r="M13" i="1" s="1"/>
  <c r="J13" i="1"/>
  <c r="J21" i="1"/>
  <c r="V21" i="1"/>
  <c r="V13" i="1"/>
  <c r="V14" i="1" s="1"/>
  <c r="V22" i="1" s="1"/>
  <c r="F13" i="1"/>
  <c r="F21" i="1"/>
  <c r="K21" i="1"/>
  <c r="K13" i="1"/>
  <c r="K14" i="1" s="1"/>
  <c r="K22" i="1" s="1"/>
  <c r="H21" i="1"/>
  <c r="H13" i="1"/>
  <c r="Q21" i="1"/>
  <c r="Q13" i="1"/>
  <c r="U11" i="1"/>
  <c r="R11" i="1"/>
  <c r="P11" i="1"/>
  <c r="G11" i="1"/>
  <c r="T15" i="1"/>
  <c r="N13" i="1"/>
  <c r="T23" i="1"/>
  <c r="L14" i="1"/>
  <c r="L22" i="1" s="1"/>
  <c r="L23" i="1" s="1"/>
  <c r="O14" i="1"/>
  <c r="O22" i="1" s="1"/>
  <c r="S14" i="1"/>
  <c r="S22" i="1" s="1"/>
  <c r="S23" i="1" s="1"/>
  <c r="C13" i="1" l="1"/>
  <c r="D23" i="1"/>
  <c r="K23" i="1"/>
  <c r="O23" i="1"/>
  <c r="M21" i="1"/>
  <c r="E13" i="1"/>
  <c r="E14" i="1" s="1"/>
  <c r="E22" i="1" s="1"/>
  <c r="E23" i="1" s="1"/>
  <c r="V23" i="1"/>
  <c r="N14" i="1"/>
  <c r="N22" i="1" s="1"/>
  <c r="N23" i="1" s="1"/>
  <c r="P21" i="1"/>
  <c r="P13" i="1"/>
  <c r="Q14" i="1"/>
  <c r="Q22" i="1" s="1"/>
  <c r="Q23" i="1" s="1"/>
  <c r="C14" i="1"/>
  <c r="C22" i="1" s="1"/>
  <c r="C23" i="1" s="1"/>
  <c r="S15" i="1"/>
  <c r="D15" i="1"/>
  <c r="R21" i="1"/>
  <c r="R13" i="1"/>
  <c r="H14" i="1"/>
  <c r="H22" i="1" s="1"/>
  <c r="H23" i="1" s="1"/>
  <c r="M14" i="1"/>
  <c r="M22" i="1" s="1"/>
  <c r="M23" i="1" s="1"/>
  <c r="G13" i="1"/>
  <c r="G14" i="1" s="1"/>
  <c r="G22" i="1" s="1"/>
  <c r="G21" i="1"/>
  <c r="U13" i="1"/>
  <c r="U14" i="1" s="1"/>
  <c r="U22" i="1" s="1"/>
  <c r="U21" i="1"/>
  <c r="F14" i="1"/>
  <c r="F22" i="1" s="1"/>
  <c r="F23" i="1" s="1"/>
  <c r="J14" i="1"/>
  <c r="J22" i="1" s="1"/>
  <c r="J23" i="1" s="1"/>
  <c r="K15" i="1"/>
  <c r="O15" i="1"/>
  <c r="L15" i="1"/>
  <c r="V15" i="1"/>
  <c r="E15" i="1" l="1"/>
  <c r="U23" i="1"/>
  <c r="G15" i="1"/>
  <c r="U15" i="1"/>
  <c r="M15" i="1"/>
  <c r="Q15" i="1"/>
  <c r="N15" i="1"/>
  <c r="G23" i="1"/>
  <c r="H15" i="1"/>
  <c r="C15" i="1"/>
  <c r="P14" i="1"/>
  <c r="P22" i="1" s="1"/>
  <c r="P23" i="1" s="1"/>
  <c r="F15" i="1"/>
  <c r="J15" i="1"/>
  <c r="R14" i="1"/>
  <c r="R22" i="1" s="1"/>
  <c r="R23" i="1" s="1"/>
  <c r="R15" i="1" l="1"/>
  <c r="P15" i="1"/>
  <c r="B29" i="1"/>
  <c r="B27" i="1"/>
</calcChain>
</file>

<file path=xl/sharedStrings.xml><?xml version="1.0" encoding="utf-8"?>
<sst xmlns="http://schemas.openxmlformats.org/spreadsheetml/2006/main" count="35" uniqueCount="31">
  <si>
    <t>VAN</t>
  </si>
  <si>
    <t>TIR</t>
  </si>
  <si>
    <t>MOL</t>
  </si>
  <si>
    <t>Ammortamenti</t>
  </si>
  <si>
    <t>Imposte</t>
  </si>
  <si>
    <t>FLUSSI DI CASSA</t>
  </si>
  <si>
    <t>Investimento</t>
  </si>
  <si>
    <t xml:space="preserve"> - imposte</t>
  </si>
  <si>
    <t xml:space="preserve">INPUT </t>
  </si>
  <si>
    <t xml:space="preserve"> (migliaia di euro salvo diversa indicazione)</t>
  </si>
  <si>
    <t>Container movimentati (numero)</t>
  </si>
  <si>
    <t>Prezzo medio (euro)</t>
  </si>
  <si>
    <t>del costo iniziale</t>
  </si>
  <si>
    <t>per container</t>
  </si>
  <si>
    <t>Personale</t>
  </si>
  <si>
    <t>del reddito ante imposte</t>
  </si>
  <si>
    <t>Consumi di merci e servizi</t>
  </si>
  <si>
    <t>Costi di manutenzione</t>
  </si>
  <si>
    <t>Risultato operativo</t>
  </si>
  <si>
    <t>Utile</t>
  </si>
  <si>
    <t>Durata della gru (anni)</t>
  </si>
  <si>
    <t>Costi per merci e servizi (euro)</t>
  </si>
  <si>
    <t>Costi per il personale</t>
  </si>
  <si>
    <t>Ricavi</t>
  </si>
  <si>
    <t>VALUTAZIONE INVESTIMENTO: GRU PER MOVIMENTAZIONE CONTAINER</t>
  </si>
  <si>
    <t>Tasso di attualizzazione</t>
  </si>
  <si>
    <t xml:space="preserve">CONTO ECONOMICO </t>
  </si>
  <si>
    <t>Flussi di cassa netti</t>
  </si>
  <si>
    <t>Capacità Produttiva 1 anno</t>
  </si>
  <si>
    <t>Anno</t>
  </si>
  <si>
    <t>CONTO ECONOMICO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</si>
</sst>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,##0.0"/>
    <numFmt numFmtId="166" formatCode="#,##0.000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10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3" fontId="2" fillId="0" borderId="0" xfId="0" applyNumberFormat="1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0" fontId="2" fillId="0" borderId="0" xfId="0" applyFont="1"/>
    <xf numFmtId="10" fontId="0" fillId="0" borderId="0" xfId="1" applyNumberFormat="1" applyFont="1"/>
    <xf numFmtId="1" fontId="0" fillId="0" borderId="0" xfId="0" applyNumberFormat="1"/>
    <xf numFmtId="9" fontId="0" fillId="0" borderId="0" xfId="1" applyFont="1"/>
    <xf numFmtId="0" fontId="3" fillId="0" borderId="0" xfId="0" applyFont="1"/>
    <xf numFmtId="166" fontId="0" fillId="0" borderId="0" xfId="0" applyNumberFormat="1"/>
    <xf numFmtId="164" fontId="0" fillId="0" borderId="0" xfId="1" applyNumberFormat="1" applyFont="1"/>
    <xf numFmtId="3" fontId="0" fillId="0" borderId="0" xfId="0" applyNumberFormat="1" applyAlignment="1">
      <alignment horizontal="right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50" zoomScaleNormal="150" workbookViewId="0"/>
  </sheetViews>
  <sheetFormatPr defaultRowHeight="12.75" x14ac:dyDescent="0.2"/>
  <cols>
    <col min="1" max="1" width="36.42578125" customWidth="1"/>
  </cols>
  <sheetData>
    <row r="1" spans="1:3" x14ac:dyDescent="0.2">
      <c r="A1" s="13" t="s">
        <v>24</v>
      </c>
    </row>
    <row r="3" spans="1:3" x14ac:dyDescent="0.2">
      <c r="A3" t="s">
        <v>8</v>
      </c>
    </row>
    <row r="4" spans="1:3" x14ac:dyDescent="0.2">
      <c r="A4" t="s">
        <v>9</v>
      </c>
    </row>
    <row r="6" spans="1:3" x14ac:dyDescent="0.2">
      <c r="A6" t="s">
        <v>6</v>
      </c>
      <c r="B6" s="3">
        <f>-3500</f>
        <v>-3500</v>
      </c>
    </row>
    <row r="7" spans="1:3" x14ac:dyDescent="0.2">
      <c r="A7" s="9" t="s">
        <v>20</v>
      </c>
      <c r="B7">
        <v>20</v>
      </c>
    </row>
    <row r="9" spans="1:3" x14ac:dyDescent="0.2">
      <c r="A9" t="s">
        <v>10</v>
      </c>
      <c r="B9" s="3">
        <v>150000</v>
      </c>
    </row>
    <row r="10" spans="1:3" x14ac:dyDescent="0.2">
      <c r="A10" t="s">
        <v>11</v>
      </c>
      <c r="B10">
        <v>10</v>
      </c>
    </row>
    <row r="12" spans="1:3" x14ac:dyDescent="0.2">
      <c r="A12" s="9" t="s">
        <v>17</v>
      </c>
      <c r="B12" s="2">
        <v>7.4999999999999997E-2</v>
      </c>
      <c r="C12" t="s">
        <v>12</v>
      </c>
    </row>
    <row r="13" spans="1:3" x14ac:dyDescent="0.2">
      <c r="A13" s="9" t="s">
        <v>21</v>
      </c>
      <c r="B13">
        <v>2.5</v>
      </c>
      <c r="C13" t="s">
        <v>13</v>
      </c>
    </row>
    <row r="14" spans="1:3" x14ac:dyDescent="0.2">
      <c r="A14" s="9" t="s">
        <v>22</v>
      </c>
      <c r="B14">
        <v>120</v>
      </c>
    </row>
    <row r="15" spans="1:3" x14ac:dyDescent="0.2">
      <c r="A15" t="s">
        <v>4</v>
      </c>
      <c r="B15" s="1">
        <v>0.5</v>
      </c>
      <c r="C15" t="s">
        <v>15</v>
      </c>
    </row>
    <row r="17" spans="1:2" x14ac:dyDescent="0.2">
      <c r="A17" t="s">
        <v>28</v>
      </c>
      <c r="B17" s="1">
        <v>0.5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topLeftCell="A3" zoomScale="150" zoomScaleNormal="150" workbookViewId="0">
      <pane ySplit="1" topLeftCell="A4" activePane="bottomLeft" state="frozen"/>
      <selection activeCell="A3" sqref="A3"/>
      <selection pane="bottomLeft" activeCell="A6" sqref="A6"/>
    </sheetView>
  </sheetViews>
  <sheetFormatPr defaultColWidth="9.140625" defaultRowHeight="12.75" x14ac:dyDescent="0.2"/>
  <cols>
    <col min="1" max="1" width="25.28515625" style="3" bestFit="1" customWidth="1"/>
    <col min="2" max="2" width="8.5703125" style="3" customWidth="1"/>
    <col min="3" max="3" width="6.28515625" style="3" bestFit="1" customWidth="1"/>
    <col min="4" max="4" width="6.7109375" style="3" customWidth="1"/>
    <col min="5" max="5" width="6.28515625" style="3" customWidth="1"/>
    <col min="6" max="6" width="6.7109375" style="3" customWidth="1"/>
    <col min="7" max="8" width="6.28515625" style="3" bestFit="1" customWidth="1"/>
    <col min="9" max="22" width="5.7109375" style="3" bestFit="1" customWidth="1"/>
    <col min="23" max="16384" width="9.140625" style="3"/>
  </cols>
  <sheetData>
    <row r="1" spans="1:22" ht="12.75" hidden="1" customHeight="1" x14ac:dyDescent="0.2">
      <c r="A1" s="3" t="s">
        <v>26</v>
      </c>
    </row>
    <row r="2" spans="1:22" ht="12.75" hidden="1" customHeight="1" x14ac:dyDescent="0.2"/>
    <row r="3" spans="1:22" x14ac:dyDescent="0.2">
      <c r="A3" s="16" t="s">
        <v>29</v>
      </c>
      <c r="B3" s="3">
        <v>0</v>
      </c>
      <c r="C3" s="3">
        <f>+B3+1</f>
        <v>1</v>
      </c>
      <c r="D3" s="3">
        <f t="shared" ref="D3:V3" si="0">+C3+1</f>
        <v>2</v>
      </c>
      <c r="E3" s="3">
        <f t="shared" si="0"/>
        <v>3</v>
      </c>
      <c r="F3" s="3">
        <f t="shared" si="0"/>
        <v>4</v>
      </c>
      <c r="G3" s="3">
        <f t="shared" si="0"/>
        <v>5</v>
      </c>
      <c r="H3" s="3">
        <f t="shared" si="0"/>
        <v>6</v>
      </c>
      <c r="I3" s="3">
        <f t="shared" si="0"/>
        <v>7</v>
      </c>
      <c r="J3" s="3">
        <f t="shared" si="0"/>
        <v>8</v>
      </c>
      <c r="K3" s="3">
        <f t="shared" si="0"/>
        <v>9</v>
      </c>
      <c r="L3" s="3">
        <f t="shared" si="0"/>
        <v>10</v>
      </c>
      <c r="M3" s="3">
        <f t="shared" si="0"/>
        <v>11</v>
      </c>
      <c r="N3" s="3">
        <f t="shared" si="0"/>
        <v>12</v>
      </c>
      <c r="O3" s="3">
        <f t="shared" si="0"/>
        <v>13</v>
      </c>
      <c r="P3" s="3">
        <f t="shared" si="0"/>
        <v>14</v>
      </c>
      <c r="Q3" s="3">
        <f t="shared" si="0"/>
        <v>15</v>
      </c>
      <c r="R3" s="3">
        <f t="shared" si="0"/>
        <v>16</v>
      </c>
      <c r="S3" s="3">
        <f t="shared" si="0"/>
        <v>17</v>
      </c>
      <c r="T3" s="3">
        <f t="shared" si="0"/>
        <v>18</v>
      </c>
      <c r="U3" s="3">
        <f t="shared" si="0"/>
        <v>19</v>
      </c>
      <c r="V3" s="3">
        <f t="shared" si="0"/>
        <v>20</v>
      </c>
    </row>
    <row r="5" spans="1:22" x14ac:dyDescent="0.2">
      <c r="A5" s="3" t="s">
        <v>30</v>
      </c>
    </row>
    <row r="7" spans="1:22" x14ac:dyDescent="0.2">
      <c r="A7" s="5" t="s">
        <v>23</v>
      </c>
      <c r="C7" s="3">
        <f>+Input!$B$9*Input!$B$10*Input!B17/1000</f>
        <v>750</v>
      </c>
      <c r="D7" s="3">
        <f>+Input!$B$9*Input!$B$10/1000</f>
        <v>1500</v>
      </c>
      <c r="E7" s="3">
        <f>+Input!$B$9*Input!$B$10/1000</f>
        <v>1500</v>
      </c>
      <c r="F7" s="3">
        <f>+Input!$B$9*Input!$B$10/1000</f>
        <v>1500</v>
      </c>
      <c r="G7" s="3">
        <f>+Input!$B$9*Input!$B$10/1000</f>
        <v>1500</v>
      </c>
      <c r="H7" s="3">
        <f>+Input!$B$9*Input!$B$10/1000</f>
        <v>1500</v>
      </c>
      <c r="I7" s="3">
        <f>+Input!$B$9*Input!$B$10/1000</f>
        <v>1500</v>
      </c>
      <c r="J7" s="3">
        <f>+Input!$B$9*Input!$B$10/1000</f>
        <v>1500</v>
      </c>
      <c r="K7" s="3">
        <f>+Input!$B$9*Input!$B$10/1000</f>
        <v>1500</v>
      </c>
      <c r="L7" s="3">
        <f>+Input!$B$9*Input!$B$10/1000</f>
        <v>1500</v>
      </c>
      <c r="M7" s="3">
        <f>+Input!$B$9*Input!$B$10/1000</f>
        <v>1500</v>
      </c>
      <c r="N7" s="3">
        <f>+Input!$B$9*Input!$B$10/1000</f>
        <v>1500</v>
      </c>
      <c r="O7" s="3">
        <f>+Input!$B$9*Input!$B$10/1000</f>
        <v>1500</v>
      </c>
      <c r="P7" s="3">
        <f>+Input!$B$9*Input!$B$10/1000</f>
        <v>1500</v>
      </c>
      <c r="Q7" s="3">
        <f>+Input!$B$9*Input!$B$10/1000</f>
        <v>1500</v>
      </c>
      <c r="R7" s="3">
        <f>+Input!$B$9*Input!$B$10/1000</f>
        <v>1500</v>
      </c>
      <c r="S7" s="3">
        <f>+Input!$B$9*Input!$B$10/1000</f>
        <v>1500</v>
      </c>
      <c r="T7" s="3">
        <f>+Input!$B$9*Input!$B$10/1000</f>
        <v>1500</v>
      </c>
      <c r="U7" s="3">
        <f>+Input!$B$9*Input!$B$10/1000</f>
        <v>1500</v>
      </c>
      <c r="V7" s="3">
        <f>+Input!$B$9*Input!$B$10/1000</f>
        <v>1500</v>
      </c>
    </row>
    <row r="8" spans="1:22" x14ac:dyDescent="0.2">
      <c r="A8" s="3" t="s">
        <v>16</v>
      </c>
      <c r="C8" s="3">
        <f>-Input!$B$9*Input!$B$13*Input!B17/1000</f>
        <v>-187.5</v>
      </c>
      <c r="D8" s="3">
        <f>-Input!$B$9*Input!$B$13/1000</f>
        <v>-375</v>
      </c>
      <c r="E8" s="3">
        <f>-Input!$B$9*Input!$B$13/1000</f>
        <v>-375</v>
      </c>
      <c r="F8" s="3">
        <f>-Input!$B$9*Input!$B$13/1000</f>
        <v>-375</v>
      </c>
      <c r="G8" s="3">
        <f>-Input!$B$9*Input!$B$13/1000</f>
        <v>-375</v>
      </c>
      <c r="H8" s="3">
        <f>-Input!$B$9*Input!$B$13/1000</f>
        <v>-375</v>
      </c>
      <c r="I8" s="3">
        <f>-Input!$B$9*Input!$B$13/1000</f>
        <v>-375</v>
      </c>
      <c r="J8" s="3">
        <f>-Input!$B$9*Input!$B$13/1000</f>
        <v>-375</v>
      </c>
      <c r="K8" s="3">
        <f>-Input!$B$9*Input!$B$13/1000</f>
        <v>-375</v>
      </c>
      <c r="L8" s="3">
        <f>-Input!$B$9*Input!$B$13/1000</f>
        <v>-375</v>
      </c>
      <c r="M8" s="3">
        <f>-Input!$B$9*Input!$B$13/1000</f>
        <v>-375</v>
      </c>
      <c r="N8" s="3">
        <f>-Input!$B$9*Input!$B$13/1000</f>
        <v>-375</v>
      </c>
      <c r="O8" s="3">
        <f>-Input!$B$9*Input!$B$13/1000</f>
        <v>-375</v>
      </c>
      <c r="P8" s="3">
        <f>-Input!$B$9*Input!$B$13/1000</f>
        <v>-375</v>
      </c>
      <c r="Q8" s="3">
        <f>-Input!$B$9*Input!$B$13/1000</f>
        <v>-375</v>
      </c>
      <c r="R8" s="3">
        <f>-Input!$B$9*Input!$B$13/1000</f>
        <v>-375</v>
      </c>
      <c r="S8" s="3">
        <f>-Input!$B$9*Input!$B$13/1000</f>
        <v>-375</v>
      </c>
      <c r="T8" s="3">
        <f>-Input!$B$9*Input!$B$13/1000</f>
        <v>-375</v>
      </c>
      <c r="U8" s="3">
        <f>-Input!$B$9*Input!$B$13/1000</f>
        <v>-375</v>
      </c>
      <c r="V8" s="3">
        <f>-Input!$B$9*Input!$B$13/1000</f>
        <v>-375</v>
      </c>
    </row>
    <row r="9" spans="1:22" x14ac:dyDescent="0.2">
      <c r="A9" s="3" t="s">
        <v>17</v>
      </c>
      <c r="C9" s="3">
        <f>$B$20*Input!$B$12</f>
        <v>-262.5</v>
      </c>
      <c r="D9" s="3">
        <f>$B$20*Input!$B$12</f>
        <v>-262.5</v>
      </c>
      <c r="E9" s="3">
        <f>$B$20*Input!$B$12</f>
        <v>-262.5</v>
      </c>
      <c r="F9" s="3">
        <f>$B$20*Input!$B$12</f>
        <v>-262.5</v>
      </c>
      <c r="G9" s="3">
        <f>$B$20*Input!$B$12</f>
        <v>-262.5</v>
      </c>
      <c r="H9" s="3">
        <f>$B$20*Input!$B$12</f>
        <v>-262.5</v>
      </c>
      <c r="I9" s="3">
        <f>$B$20*Input!$B$12</f>
        <v>-262.5</v>
      </c>
      <c r="J9" s="3">
        <f>$B$20*Input!$B$12</f>
        <v>-262.5</v>
      </c>
      <c r="K9" s="3">
        <f>$B$20*Input!$B$12</f>
        <v>-262.5</v>
      </c>
      <c r="L9" s="3">
        <f>$B$20*Input!$B$12</f>
        <v>-262.5</v>
      </c>
      <c r="M9" s="3">
        <f>$B$20*Input!$B$12</f>
        <v>-262.5</v>
      </c>
      <c r="N9" s="3">
        <f>$B$20*Input!$B$12</f>
        <v>-262.5</v>
      </c>
      <c r="O9" s="3">
        <f>$B$20*Input!$B$12</f>
        <v>-262.5</v>
      </c>
      <c r="P9" s="3">
        <f>$B$20*Input!$B$12</f>
        <v>-262.5</v>
      </c>
      <c r="Q9" s="3">
        <f>$B$20*Input!$B$12</f>
        <v>-262.5</v>
      </c>
      <c r="R9" s="3">
        <f>$B$20*Input!$B$12</f>
        <v>-262.5</v>
      </c>
      <c r="S9" s="3">
        <f>$B$20*Input!$B$12</f>
        <v>-262.5</v>
      </c>
      <c r="T9" s="3">
        <f>$B$20*Input!$B$12</f>
        <v>-262.5</v>
      </c>
      <c r="U9" s="3">
        <f>$B$20*Input!$B$12</f>
        <v>-262.5</v>
      </c>
      <c r="V9" s="3">
        <f>$B$20*Input!$B$12</f>
        <v>-262.5</v>
      </c>
    </row>
    <row r="10" spans="1:22" s="4" customFormat="1" x14ac:dyDescent="0.2">
      <c r="A10" s="4" t="s">
        <v>14</v>
      </c>
      <c r="C10" s="4">
        <f>-Input!$B$14</f>
        <v>-120</v>
      </c>
      <c r="D10" s="4">
        <f>-Input!$B$14</f>
        <v>-120</v>
      </c>
      <c r="E10" s="4">
        <f>-Input!$B$14</f>
        <v>-120</v>
      </c>
      <c r="F10" s="4">
        <f>-Input!$B$14</f>
        <v>-120</v>
      </c>
      <c r="G10" s="4">
        <f>-Input!$B$14</f>
        <v>-120</v>
      </c>
      <c r="H10" s="4">
        <f>-Input!$B$14</f>
        <v>-120</v>
      </c>
      <c r="I10" s="4">
        <f>-Input!$B$14</f>
        <v>-120</v>
      </c>
      <c r="J10" s="4">
        <f>-Input!$B$14</f>
        <v>-120</v>
      </c>
      <c r="K10" s="4">
        <f>-Input!$B$14</f>
        <v>-120</v>
      </c>
      <c r="L10" s="4">
        <f>-Input!$B$14</f>
        <v>-120</v>
      </c>
      <c r="M10" s="4">
        <f>-Input!$B$14</f>
        <v>-120</v>
      </c>
      <c r="N10" s="4">
        <f>-Input!$B$14</f>
        <v>-120</v>
      </c>
      <c r="O10" s="4">
        <f>-Input!$B$14</f>
        <v>-120</v>
      </c>
      <c r="P10" s="4">
        <f>-Input!$B$14</f>
        <v>-120</v>
      </c>
      <c r="Q10" s="4">
        <f>-Input!$B$14</f>
        <v>-120</v>
      </c>
      <c r="R10" s="4">
        <f>-Input!$B$14</f>
        <v>-120</v>
      </c>
      <c r="S10" s="4">
        <f>-Input!$B$14</f>
        <v>-120</v>
      </c>
      <c r="T10" s="4">
        <f>-Input!$B$14</f>
        <v>-120</v>
      </c>
      <c r="U10" s="4">
        <f>-Input!$B$14</f>
        <v>-120</v>
      </c>
      <c r="V10" s="4">
        <f>-Input!$B$14</f>
        <v>-120</v>
      </c>
    </row>
    <row r="11" spans="1:22" x14ac:dyDescent="0.2">
      <c r="A11" s="3" t="s">
        <v>2</v>
      </c>
      <c r="C11" s="3">
        <f>SUM(C7:C10)</f>
        <v>180</v>
      </c>
      <c r="D11" s="3">
        <f t="shared" ref="D11:V11" si="1">SUM(D7:D10)</f>
        <v>742.5</v>
      </c>
      <c r="E11" s="3">
        <f t="shared" si="1"/>
        <v>742.5</v>
      </c>
      <c r="F11" s="3">
        <f t="shared" si="1"/>
        <v>742.5</v>
      </c>
      <c r="G11" s="3">
        <f t="shared" si="1"/>
        <v>742.5</v>
      </c>
      <c r="H11" s="3">
        <f t="shared" si="1"/>
        <v>742.5</v>
      </c>
      <c r="I11" s="3">
        <f t="shared" si="1"/>
        <v>742.5</v>
      </c>
      <c r="J11" s="3">
        <f t="shared" si="1"/>
        <v>742.5</v>
      </c>
      <c r="K11" s="3">
        <f t="shared" si="1"/>
        <v>742.5</v>
      </c>
      <c r="L11" s="3">
        <f t="shared" si="1"/>
        <v>742.5</v>
      </c>
      <c r="M11" s="3">
        <f t="shared" si="1"/>
        <v>742.5</v>
      </c>
      <c r="N11" s="3">
        <f t="shared" si="1"/>
        <v>742.5</v>
      </c>
      <c r="O11" s="3">
        <f t="shared" si="1"/>
        <v>742.5</v>
      </c>
      <c r="P11" s="3">
        <f t="shared" si="1"/>
        <v>742.5</v>
      </c>
      <c r="Q11" s="3">
        <f t="shared" si="1"/>
        <v>742.5</v>
      </c>
      <c r="R11" s="3">
        <f t="shared" si="1"/>
        <v>742.5</v>
      </c>
      <c r="S11" s="3">
        <f t="shared" si="1"/>
        <v>742.5</v>
      </c>
      <c r="T11" s="3">
        <f t="shared" si="1"/>
        <v>742.5</v>
      </c>
      <c r="U11" s="3">
        <f t="shared" si="1"/>
        <v>742.5</v>
      </c>
      <c r="V11" s="3">
        <f t="shared" si="1"/>
        <v>742.5</v>
      </c>
    </row>
    <row r="12" spans="1:22" s="4" customFormat="1" x14ac:dyDescent="0.2">
      <c r="A12" s="4" t="s">
        <v>3</v>
      </c>
      <c r="C12" s="4">
        <f>+$B$20/Input!$B$7</f>
        <v>-175</v>
      </c>
      <c r="D12" s="4">
        <f>+$B$20/Input!$B$7</f>
        <v>-175</v>
      </c>
      <c r="E12" s="4">
        <f>+$B$20/Input!$B$7</f>
        <v>-175</v>
      </c>
      <c r="F12" s="4">
        <f>+$B$20/Input!$B$7</f>
        <v>-175</v>
      </c>
      <c r="G12" s="4">
        <f>+$B$20/Input!$B$7</f>
        <v>-175</v>
      </c>
      <c r="H12" s="4">
        <f>+$B$20/Input!$B$7</f>
        <v>-175</v>
      </c>
      <c r="I12" s="4">
        <f>+$B$20/Input!$B$7</f>
        <v>-175</v>
      </c>
      <c r="J12" s="4">
        <f>+$B$20/Input!$B$7</f>
        <v>-175</v>
      </c>
      <c r="K12" s="4">
        <f>+$B$20/Input!$B$7</f>
        <v>-175</v>
      </c>
      <c r="L12" s="4">
        <f>+$B$20/Input!$B$7</f>
        <v>-175</v>
      </c>
      <c r="M12" s="4">
        <f>+$B$20/Input!$B$7</f>
        <v>-175</v>
      </c>
      <c r="N12" s="4">
        <f>+$B$20/Input!$B$7</f>
        <v>-175</v>
      </c>
      <c r="O12" s="4">
        <f>+$B$20/Input!$B$7</f>
        <v>-175</v>
      </c>
      <c r="P12" s="4">
        <f>+$B$20/Input!$B$7</f>
        <v>-175</v>
      </c>
      <c r="Q12" s="4">
        <f>+$B$20/Input!$B$7</f>
        <v>-175</v>
      </c>
      <c r="R12" s="4">
        <f>+$B$20/Input!$B$7</f>
        <v>-175</v>
      </c>
      <c r="S12" s="4">
        <f>+$B$20/Input!$B$7</f>
        <v>-175</v>
      </c>
      <c r="T12" s="4">
        <f>+$B$20/Input!$B$7</f>
        <v>-175</v>
      </c>
      <c r="U12" s="4">
        <f>+$B$20/Input!$B$7</f>
        <v>-175</v>
      </c>
      <c r="V12" s="4">
        <f>+$B$20/Input!$B$7</f>
        <v>-175</v>
      </c>
    </row>
    <row r="13" spans="1:22" x14ac:dyDescent="0.2">
      <c r="A13" s="3" t="s">
        <v>18</v>
      </c>
      <c r="C13" s="3">
        <f>+C11+C12</f>
        <v>5</v>
      </c>
      <c r="D13" s="3">
        <f t="shared" ref="D13:V13" si="2">+D11+D12</f>
        <v>567.5</v>
      </c>
      <c r="E13" s="3">
        <f t="shared" si="2"/>
        <v>567.5</v>
      </c>
      <c r="F13" s="3">
        <f t="shared" si="2"/>
        <v>567.5</v>
      </c>
      <c r="G13" s="3">
        <f t="shared" si="2"/>
        <v>567.5</v>
      </c>
      <c r="H13" s="3">
        <f t="shared" si="2"/>
        <v>567.5</v>
      </c>
      <c r="I13" s="3">
        <f t="shared" si="2"/>
        <v>567.5</v>
      </c>
      <c r="J13" s="3">
        <f t="shared" si="2"/>
        <v>567.5</v>
      </c>
      <c r="K13" s="3">
        <f t="shared" si="2"/>
        <v>567.5</v>
      </c>
      <c r="L13" s="3">
        <f t="shared" si="2"/>
        <v>567.5</v>
      </c>
      <c r="M13" s="3">
        <f t="shared" si="2"/>
        <v>567.5</v>
      </c>
      <c r="N13" s="3">
        <f t="shared" si="2"/>
        <v>567.5</v>
      </c>
      <c r="O13" s="3">
        <f t="shared" si="2"/>
        <v>567.5</v>
      </c>
      <c r="P13" s="3">
        <f t="shared" si="2"/>
        <v>567.5</v>
      </c>
      <c r="Q13" s="3">
        <f t="shared" si="2"/>
        <v>567.5</v>
      </c>
      <c r="R13" s="3">
        <f t="shared" si="2"/>
        <v>567.5</v>
      </c>
      <c r="S13" s="3">
        <f t="shared" si="2"/>
        <v>567.5</v>
      </c>
      <c r="T13" s="3">
        <f t="shared" si="2"/>
        <v>567.5</v>
      </c>
      <c r="U13" s="3">
        <f t="shared" si="2"/>
        <v>567.5</v>
      </c>
      <c r="V13" s="3">
        <f t="shared" si="2"/>
        <v>567.5</v>
      </c>
    </row>
    <row r="14" spans="1:22" s="4" customFormat="1" x14ac:dyDescent="0.2">
      <c r="A14" s="4" t="s">
        <v>4</v>
      </c>
      <c r="C14" s="4">
        <f>-C13*Input!$B$15</f>
        <v>-2.5</v>
      </c>
      <c r="D14" s="4">
        <f>-D13*Input!$B$15</f>
        <v>-283.75</v>
      </c>
      <c r="E14" s="4">
        <f>-E13*Input!$B$15</f>
        <v>-283.75</v>
      </c>
      <c r="F14" s="4">
        <f>-F13*Input!$B$15</f>
        <v>-283.75</v>
      </c>
      <c r="G14" s="4">
        <f>-G13*Input!$B$15</f>
        <v>-283.75</v>
      </c>
      <c r="H14" s="4">
        <f>-H13*Input!$B$15</f>
        <v>-283.75</v>
      </c>
      <c r="I14" s="4">
        <f>-I13*Input!$B$15</f>
        <v>-283.75</v>
      </c>
      <c r="J14" s="4">
        <f>-J13*Input!$B$15</f>
        <v>-283.75</v>
      </c>
      <c r="K14" s="4">
        <f>-K13*Input!$B$15</f>
        <v>-283.75</v>
      </c>
      <c r="L14" s="4">
        <f>-L13*Input!$B$15</f>
        <v>-283.75</v>
      </c>
      <c r="M14" s="4">
        <f>-M13*Input!$B$15</f>
        <v>-283.75</v>
      </c>
      <c r="N14" s="4">
        <f>-N13*Input!$B$15</f>
        <v>-283.75</v>
      </c>
      <c r="O14" s="4">
        <f>-O13*Input!$B$15</f>
        <v>-283.75</v>
      </c>
      <c r="P14" s="4">
        <f>-P13*Input!$B$15</f>
        <v>-283.75</v>
      </c>
      <c r="Q14" s="4">
        <f>-Q13*Input!$B$15</f>
        <v>-283.75</v>
      </c>
      <c r="R14" s="4">
        <f>-R13*Input!$B$15</f>
        <v>-283.75</v>
      </c>
      <c r="S14" s="4">
        <f>-S13*Input!$B$15</f>
        <v>-283.75</v>
      </c>
      <c r="T14" s="4">
        <f>-T13*Input!$B$15</f>
        <v>-283.75</v>
      </c>
      <c r="U14" s="4">
        <f>-U13*Input!$B$15</f>
        <v>-283.75</v>
      </c>
      <c r="V14" s="4">
        <f>-V13*Input!$B$15</f>
        <v>-283.75</v>
      </c>
    </row>
    <row r="15" spans="1:22" x14ac:dyDescent="0.2">
      <c r="A15" s="3" t="s">
        <v>19</v>
      </c>
      <c r="C15" s="3">
        <f>+C13+C14</f>
        <v>2.5</v>
      </c>
      <c r="D15" s="3">
        <f t="shared" ref="D15:V15" si="3">+D13+D14</f>
        <v>283.75</v>
      </c>
      <c r="E15" s="3">
        <f t="shared" si="3"/>
        <v>283.75</v>
      </c>
      <c r="F15" s="3">
        <f t="shared" si="3"/>
        <v>283.75</v>
      </c>
      <c r="G15" s="3">
        <f t="shared" si="3"/>
        <v>283.75</v>
      </c>
      <c r="H15" s="3">
        <f t="shared" si="3"/>
        <v>283.75</v>
      </c>
      <c r="I15" s="3">
        <f t="shared" si="3"/>
        <v>283.75</v>
      </c>
      <c r="J15" s="3">
        <f t="shared" si="3"/>
        <v>283.75</v>
      </c>
      <c r="K15" s="3">
        <f t="shared" si="3"/>
        <v>283.75</v>
      </c>
      <c r="L15" s="3">
        <f t="shared" si="3"/>
        <v>283.75</v>
      </c>
      <c r="M15" s="3">
        <f t="shared" si="3"/>
        <v>283.75</v>
      </c>
      <c r="N15" s="3">
        <f t="shared" si="3"/>
        <v>283.75</v>
      </c>
      <c r="O15" s="3">
        <f t="shared" si="3"/>
        <v>283.75</v>
      </c>
      <c r="P15" s="3">
        <f t="shared" si="3"/>
        <v>283.75</v>
      </c>
      <c r="Q15" s="3">
        <f t="shared" si="3"/>
        <v>283.75</v>
      </c>
      <c r="R15" s="3">
        <f t="shared" si="3"/>
        <v>283.75</v>
      </c>
      <c r="S15" s="3">
        <f t="shared" si="3"/>
        <v>283.75</v>
      </c>
      <c r="T15" s="3">
        <f t="shared" si="3"/>
        <v>283.75</v>
      </c>
      <c r="U15" s="3">
        <f t="shared" si="3"/>
        <v>283.75</v>
      </c>
      <c r="V15" s="3">
        <f t="shared" si="3"/>
        <v>283.75</v>
      </c>
    </row>
    <row r="18" spans="1:22" x14ac:dyDescent="0.2">
      <c r="A18" s="3" t="s">
        <v>5</v>
      </c>
    </row>
    <row r="20" spans="1:22" x14ac:dyDescent="0.2">
      <c r="A20" s="3" t="s">
        <v>6</v>
      </c>
      <c r="B20" s="3">
        <f>+Input!B6</f>
        <v>-3500</v>
      </c>
    </row>
    <row r="21" spans="1:22" x14ac:dyDescent="0.2">
      <c r="A21" s="3" t="s">
        <v>2</v>
      </c>
      <c r="C21" s="3">
        <f>+C11</f>
        <v>180</v>
      </c>
      <c r="D21" s="3">
        <f t="shared" ref="D21:U21" si="4">+D11</f>
        <v>742.5</v>
      </c>
      <c r="E21" s="3">
        <f t="shared" si="4"/>
        <v>742.5</v>
      </c>
      <c r="F21" s="3">
        <f t="shared" si="4"/>
        <v>742.5</v>
      </c>
      <c r="G21" s="3">
        <f t="shared" si="4"/>
        <v>742.5</v>
      </c>
      <c r="H21" s="3">
        <f t="shared" si="4"/>
        <v>742.5</v>
      </c>
      <c r="I21" s="3">
        <f t="shared" si="4"/>
        <v>742.5</v>
      </c>
      <c r="J21" s="3">
        <f t="shared" si="4"/>
        <v>742.5</v>
      </c>
      <c r="K21" s="3">
        <f t="shared" si="4"/>
        <v>742.5</v>
      </c>
      <c r="L21" s="3">
        <f t="shared" si="4"/>
        <v>742.5</v>
      </c>
      <c r="M21" s="3">
        <f t="shared" si="4"/>
        <v>742.5</v>
      </c>
      <c r="N21" s="3">
        <f t="shared" si="4"/>
        <v>742.5</v>
      </c>
      <c r="O21" s="3">
        <f t="shared" si="4"/>
        <v>742.5</v>
      </c>
      <c r="P21" s="3">
        <f t="shared" si="4"/>
        <v>742.5</v>
      </c>
      <c r="Q21" s="3">
        <f t="shared" si="4"/>
        <v>742.5</v>
      </c>
      <c r="R21" s="3">
        <f t="shared" si="4"/>
        <v>742.5</v>
      </c>
      <c r="S21" s="3">
        <f t="shared" si="4"/>
        <v>742.5</v>
      </c>
      <c r="T21" s="3">
        <f t="shared" si="4"/>
        <v>742.5</v>
      </c>
      <c r="U21" s="3">
        <f t="shared" si="4"/>
        <v>742.5</v>
      </c>
      <c r="V21" s="3">
        <f>+V11</f>
        <v>742.5</v>
      </c>
    </row>
    <row r="22" spans="1:22" s="4" customFormat="1" x14ac:dyDescent="0.2">
      <c r="A22" s="4" t="s">
        <v>7</v>
      </c>
      <c r="C22" s="4">
        <f>+C14</f>
        <v>-2.5</v>
      </c>
      <c r="D22" s="4">
        <f t="shared" ref="D22:U22" si="5">+D14</f>
        <v>-283.75</v>
      </c>
      <c r="E22" s="4">
        <f t="shared" si="5"/>
        <v>-283.75</v>
      </c>
      <c r="F22" s="4">
        <f t="shared" si="5"/>
        <v>-283.75</v>
      </c>
      <c r="G22" s="4">
        <f t="shared" si="5"/>
        <v>-283.75</v>
      </c>
      <c r="H22" s="4">
        <f t="shared" si="5"/>
        <v>-283.75</v>
      </c>
      <c r="I22" s="4">
        <f t="shared" si="5"/>
        <v>-283.75</v>
      </c>
      <c r="J22" s="4">
        <f t="shared" si="5"/>
        <v>-283.75</v>
      </c>
      <c r="K22" s="4">
        <f t="shared" si="5"/>
        <v>-283.75</v>
      </c>
      <c r="L22" s="4">
        <f t="shared" si="5"/>
        <v>-283.75</v>
      </c>
      <c r="M22" s="4">
        <f t="shared" si="5"/>
        <v>-283.75</v>
      </c>
      <c r="N22" s="4">
        <f t="shared" si="5"/>
        <v>-283.75</v>
      </c>
      <c r="O22" s="4">
        <f t="shared" si="5"/>
        <v>-283.75</v>
      </c>
      <c r="P22" s="4">
        <f t="shared" si="5"/>
        <v>-283.75</v>
      </c>
      <c r="Q22" s="4">
        <f t="shared" si="5"/>
        <v>-283.75</v>
      </c>
      <c r="R22" s="4">
        <f t="shared" si="5"/>
        <v>-283.75</v>
      </c>
      <c r="S22" s="4">
        <f t="shared" si="5"/>
        <v>-283.75</v>
      </c>
      <c r="T22" s="4">
        <f t="shared" si="5"/>
        <v>-283.75</v>
      </c>
      <c r="U22" s="4">
        <f t="shared" si="5"/>
        <v>-283.75</v>
      </c>
      <c r="V22" s="4">
        <f>+V14</f>
        <v>-283.75</v>
      </c>
    </row>
    <row r="23" spans="1:22" x14ac:dyDescent="0.2">
      <c r="A23" s="3" t="s">
        <v>27</v>
      </c>
      <c r="B23" s="3">
        <f>SUM(B20:B22)</f>
        <v>-3500</v>
      </c>
      <c r="C23" s="3">
        <f t="shared" ref="C23:V23" si="6">SUM(C20:C22)</f>
        <v>177.5</v>
      </c>
      <c r="D23" s="3">
        <f t="shared" si="6"/>
        <v>458.75</v>
      </c>
      <c r="E23" s="3">
        <f t="shared" si="6"/>
        <v>458.75</v>
      </c>
      <c r="F23" s="3">
        <f t="shared" si="6"/>
        <v>458.75</v>
      </c>
      <c r="G23" s="3">
        <f t="shared" si="6"/>
        <v>458.75</v>
      </c>
      <c r="H23" s="3">
        <f t="shared" si="6"/>
        <v>458.75</v>
      </c>
      <c r="I23" s="3">
        <f t="shared" si="6"/>
        <v>458.75</v>
      </c>
      <c r="J23" s="3">
        <f t="shared" si="6"/>
        <v>458.75</v>
      </c>
      <c r="K23" s="3">
        <f t="shared" si="6"/>
        <v>458.75</v>
      </c>
      <c r="L23" s="3">
        <f t="shared" si="6"/>
        <v>458.75</v>
      </c>
      <c r="M23" s="3">
        <f t="shared" si="6"/>
        <v>458.75</v>
      </c>
      <c r="N23" s="3">
        <f t="shared" si="6"/>
        <v>458.75</v>
      </c>
      <c r="O23" s="3">
        <f t="shared" si="6"/>
        <v>458.75</v>
      </c>
      <c r="P23" s="3">
        <f t="shared" si="6"/>
        <v>458.75</v>
      </c>
      <c r="Q23" s="3">
        <f t="shared" si="6"/>
        <v>458.75</v>
      </c>
      <c r="R23" s="3">
        <f t="shared" si="6"/>
        <v>458.75</v>
      </c>
      <c r="S23" s="3">
        <f t="shared" si="6"/>
        <v>458.75</v>
      </c>
      <c r="T23" s="3">
        <f t="shared" si="6"/>
        <v>458.75</v>
      </c>
      <c r="U23" s="3">
        <f t="shared" si="6"/>
        <v>458.75</v>
      </c>
      <c r="V23" s="3">
        <f t="shared" si="6"/>
        <v>458.75</v>
      </c>
    </row>
    <row r="25" spans="1:22" x14ac:dyDescent="0.2">
      <c r="A25" s="3" t="s">
        <v>25</v>
      </c>
      <c r="B25" s="6">
        <v>0.09</v>
      </c>
      <c r="D25" s="7"/>
    </row>
    <row r="26" spans="1:22" x14ac:dyDescent="0.2">
      <c r="A26" s="5"/>
      <c r="B26" s="10"/>
      <c r="D26" s="7"/>
      <c r="E26" s="7"/>
    </row>
    <row r="27" spans="1:22" x14ac:dyDescent="0.2">
      <c r="A27" s="5" t="s">
        <v>0</v>
      </c>
      <c r="B27" s="11">
        <f>NPV(B25,C23:V23)+B23</f>
        <v>429.69280275738447</v>
      </c>
      <c r="D27" s="12"/>
    </row>
    <row r="28" spans="1:22" x14ac:dyDescent="0.2">
      <c r="A28" s="5"/>
      <c r="B28" s="11"/>
      <c r="D28" s="12"/>
    </row>
    <row r="29" spans="1:22" x14ac:dyDescent="0.2">
      <c r="A29" s="5" t="s">
        <v>1</v>
      </c>
      <c r="B29" s="6">
        <f>IRR(B23:V23)</f>
        <v>0.1058604013629787</v>
      </c>
      <c r="D29" s="14"/>
    </row>
    <row r="31" spans="1:22" x14ac:dyDescent="0.2">
      <c r="A31" s="5"/>
      <c r="B31" s="15"/>
      <c r="D31" s="15"/>
    </row>
    <row r="32" spans="1:22" x14ac:dyDescent="0.2">
      <c r="B32" s="6"/>
    </row>
    <row r="34" spans="2:2" x14ac:dyDescent="0.2">
      <c r="B34" s="7"/>
    </row>
    <row r="36" spans="2:2" x14ac:dyDescent="0.2">
      <c r="B36" s="6"/>
    </row>
    <row r="38" spans="2:2" x14ac:dyDescent="0.2">
      <c r="B38" s="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Input</vt:lpstr>
      <vt:lpstr>CE e flussi di cassa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Marchetti</dc:creator>
  <cp:lastModifiedBy>Valentina Giannini</cp:lastModifiedBy>
  <cp:lastPrinted>2017-05-28T08:44:27Z</cp:lastPrinted>
  <dcterms:created xsi:type="dcterms:W3CDTF">2006-03-08T14:49:03Z</dcterms:created>
  <dcterms:modified xsi:type="dcterms:W3CDTF">2018-04-18T14:41:22Z</dcterms:modified>
</cp:coreProperties>
</file>