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sanorio/Desktop/"/>
    </mc:Choice>
  </mc:AlternateContent>
  <xr:revisionPtr revIDLastSave="0" documentId="13_ncr:1_{548CC2A9-CA2B-974A-9977-5E9C2739C67F}" xr6:coauthVersionLast="47" xr6:coauthVersionMax="47" xr10:uidLastSave="{00000000-0000-0000-0000-000000000000}"/>
  <bookViews>
    <workbookView xWindow="0" yWindow="0" windowWidth="28800" windowHeight="18000" xr2:uid="{D6F40422-C4A9-7C44-A844-FD97086FBBD7}"/>
  </bookViews>
  <sheets>
    <sheet name="Inventory" sheetId="4" r:id="rId1"/>
    <sheet name="Vendor Info" sheetId="5" r:id="rId2"/>
    <sheet name="Order Summary" sheetId="6" r:id="rId3"/>
    <sheet name="Note"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6" l="1"/>
  <c r="H8" i="6"/>
  <c r="H9" i="6"/>
  <c r="H10" i="6"/>
  <c r="H11" i="6"/>
  <c r="H12" i="6"/>
  <c r="H13" i="6"/>
  <c r="H14" i="6"/>
  <c r="H15" i="6"/>
  <c r="H16" i="6"/>
  <c r="H17" i="6"/>
  <c r="H18" i="6"/>
  <c r="H19" i="6"/>
  <c r="H20" i="6"/>
  <c r="H21" i="6"/>
  <c r="H22" i="6"/>
  <c r="H23" i="6"/>
  <c r="H24" i="6"/>
  <c r="H25" i="6"/>
  <c r="H26" i="6"/>
  <c r="H27" i="6"/>
  <c r="G7" i="6"/>
  <c r="G8" i="6"/>
  <c r="G9" i="6"/>
  <c r="G10" i="6"/>
  <c r="G11" i="6"/>
  <c r="G12" i="6"/>
  <c r="G13" i="6"/>
  <c r="G14" i="6"/>
  <c r="G15" i="6"/>
  <c r="G16" i="6"/>
  <c r="G17" i="6"/>
  <c r="G18" i="6"/>
  <c r="G19" i="6"/>
  <c r="G20" i="6"/>
  <c r="G21" i="6"/>
  <c r="G22" i="6"/>
  <c r="G23" i="6"/>
  <c r="G24" i="6"/>
  <c r="G25" i="6"/>
  <c r="G26" i="6"/>
  <c r="G27" i="6"/>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4" i="6"/>
  <c r="F24" i="6" s="1"/>
  <c r="E25" i="6"/>
  <c r="F25" i="6" s="1"/>
  <c r="E26" i="6"/>
  <c r="F26" i="6" s="1"/>
  <c r="E27" i="6"/>
  <c r="F27" i="6" s="1"/>
  <c r="G4" i="4"/>
  <c r="G5" i="4" s="1"/>
  <c r="J9" i="4"/>
  <c r="J10" i="4"/>
  <c r="K10" i="4" s="1"/>
  <c r="J11" i="4"/>
  <c r="J12" i="4"/>
  <c r="K12" i="4" s="1"/>
  <c r="J13" i="4"/>
  <c r="J14" i="4"/>
  <c r="K14" i="4" s="1"/>
  <c r="J15" i="4"/>
  <c r="J16" i="4"/>
  <c r="K16" i="4" s="1"/>
  <c r="J17" i="4"/>
  <c r="J18" i="4"/>
  <c r="K18" i="4" s="1"/>
  <c r="J19" i="4"/>
  <c r="J20" i="4"/>
  <c r="K20" i="4" s="1"/>
  <c r="J21" i="4"/>
  <c r="J22" i="4"/>
  <c r="K22" i="4" s="1"/>
  <c r="J23" i="4"/>
  <c r="J24" i="4"/>
  <c r="K24" i="4" s="1"/>
  <c r="J25" i="4"/>
  <c r="J26" i="4"/>
  <c r="K26" i="4" s="1"/>
  <c r="J27" i="4"/>
  <c r="K27" i="4" s="1"/>
  <c r="J28" i="4"/>
  <c r="J29" i="4"/>
  <c r="K29" i="4" s="1"/>
  <c r="J30" i="4"/>
  <c r="J31" i="4"/>
  <c r="K31" i="4" s="1"/>
  <c r="J32" i="4"/>
  <c r="K32" i="4" s="1"/>
  <c r="J33" i="4"/>
  <c r="J34" i="4"/>
  <c r="K34" i="4" s="1"/>
  <c r="J35" i="4"/>
  <c r="K35" i="4" s="1"/>
  <c r="J36" i="4"/>
  <c r="J37" i="4"/>
  <c r="K37" i="4" s="1"/>
  <c r="J38" i="4"/>
  <c r="K38" i="4" s="1"/>
  <c r="J39" i="4"/>
  <c r="J40" i="4"/>
  <c r="K40" i="4" s="1"/>
  <c r="J41" i="4"/>
  <c r="K41" i="4" s="1"/>
  <c r="J42" i="4"/>
  <c r="J43" i="4"/>
  <c r="K43" i="4" s="1"/>
  <c r="J44" i="4"/>
  <c r="K44" i="4" s="1"/>
  <c r="J45" i="4"/>
  <c r="J46" i="4"/>
  <c r="K46" i="4" s="1"/>
  <c r="J47" i="4"/>
  <c r="J48" i="4"/>
  <c r="K48" i="4" s="1"/>
  <c r="J49" i="4"/>
  <c r="K49" i="4" s="1"/>
  <c r="J50" i="4"/>
  <c r="J51" i="4"/>
  <c r="K51" i="4" s="1"/>
  <c r="J52" i="4"/>
  <c r="K52" i="4" s="1"/>
  <c r="J53" i="4"/>
  <c r="J54" i="4"/>
  <c r="K54" i="4" s="1"/>
  <c r="J55" i="4"/>
  <c r="J56" i="4"/>
  <c r="K56" i="4" s="1"/>
  <c r="J57" i="4"/>
  <c r="J8" i="4"/>
  <c r="K8" i="4" s="1"/>
  <c r="D5" i="4"/>
  <c r="G9" i="4"/>
  <c r="H9" i="4" s="1"/>
  <c r="G10" i="4"/>
  <c r="H10" i="4" s="1"/>
  <c r="G11" i="4"/>
  <c r="H11" i="4" s="1"/>
  <c r="G12" i="4"/>
  <c r="H12" i="4" s="1"/>
  <c r="G13" i="4"/>
  <c r="H13" i="4" s="1"/>
  <c r="G14" i="4"/>
  <c r="H14" i="4" s="1"/>
  <c r="G15" i="4"/>
  <c r="H15" i="4" s="1"/>
  <c r="G16" i="4"/>
  <c r="H16" i="4" s="1"/>
  <c r="G17" i="4"/>
  <c r="H17" i="4" s="1"/>
  <c r="G18" i="4"/>
  <c r="H18" i="4" s="1"/>
  <c r="G19" i="4"/>
  <c r="H19" i="4" s="1"/>
  <c r="G20" i="4"/>
  <c r="H20" i="4" s="1"/>
  <c r="G21" i="4"/>
  <c r="H21" i="4" s="1"/>
  <c r="G22" i="4"/>
  <c r="H22" i="4" s="1"/>
  <c r="G23" i="4"/>
  <c r="H23" i="4" s="1"/>
  <c r="G24" i="4"/>
  <c r="H24" i="4" s="1"/>
  <c r="G25" i="4"/>
  <c r="H25" i="4" s="1"/>
  <c r="G26" i="4"/>
  <c r="H26" i="4" s="1"/>
  <c r="G27" i="4"/>
  <c r="H27" i="4" s="1"/>
  <c r="G28" i="4"/>
  <c r="H28" i="4" s="1"/>
  <c r="G29" i="4"/>
  <c r="H29" i="4" s="1"/>
  <c r="G30" i="4"/>
  <c r="H30" i="4" s="1"/>
  <c r="G31" i="4"/>
  <c r="H31" i="4" s="1"/>
  <c r="G32" i="4"/>
  <c r="H32" i="4" s="1"/>
  <c r="G33" i="4"/>
  <c r="H33" i="4" s="1"/>
  <c r="G34" i="4"/>
  <c r="H34" i="4" s="1"/>
  <c r="G35" i="4"/>
  <c r="H35" i="4" s="1"/>
  <c r="G36" i="4"/>
  <c r="H36" i="4" s="1"/>
  <c r="G37" i="4"/>
  <c r="H37" i="4" s="1"/>
  <c r="G38" i="4"/>
  <c r="H38" i="4" s="1"/>
  <c r="G39" i="4"/>
  <c r="H39" i="4" s="1"/>
  <c r="G40" i="4"/>
  <c r="H40" i="4" s="1"/>
  <c r="G41" i="4"/>
  <c r="H41" i="4" s="1"/>
  <c r="G42" i="4"/>
  <c r="H42" i="4" s="1"/>
  <c r="G43" i="4"/>
  <c r="H43" i="4" s="1"/>
  <c r="G44" i="4"/>
  <c r="H44" i="4" s="1"/>
  <c r="G45" i="4"/>
  <c r="H45" i="4" s="1"/>
  <c r="G46" i="4"/>
  <c r="H46" i="4" s="1"/>
  <c r="G47" i="4"/>
  <c r="H47" i="4" s="1"/>
  <c r="G48" i="4"/>
  <c r="H48" i="4" s="1"/>
  <c r="G49" i="4"/>
  <c r="H49" i="4" s="1"/>
  <c r="G50" i="4"/>
  <c r="H50" i="4" s="1"/>
  <c r="G51" i="4"/>
  <c r="H51" i="4" s="1"/>
  <c r="G52" i="4"/>
  <c r="H52" i="4" s="1"/>
  <c r="G53" i="4"/>
  <c r="H53" i="4" s="1"/>
  <c r="G54" i="4"/>
  <c r="H54" i="4" s="1"/>
  <c r="G55" i="4"/>
  <c r="H55" i="4" s="1"/>
  <c r="G56" i="4"/>
  <c r="H56" i="4" s="1"/>
  <c r="G57" i="4"/>
  <c r="H57" i="4" s="1"/>
  <c r="G8" i="4"/>
  <c r="H8" i="4" s="1"/>
  <c r="K47" i="4" l="1"/>
  <c r="K28" i="4"/>
  <c r="D4" i="6"/>
  <c r="K25" i="4"/>
  <c r="K23" i="4"/>
  <c r="K42" i="4"/>
  <c r="K21" i="4"/>
  <c r="K39" i="4"/>
  <c r="K19" i="4"/>
  <c r="K45" i="4"/>
  <c r="K53" i="4"/>
  <c r="K33" i="4"/>
  <c r="K13" i="4"/>
  <c r="K57" i="4"/>
  <c r="K11" i="4"/>
  <c r="K17" i="4"/>
  <c r="K36" i="4"/>
  <c r="K55" i="4"/>
  <c r="K15" i="4"/>
  <c r="K50" i="4"/>
  <c r="K30" i="4"/>
  <c r="K9" i="4"/>
  <c r="D4"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<sst xmlns="http://schemas.openxmlformats.org/spreadsheetml/2006/main" count="484" uniqueCount="290">
  <si>
    <t>Reorder?</t>
  </si>
  <si>
    <t>Vendor</t>
  </si>
  <si>
    <t>Contact</t>
  </si>
  <si>
    <t>Website</t>
  </si>
  <si>
    <t>Contact Name</t>
  </si>
  <si>
    <t>Email Address</t>
  </si>
  <si>
    <t>Vendor &amp; Product Information</t>
  </si>
  <si>
    <t>Current Date</t>
  </si>
  <si>
    <t>Day of Week</t>
  </si>
  <si>
    <t>Quantity</t>
  </si>
  <si>
    <t>Total Cost</t>
  </si>
  <si>
    <t>Total Order</t>
  </si>
  <si>
    <t>Daily Order Summary</t>
  </si>
  <si>
    <t>Product ID</t>
  </si>
  <si>
    <t>Product</t>
  </si>
  <si>
    <t>Typical 
Order Time</t>
  </si>
  <si>
    <t>Total Value</t>
  </si>
  <si>
    <t>Quantity in 
Stock</t>
  </si>
  <si>
    <t>Reorder
Threshold</t>
  </si>
  <si>
    <t>Unique Products</t>
  </si>
  <si>
    <t>Inventory Value</t>
  </si>
  <si>
    <t>ETA</t>
  </si>
  <si>
    <t>Sale Price 
per Unit</t>
  </si>
  <si>
    <t>Email</t>
  </si>
  <si>
    <t>ID</t>
  </si>
  <si>
    <t>Cost per 
Unit</t>
  </si>
  <si>
    <t>Purplle Inventory Management System</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</si>
  <si>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</si>
  <si>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</si>
  <si>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</si>
  <si>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</si>
  <si>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</si>
  <si>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</si>
  <si>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</si>
  <si>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</si>
  <si>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</si>
  <si>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</si>
  <si>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</si>
  <si>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</si>
  <si>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</si>
  <si>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</si>
  <si>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</si>
  <si>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</si>
  <si>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</si>
  <si>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</si>
  <si>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</si>
  <si>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</si>
  <si>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</si>
  <si>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</si>
  <si>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</si>
  <si>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</si>
  <si>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</si>
  <si>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</si>
  <si>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</si>
  <si>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</si>
  <si>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</si>
  <si>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</si>
  <si>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</si>
  <si>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</si>
  <si>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</si>
  <si>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</si>
  <si>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</si>
  <si>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</si>
  <si>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</si>
  <si>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</si>
  <si>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</si>
  <si>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</si>
  <si>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</si>
  <si>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</si>
  <si>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</si>
  <si>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</si>
  <si>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</si>
  <si>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</si>
  <si>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</si>
  <si>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</si>
  <si>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</si>
  <si>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</si>
  <si>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Mamaearth Onion Hair Oil</t>
  </si>
  <si>
    <t>L'Oreal Paris Hyaluronic Acid Serum</t>
  </si>
  <si>
    <t>WOW Skin Science Apple Cider Vinegar Shampoo</t>
  </si>
  <si>
    <t>Biotique Bio Cucumber Pore Tightening Toner</t>
  </si>
  <si>
    <t>Maybelline New York Fit Me Foundation</t>
  </si>
  <si>
    <t>Lakme 9 to 5 Primer + Matte Lipstick</t>
  </si>
  <si>
    <t>Plum Green Tea Oil-Free Moisturizer</t>
  </si>
  <si>
    <t>The Derma Co 2% Salicylic Acid Face Wash</t>
  </si>
  <si>
    <t>Minimalist Niacinamide 10% Serum</t>
  </si>
  <si>
    <t>Cetaphil Gentle Skin Cleanser</t>
  </si>
  <si>
    <t>Nykaa So Matte Lipstick</t>
  </si>
  <si>
    <t>Pilgrim Red Vine Night Gel Crème</t>
  </si>
  <si>
    <t>MCaffeine Coffee Body Scrub</t>
  </si>
  <si>
    <t>Re'equil Oxybenzone Free Sunscreen SPF 50</t>
  </si>
  <si>
    <t>Garnier Micellar Cleansing Water</t>
  </si>
  <si>
    <t>Colorbar Nail Lacquer</t>
  </si>
  <si>
    <t>Nivea Whitening Smooth Skin Roll-On</t>
  </si>
  <si>
    <t>Dot &amp; Key Cica Calming Skin Renewing Night Gel</t>
  </si>
  <si>
    <t>Bella Vita Organic CEO Perfume</t>
  </si>
  <si>
    <t>Tresemme Keratin Smooth Shampoo</t>
  </si>
  <si>
    <t>Just Herbs Ayurvedic Lipstick Kit</t>
  </si>
  <si>
    <t>Lotus Herbals Safe Sun Matte Gel Sunscreen</t>
  </si>
  <si>
    <t>Alps Goodness Tea Tree Face Pack</t>
  </si>
  <si>
    <t>Ponds Super Light Gel Oil Free Moisturizer</t>
  </si>
  <si>
    <t>Faces Canada Ultime Pro Matte Lip Crayon</t>
  </si>
  <si>
    <t>Neutrogena Hydro Boost Water Gel</t>
  </si>
  <si>
    <t>Sugar Cosmetics Eye Told You So Eyeliner</t>
  </si>
  <si>
    <t>VLCC Gold Facial Kit</t>
  </si>
  <si>
    <t>Purplle Caffeine Face Wash</t>
  </si>
  <si>
    <t>Mamaearth Ubtan Face Mask</t>
  </si>
  <si>
    <t>WOW Skin Science Onion Black Seed Hair Mask</t>
  </si>
  <si>
    <t>Beardo Beard Growth Oil</t>
  </si>
  <si>
    <t>Khadi Natural Herbal Shampoo</t>
  </si>
  <si>
    <t>The Moms Co Natural Vitamin C Face Wash</t>
  </si>
  <si>
    <t>Good Vibes Rose Glow Toner</t>
  </si>
  <si>
    <t>L'Oreal Paris Total Repair 5 Shampoo</t>
  </si>
  <si>
    <t>Maybelline New York Colossal Kajal</t>
  </si>
  <si>
    <t>Swiss Beauty Liquid Highlighter</t>
  </si>
  <si>
    <t>Himalaya Purifying Neem Face Wash</t>
  </si>
  <si>
    <t>Lakme Eyeconic Curling Mascara</t>
  </si>
  <si>
    <t>Dot &amp; Key Vitamin C + E Moisturizer</t>
  </si>
  <si>
    <t>Mamaearth Vitamin C Body Lotion</t>
  </si>
  <si>
    <t>MCaffeine Naked &amp; Raw Coffee Face Serum</t>
  </si>
  <si>
    <t>Plum Chamomile &amp; White Tea Toner</t>
  </si>
  <si>
    <t>Biotique Bio Papaya Revitalizing Tan Removal Scrub</t>
  </si>
  <si>
    <t>Tresemme Botanique Nourish &amp; Replenish Shampoo</t>
  </si>
  <si>
    <t>The Derma Co AHA BHA Exfoliating Serum</t>
  </si>
  <si>
    <t>Lotus Makeup Ecostay Foundation</t>
  </si>
  <si>
    <t>The Man Company Charcoal Face Wash</t>
  </si>
  <si>
    <t>NY Bae Liquid Lipstick Set</t>
  </si>
  <si>
    <t>GlowPure Essentials</t>
  </si>
  <si>
    <t>UrbanBloom Distributors</t>
  </si>
  <si>
    <t>LuxeAura Supplies</t>
  </si>
  <si>
    <t>Radiant Skin Traders</t>
  </si>
  <si>
    <t>BlushBerry Enterprises</t>
  </si>
  <si>
    <t>Skinology Ventures</t>
  </si>
  <si>
    <t>HerbalMist Distributors</t>
  </si>
  <si>
    <t>VitaGlam Retailers</t>
  </si>
  <si>
    <t>BeautyCraft India</t>
  </si>
  <si>
    <t>Serenity Organics</t>
  </si>
  <si>
    <t>VelvetTouch Impex</t>
  </si>
  <si>
    <t>Skinthentic Labs</t>
  </si>
  <si>
    <t>BotanicaCare Traders</t>
  </si>
  <si>
    <t>OrchidGlow Supplies</t>
  </si>
  <si>
    <t>Zenvibe Beauty Partners</t>
  </si>
  <si>
    <t>ElixirBelle Distributors</t>
  </si>
  <si>
    <t>Luminique Global</t>
  </si>
  <si>
    <t>SkinMira Essentials</t>
  </si>
  <si>
    <t>PurePetal Sources</t>
  </si>
  <si>
    <t>GlowBaron Imports</t>
  </si>
  <si>
    <t>Fleuré Naturals</t>
  </si>
  <si>
    <t>BeautéReach India</t>
  </si>
  <si>
    <t>SaffronMist Vendors</t>
  </si>
  <si>
    <t>AromaGrace Suppliers</t>
  </si>
  <si>
    <t>HydraSkin Traders</t>
  </si>
  <si>
    <t>GlowNest Distributors</t>
  </si>
  <si>
    <t>FreshBloom Essentials</t>
  </si>
  <si>
    <t>Nyra Organics Pvt Ltd</t>
  </si>
  <si>
    <t>Beaunique Distributions</t>
  </si>
  <si>
    <t>TranquilLeaf Sourcing</t>
  </si>
  <si>
    <t>Aesthetic Pulse Retailers</t>
  </si>
  <si>
    <t>NaturaShine Global</t>
  </si>
  <si>
    <t>BareGlow Partners</t>
  </si>
  <si>
    <t>DewyDrop Suppliers</t>
  </si>
  <si>
    <t>MiraBliss Impex</t>
  </si>
  <si>
    <t>VedicBloom Traders</t>
  </si>
  <si>
    <t>EliteHerbs &amp; Co.</t>
  </si>
  <si>
    <t>Herbique Vendors</t>
  </si>
  <si>
    <t>PureEssence Global</t>
  </si>
  <si>
    <t>Velva Organica</t>
  </si>
  <si>
    <t>BloomFlair India</t>
  </si>
  <si>
    <t>AuroraGleam Traders</t>
  </si>
  <si>
    <t>BotaniQ Essence</t>
  </si>
  <si>
    <t>TrueBloom Sourcing</t>
  </si>
  <si>
    <t>DivaRoot Supplies</t>
  </si>
  <si>
    <t>LushNest Imports</t>
  </si>
  <si>
    <t>Earthiva Ventures</t>
  </si>
  <si>
    <t>NaturaBliss Retail</t>
  </si>
  <si>
    <t>OrgaLuxe Traders</t>
  </si>
  <si>
    <t>PuroGlow Ventures</t>
  </si>
  <si>
    <t>Aarti Mehra</t>
  </si>
  <si>
    <t>Rohan Khanna</t>
  </si>
  <si>
    <t>Priya Sinha</t>
  </si>
  <si>
    <t>Ankit Sharma</t>
  </si>
  <si>
    <t>Neha Bansal</t>
  </si>
  <si>
    <t>Siddharth Verma</t>
  </si>
  <si>
    <t>Deepika Iyer</t>
  </si>
  <si>
    <t>Rajesh Patel</t>
  </si>
  <si>
    <t>Swati Joshi</t>
  </si>
  <si>
    <t>Nikhil Saxena</t>
  </si>
  <si>
    <t>Meena Reddy</t>
  </si>
  <si>
    <t>Kunal Thakur</t>
  </si>
  <si>
    <t>Sneha Desai</t>
  </si>
  <si>
    <t>Vivek Kapoor</t>
  </si>
  <si>
    <t>Ritu Anand</t>
  </si>
  <si>
    <t>Abhishek Das</t>
  </si>
  <si>
    <t>Pooja Malhotra</t>
  </si>
  <si>
    <t>Aman Qureshi</t>
  </si>
  <si>
    <t>Kavita Nair</t>
  </si>
  <si>
    <t>Saurabh Jain</t>
  </si>
  <si>
    <t>Divya Shetty</t>
  </si>
  <si>
    <t>Manoj Agarwal</t>
  </si>
  <si>
    <t>Tanvi Singh</t>
  </si>
  <si>
    <t>Rahul Chauhan</t>
  </si>
  <si>
    <t>Isha Goyal</t>
  </si>
  <si>
    <t>Varun Menon</t>
  </si>
  <si>
    <t>Preeti Kaul</t>
  </si>
  <si>
    <t>Akshay Tiwari</t>
  </si>
  <si>
    <t>Nidhi Shah</t>
  </si>
  <si>
    <t>Aditya Rawal</t>
  </si>
  <si>
    <t>Rashmi Rao</t>
  </si>
  <si>
    <t>Yash Mittal</t>
  </si>
  <si>
    <t>Shreya Dutta</t>
  </si>
  <si>
    <t>Harsh Vardhan</t>
  </si>
  <si>
    <t>Komal Arora</t>
  </si>
  <si>
    <t>Gaurav Joshi</t>
  </si>
  <si>
    <t>Simran Kaur</t>
  </si>
  <si>
    <t>Mohit Raina</t>
  </si>
  <si>
    <t>Anjali Kulkarni</t>
  </si>
  <si>
    <t>Tushar Sethi</t>
  </si>
  <si>
    <t>Trisha Roy</t>
  </si>
  <si>
    <t>Naveen Yadav</t>
  </si>
  <si>
    <t>Amrita Pillai</t>
  </si>
  <si>
    <t>Bhavesh Mehta</t>
  </si>
  <si>
    <t>Payal Talwar</t>
  </si>
  <si>
    <t>Devansh Bhatia</t>
  </si>
  <si>
    <t>Neelam Suri</t>
  </si>
  <si>
    <t>Raghav Bansal</t>
  </si>
  <si>
    <t>Lavanya Krishnan</t>
  </si>
  <si>
    <t>Karan Oberoi</t>
  </si>
  <si>
    <t>aartimehra@gmail.com</t>
  </si>
  <si>
    <t>rohankhanna@gmail.com</t>
  </si>
  <si>
    <t>priyasinha@gmail.com</t>
  </si>
  <si>
    <t>ankitsharma@gmail.com</t>
  </si>
  <si>
    <t>nehabansal@gmail.com</t>
  </si>
  <si>
    <t>siddharthverma@gmail.com</t>
  </si>
  <si>
    <t>deepikaiyer@gmail.com</t>
  </si>
  <si>
    <t>rajeshpatel@gmail.com</t>
  </si>
  <si>
    <t>swatijoshi@gmail.com</t>
  </si>
  <si>
    <t>nikhilsaxena@gmail.com</t>
  </si>
  <si>
    <t>meenareddy@gmail.com</t>
  </si>
  <si>
    <t>kunalthakur@gmail.com</t>
  </si>
  <si>
    <t>snehadesai@gmail.com</t>
  </si>
  <si>
    <t>vivekkapoor@gmail.com</t>
  </si>
  <si>
    <t>rituannand@gmail.com</t>
  </si>
  <si>
    <t>abhishekdas@gmail.com</t>
  </si>
  <si>
    <t>poojamalhotra@gmail.com</t>
  </si>
  <si>
    <t>amanqureshi@gmail.com</t>
  </si>
  <si>
    <t>kavitanair@gmail.com</t>
  </si>
  <si>
    <t>saurabhjain@gmail.com</t>
  </si>
  <si>
    <t>divyashetty@gmail.com</t>
  </si>
  <si>
    <t>manojagarwal@gmail.com</t>
  </si>
  <si>
    <t>tanvisingh@gmail.com</t>
  </si>
  <si>
    <t>rahulchauhan@gmail.com</t>
  </si>
  <si>
    <t>ishagoyal@gmail.com</t>
  </si>
  <si>
    <t>varunmenon@gmail.com</t>
  </si>
  <si>
    <t>preetikaul@gmail.com</t>
  </si>
  <si>
    <t>akshaytiwari@gmail.com</t>
  </si>
  <si>
    <t>nidhishah@gmail.com</t>
  </si>
  <si>
    <t>adityarawal@gmail.com</t>
  </si>
  <si>
    <t>rashmirao@gmail.com</t>
  </si>
  <si>
    <t>yashmittal@gmail.com</t>
  </si>
  <si>
    <t>shreyadutta@gmail.com</t>
  </si>
  <si>
    <t>harshvardhan@gmail.com</t>
  </si>
  <si>
    <t>komalarora@gmail.com</t>
  </si>
  <si>
    <t>gauravjoshi@gmail.com</t>
  </si>
  <si>
    <t>simrankaur@gmail.com</t>
  </si>
  <si>
    <t>mohitraina@gmail.com</t>
  </si>
  <si>
    <t>anjalikulkarni@gmail.com</t>
  </si>
  <si>
    <t>tusharsethi@gmail.com</t>
  </si>
  <si>
    <t>trisharoy@gmail.com</t>
  </si>
  <si>
    <t>naveenyadav@gmail.com</t>
  </si>
  <si>
    <t>amritapillai@gmail.com</t>
  </si>
  <si>
    <t>bhaveshmehta@gmail.com</t>
  </si>
  <si>
    <t>payaltalwar@gmail.com</t>
  </si>
  <si>
    <t>devanshbhatia@gmail.com</t>
  </si>
  <si>
    <t>neelamsuri@gmail.com</t>
  </si>
  <si>
    <t>raghavbansal@gmail.com</t>
  </si>
  <si>
    <t>lavanyakrishnan@gmail.com</t>
  </si>
  <si>
    <t>karanoberoi@gmail.com</t>
  </si>
  <si>
    <t>📌 Note Regarding #NAME? Error</t>
  </si>
  <si>
    <t>If you are viewing a #NAME? error in this Excel sheet, it is because your version of Excel does not support the XLOOKUP function. This function is only available in Excel 365, Excel 2019, and later versions.
To see the intended results, please open the sheet in an updated version of Excel that includes support for XLOOKUP. In older versions, this error simply indicates that the formula is not recognized.</t>
  </si>
  <si>
    <t>Key features include:</t>
  </si>
  <si>
    <t>This Excel-based tool provides a practical and efficient way to manage supply chain operations, ensuring optimal inventory levels and timely restocking decisions.</t>
  </si>
  <si>
    <r>
      <t xml:space="preserve">1) Utilized advanced Excel formulas such as </t>
    </r>
    <r>
      <rPr>
        <b/>
        <sz val="20"/>
        <color theme="1"/>
        <rFont val="Times New Roman"/>
        <family val="1"/>
      </rPr>
      <t>XLOOKUP</t>
    </r>
    <r>
      <rPr>
        <sz val="20"/>
        <color theme="1"/>
        <rFont val="Times New Roman"/>
        <family val="1"/>
      </rPr>
      <t xml:space="preserve">, </t>
    </r>
    <r>
      <rPr>
        <b/>
        <sz val="20"/>
        <color theme="1"/>
        <rFont val="Times New Roman"/>
        <family val="1"/>
      </rPr>
      <t>IF statements</t>
    </r>
    <r>
      <rPr>
        <sz val="20"/>
        <color theme="1"/>
        <rFont val="Times New Roman"/>
        <family val="1"/>
      </rPr>
      <t xml:space="preserve">, </t>
    </r>
    <r>
      <rPr>
        <b/>
        <sz val="20"/>
        <color theme="1"/>
        <rFont val="Times New Roman"/>
        <family val="1"/>
      </rPr>
      <t>SUM</t>
    </r>
    <r>
      <rPr>
        <sz val="20"/>
        <color theme="1"/>
        <rFont val="Times New Roman"/>
        <family val="1"/>
      </rPr>
      <t xml:space="preserve">, and </t>
    </r>
    <r>
      <rPr>
        <b/>
        <sz val="20"/>
        <color theme="1"/>
        <rFont val="Times New Roman"/>
        <family val="1"/>
      </rPr>
      <t>COUNT</t>
    </r>
    <r>
      <rPr>
        <sz val="20"/>
        <color theme="1"/>
        <rFont val="Times New Roman"/>
        <family val="1"/>
      </rPr>
      <t xml:space="preserve"> for real-time data analysis and automation.</t>
    </r>
  </si>
  <si>
    <r>
      <t xml:space="preserve">2) Designed the </t>
    </r>
    <r>
      <rPr>
        <b/>
        <sz val="20"/>
        <color theme="1"/>
        <rFont val="Times New Roman"/>
        <family val="1"/>
      </rPr>
      <t>Inventory</t>
    </r>
    <r>
      <rPr>
        <sz val="20"/>
        <color theme="1"/>
        <rFont val="Times New Roman"/>
        <family val="1"/>
      </rPr>
      <t xml:space="preserve"> tab to monitor stock levels, highlight items below reorder thresholds, and track </t>
    </r>
    <r>
      <rPr>
        <b/>
        <sz val="20"/>
        <color theme="1"/>
        <rFont val="Times New Roman"/>
        <family val="1"/>
      </rPr>
      <t>ETAs</t>
    </r>
    <r>
      <rPr>
        <sz val="20"/>
        <color theme="1"/>
        <rFont val="Times New Roman"/>
        <family val="1"/>
      </rPr>
      <t xml:space="preserve"> for incoming stock.</t>
    </r>
  </si>
  <si>
    <r>
      <t xml:space="preserve">3) Built the </t>
    </r>
    <r>
      <rPr>
        <b/>
        <sz val="20"/>
        <color theme="1"/>
        <rFont val="Times New Roman"/>
        <family val="1"/>
      </rPr>
      <t>Vendor Info</t>
    </r>
    <r>
      <rPr>
        <sz val="20"/>
        <color theme="1"/>
        <rFont val="Times New Roman"/>
        <family val="1"/>
      </rPr>
      <t xml:space="preserve"> tab to centralize supplier and product details, enabling quick reference for procurement and issue resolution.</t>
    </r>
  </si>
  <si>
    <r>
      <t xml:space="preserve">4) Automated the </t>
    </r>
    <r>
      <rPr>
        <b/>
        <sz val="20"/>
        <color theme="1"/>
        <rFont val="Times New Roman"/>
        <family val="1"/>
      </rPr>
      <t>Order Summary</t>
    </r>
    <r>
      <rPr>
        <sz val="20"/>
        <color theme="1"/>
        <rFont val="Times New Roman"/>
        <family val="1"/>
      </rPr>
      <t xml:space="preserve"> tab to populate quantities, costs, and vendor details based on stock shortages, streamlining the purchase process.</t>
    </r>
  </si>
  <si>
    <r>
      <t xml:space="preserve">5) Implemented a </t>
    </r>
    <r>
      <rPr>
        <b/>
        <sz val="20"/>
        <color theme="1"/>
        <rFont val="Times New Roman"/>
        <family val="1"/>
      </rPr>
      <t>navigation sidebar</t>
    </r>
    <r>
      <rPr>
        <sz val="20"/>
        <color theme="1"/>
        <rFont val="Times New Roman"/>
        <family val="1"/>
      </rPr>
      <t xml:space="preserve"> for easy access between tabs, enhancing user experience and efficiency.</t>
    </r>
  </si>
  <si>
    <t>Developed a dynamic Inventory Management System using Microsoft Excel, comprising three interconnected worksheets: Inventory, Vendor Info, and Order Summary. The system allows seamless inventory tracking, vendor management, and automated order generation using advanced Excel functionalities.</t>
  </si>
  <si>
    <t>Project : Inventory Management System in Excel</t>
  </si>
  <si>
    <t>Reorder Amount</t>
  </si>
  <si>
    <t>Purplle.com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</si>
</sst>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m/yyyy"/>
    <numFmt numFmtId="165" formatCode="_(* #,##0_);_(* \(#,##0\);_(* &quot;-&quot;??_);_(@_)"/>
  </numFmts>
  <fonts count="15" x14ac:knownFonts="1">
    <font>
      <sz val="12"/>
      <color theme="1"/>
      <name val="Aptos Narrow"/>
      <family val="2"/>
      <scheme val="minor"/>
    </font>
    <font>
      <b/>
      <sz val="12"/>
      <color theme="1"/>
      <name val="Aptos Narrow"/>
      <family val="2"/>
      <scheme val="minor"/>
    </font>
    <font>
      <b/>
      <sz val="12"/>
      <color theme="0"/>
      <name val="Aptos Narrow"/>
      <family val="2"/>
      <scheme val="minor"/>
    </font>
    <font>
      <u/>
      <sz val="12"/>
      <color theme="10"/>
      <name val="Aptos Narrow"/>
      <family val="2"/>
      <scheme val="minor"/>
    </font>
    <font>
      <sz val="8"/>
      <name val="Aptos Narrow"/>
      <family val="2"/>
      <scheme val="minor"/>
    </font>
    <font>
      <b/>
      <sz val="12"/>
      <color theme="0"/>
      <name val="Aptos Narrow"/>
      <family val="2"/>
      <scheme val="minor"/>
    </font>
    <font>
      <b/>
      <sz val="16"/>
      <color rgb="FF073673"/>
      <name val="Aptos Narrow"/>
      <family val="2"/>
      <scheme val="minor"/>
    </font>
    <font>
      <sz val="12"/>
      <color theme="1"/>
      <name val="Aptos Narrow"/>
      <family val="2"/>
      <scheme val="minor"/>
    </font>
    <font>
      <b/>
      <sz val="16"/>
      <color rgb="FF7030A0"/>
      <name val="Aptos Narrow"/>
      <family val="2"/>
      <scheme val="minor"/>
    </font>
    <font>
      <sz val="12"/>
      <color theme="1"/>
      <name val="Times New Roman"/>
      <family val="1"/>
    </font>
    <font>
      <b/>
      <sz val="20"/>
      <color theme="1"/>
      <name val="Times New Roman"/>
      <family val="1"/>
    </font>
    <font>
      <sz val="20"/>
      <color theme="1"/>
      <name val="Times New Roman"/>
      <family val="1"/>
    </font>
    <font>
      <sz val="18"/>
      <color theme="1"/>
      <name val="Times New Roman"/>
      <family val="1"/>
    </font>
    <font>
      <i/>
      <u/>
      <sz val="20"/>
      <color theme="1"/>
      <name val="Times New Roman"/>
      <family val="1"/>
    </font>
    <font>
      <b/>
      <u/>
      <sz val="28"/>
      <color theme="1"/>
      <name val="Georgia"/>
      <family val="1"/>
    </font>
  </fonts>
  <fills count="6">
    <fill>
      <patternFill patternType="none"/>
    </fill>
    <fill>
      <patternFill patternType="gray125"/>
    </fill>
    <fill>
      <patternFill patternType="solid">
        <fgColor rgb="FFFFFF99"/>
        <bgColor indexed="64"/>
      </patternFill>
    </fill>
    <fill>
      <patternFill patternType="solid">
        <fgColor rgb="FF073673"/>
        <bgColor indexed="64"/>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31">
    <xf numFmtId="0" fontId="0" fillId="0" borderId="0" xfId="0"/>
    <xf numFmtId="0" fontId="0" fillId="0" borderId="1" xfId="0" applyBorder="1"/>
    <xf numFmtId="0" fontId="0" fillId="0" borderId="0" xfId="0" applyAlignment="1">
      <alignment horizontal="center"/>
    </xf>
    <xf numFmtId="3" fontId="1" fillId="2" borderId="2" xfId="0" applyNumberFormat="1" applyFont="1" applyFill="1" applyBorder="1" applyAlignment="1">
      <alignment horizontal="center"/>
    </xf>
    <xf numFmtId="164" fontId="1" fillId="2" borderId="2" xfId="0" applyNumberFormat="1" applyFont="1" applyFill="1" applyBorder="1" applyAlignment="1">
      <alignment horizontal="center"/>
    </xf>
    <xf numFmtId="2" fontId="0" fillId="0" borderId="0" xfId="0" applyNumberFormat="1" applyAlignment="1">
      <alignment horizontal="center"/>
    </xf>
    <xf numFmtId="4" fontId="1" fillId="2" borderId="2" xfId="0" applyNumberFormat="1" applyFont="1" applyFill="1" applyBorder="1" applyAlignment="1">
      <alignment horizontal="center"/>
    </xf>
    <xf numFmtId="0" fontId="2" fillId="3" borderId="0" xfId="0" applyFont="1" applyFill="1" applyAlignment="1">
      <alignment horizontal="center"/>
    </xf>
    <xf numFmtId="0" fontId="5" fillId="3" borderId="0" xfId="0" applyFont="1" applyFill="1" applyAlignment="1">
      <alignment horizontal="center" vertical="center"/>
    </xf>
    <xf numFmtId="0" fontId="5" fillId="3" borderId="0" xfId="0" applyFont="1" applyFill="1" applyAlignment="1">
      <alignment horizontal="center" vertical="center" wrapText="1"/>
    </xf>
    <xf numFmtId="2" fontId="0" fillId="0" borderId="0" xfId="0" applyNumberFormat="1"/>
    <xf numFmtId="14" fontId="0" fillId="0" borderId="0" xfId="0" applyNumberFormat="1" applyAlignment="1">
      <alignment horizontal="center"/>
    </xf>
    <xf numFmtId="0" fontId="6" fillId="0" borderId="1" xfId="0" applyFont="1" applyBorder="1"/>
    <xf numFmtId="0" fontId="0" fillId="4" borderId="4" xfId="0" applyFill="1" applyBorder="1"/>
    <xf numFmtId="0" fontId="0" fillId="0" borderId="4" xfId="0" applyBorder="1"/>
    <xf numFmtId="0" fontId="0" fillId="4" borderId="3" xfId="0" applyFill="1" applyBorder="1" applyAlignment="1">
      <alignment horizontal="center"/>
    </xf>
    <xf numFmtId="0" fontId="0" fillId="0" borderId="3" xfId="0" applyBorder="1" applyAlignment="1">
      <alignment horizontal="center"/>
    </xf>
    <xf numFmtId="0" fontId="8" fillId="0" borderId="1" xfId="0" applyFont="1" applyBorder="1"/>
    <xf numFmtId="0" fontId="0" fillId="5" borderId="0" xfId="0" applyFill="1"/>
    <xf numFmtId="0" fontId="9" fillId="0" borderId="0" xfId="0" applyFont="1"/>
    <xf numFmtId="0" fontId="10" fillId="0" borderId="0" xfId="0" applyFont="1"/>
    <xf numFmtId="0" fontId="12" fillId="0" borderId="0" xfId="0" applyFont="1" applyAlignment="1">
      <alignment horizontal="left" vertical="center" wrapText="1"/>
    </xf>
    <xf numFmtId="0" fontId="11" fillId="0" borderId="0" xfId="0" applyFont="1" applyAlignment="1">
      <alignment wrapText="1"/>
    </xf>
    <xf numFmtId="0" fontId="11" fillId="0" borderId="0" xfId="0" applyFont="1"/>
    <xf numFmtId="0" fontId="13" fillId="0" borderId="0" xfId="0" applyFont="1"/>
    <xf numFmtId="0" fontId="14" fillId="0" borderId="0" xfId="0" applyFont="1" applyAlignment="1">
      <alignment horizontal="center" vertical="center"/>
    </xf>
    <xf numFmtId="0" fontId="2" fillId="3" borderId="0" xfId="0" applyFont="1" applyFill="1" applyAlignment="1">
      <alignment horizontal="center" vertical="center" wrapText="1"/>
    </xf>
    <xf numFmtId="0" fontId="0" fillId="0" borderId="0" xfId="0" applyAlignment="1">
      <alignment horizontal="center" vertical="center"/>
    </xf>
    <xf numFmtId="165" fontId="0" fillId="0" borderId="0" xfId="2" applyNumberFormat="1" applyFont="1" applyAlignment="1">
      <alignment horizontal="center" vertical="center"/>
    </xf>
    <xf numFmtId="0" fontId="0" fillId="0" borderId="0" xfId="0" applyAlignment="1">
      <alignment horizontal="left" vertical="center"/>
    </xf>
    <xf numFmtId="0" fontId="3" fillId="0" borderId="0" xfId="1" applyAlignment="1">
      <alignment horizontal="center"/>
    </xf>
  </cellXfs>
  <cellStyles count="3">
    <cellStyle name="Comma" xfId="2" builtinId="3"/>
    <cellStyle name="Hyperlink" xfId="1" builtinId="8"/>
    <cellStyle name="Normal" xfId="0" builtinId="0"/>
  </cellStyles>
  <dxfs count="24">
    <dxf>
      <alignment horizontal="center" vertical="bottom" textRotation="0" wrapText="0" indent="0" justifyLastLine="0" shrinkToFit="0" readingOrder="0"/>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Aptos Narrow"/>
        <family val="2"/>
        <scheme val="minor"/>
      </font>
      <fill>
        <patternFill patternType="solid">
          <fgColor indexed="64"/>
          <bgColor rgb="FF073673"/>
        </patternFill>
      </fill>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5" formatCode="_(* #,##0_);_(* \(#,##0\);_(*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2" formatCode="0.00"/>
    </dxf>
    <dxf>
      <numFmt numFmtId="0" formatCode="General"/>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theme="0"/>
        <name val="Aptos Narrow"/>
        <scheme val="minor"/>
      </font>
      <fill>
        <patternFill patternType="solid">
          <fgColor indexed="64"/>
          <bgColor rgb="FF073673"/>
        </patternFill>
      </fill>
      <alignment horizontal="center" vertical="bottom" textRotation="0" wrapText="0" indent="0" justifyLastLine="0" shrinkToFit="0" readingOrder="0"/>
    </dxf>
    <dxf>
      <numFmt numFmtId="166" formatCode="dd/mm/yyyy"/>
    </dxf>
    <dxf>
      <font>
        <b/>
        <i val="0"/>
        <strike val="0"/>
        <condense val="0"/>
        <extend val="0"/>
        <outline val="0"/>
        <shadow val="0"/>
        <u val="none"/>
        <vertAlign val="baseline"/>
        <sz val="12"/>
        <color theme="0"/>
        <name val="Aptos Narrow"/>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Types" Target="richData/rdRichValueTypes.xml"/><Relationship Id="rId5" Type="http://schemas.openxmlformats.org/officeDocument/2006/relationships/theme" Target="theme/theme1.xml"/><Relationship Id="rId10"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3" Type="http://schemas.openxmlformats.org/officeDocument/2006/relationships/hyperlink" Target="#'Vendor Info'!A1"/><Relationship Id="rId2" Type="http://schemas.openxmlformats.org/officeDocument/2006/relationships/hyperlink" Target="#Inventory!A1"/><Relationship Id="rId1" Type="http://schemas.openxmlformats.org/officeDocument/2006/relationships/image" Target="../media/image1.png"/><Relationship Id="rId4" Type="http://schemas.openxmlformats.org/officeDocument/2006/relationships/hyperlink" Target="#'Order Summary'!A1"/></Relationships>
</file>

<file path=xl/drawings/_rels/drawing2.xml.rels><?xml version="1.0" encoding="UTF-8" standalone="yes"?>
<Relationships xmlns="http://schemas.openxmlformats.org/package/2006/relationships"><Relationship Id="rId3" Type="http://schemas.openxmlformats.org/officeDocument/2006/relationships/hyperlink" Target="#'Vendor Info'!A1"/><Relationship Id="rId2" Type="http://schemas.openxmlformats.org/officeDocument/2006/relationships/hyperlink" Target="#Inventory!A1"/><Relationship Id="rId1" Type="http://schemas.openxmlformats.org/officeDocument/2006/relationships/image" Target="../media/image2.png"/><Relationship Id="rId4" Type="http://schemas.openxmlformats.org/officeDocument/2006/relationships/hyperlink" Target="#'Order Summary'!A1"/></Relationships>
</file>

<file path=xl/drawings/_rels/drawing3.xml.rels><?xml version="1.0" encoding="UTF-8" standalone="yes"?>
<Relationships xmlns="http://schemas.openxmlformats.org/package/2006/relationships"><Relationship Id="rId3" Type="http://schemas.openxmlformats.org/officeDocument/2006/relationships/hyperlink" Target="#'Vendor Info'!A1"/><Relationship Id="rId2" Type="http://schemas.openxmlformats.org/officeDocument/2006/relationships/hyperlink" Target="#Inventory!A1"/><Relationship Id="rId1" Type="http://schemas.openxmlformats.org/officeDocument/2006/relationships/image" Target="../media/image3.png"/><Relationship Id="rId4" Type="http://schemas.openxmlformats.org/officeDocument/2006/relationships/hyperlink" Target="#'Order Summary'!A1"/></Relationships>
</file>

<file path=xl/drawings/drawing1.xml><?xml version="1.0" encoding="utf-8"?>
<xdr:wsDr xmlns:xdr="http://schemas.openxmlformats.org/drawingml/2006/spreadsheetDrawing" xmlns:a="http://schemas.openxmlformats.org/drawingml/2006/main">
  <xdr:twoCellAnchor editAs="oneCell">
    <xdr:from>
      <xdr:col>0</xdr:col>
      <xdr:colOff>146980</xdr:colOff>
      <xdr:row>0</xdr:row>
      <xdr:rowOff>152885</xdr:rowOff>
    </xdr:from>
    <xdr:to>
      <xdr:col>0</xdr:col>
      <xdr:colOff>1761901</xdr:colOff>
      <xdr:row>4</xdr:row>
      <xdr:rowOff>156035</xdr:rowOff>
    </xdr:to>
    <xdr:pic>
      <xdr:nvPicPr>
        <xdr:cNvPr id="6" name="Picture 5">
          <a:extLst>
            <a:ext uri="{FF2B5EF4-FFF2-40B4-BE49-F238E27FC236}">
              <a16:creationId xmlns:a16="http://schemas.microsoft.com/office/drawing/2014/main" id="{B6AEC09B-86C7-A0B8-AFDB-DAABB7374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980" y="152885"/>
          <a:ext cx="1614921" cy="897516"/>
        </a:xfrm>
        <a:prstGeom prst="rect">
          <a:avLst/>
        </a:prstGeom>
      </xdr:spPr>
    </xdr:pic>
    <xdr:clientData/>
  </xdr:twoCellAnchor>
  <xdr:twoCellAnchor>
    <xdr:from>
      <xdr:col>0</xdr:col>
      <xdr:colOff>81280</xdr:colOff>
      <xdr:row>6</xdr:row>
      <xdr:rowOff>30480</xdr:rowOff>
    </xdr:from>
    <xdr:to>
      <xdr:col>1</xdr:col>
      <xdr:colOff>111760</xdr:colOff>
      <xdr:row>8</xdr:row>
      <xdr:rowOff>30480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844245D3-9035-1E77-57AF-05415B7D2F60}"/>
            </a:ext>
          </a:extLst>
        </xdr:cNvPr>
        <xdr:cNvSpPr/>
      </xdr:nvSpPr>
      <xdr:spPr>
        <a:xfrm>
          <a:off x="81280" y="1330960"/>
          <a:ext cx="1869440" cy="61976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Inventory</a:t>
          </a:r>
        </a:p>
      </xdr:txBody>
    </xdr:sp>
    <xdr:clientData/>
  </xdr:twoCellAnchor>
  <xdr:twoCellAnchor>
    <xdr:from>
      <xdr:col>0</xdr:col>
      <xdr:colOff>101600</xdr:colOff>
      <xdr:row>9</xdr:row>
      <xdr:rowOff>193040</xdr:rowOff>
    </xdr:from>
    <xdr:to>
      <xdr:col>1</xdr:col>
      <xdr:colOff>132080</xdr:colOff>
      <xdr:row>13</xdr:row>
      <xdr:rowOff>0</xdr:rowOff>
    </xdr:to>
    <xdr:sp macro="" textlink="">
      <xdr:nvSpPr>
        <xdr:cNvPr id="10" name="Rectangle 9">
          <a:hlinkClick xmlns:r="http://schemas.openxmlformats.org/officeDocument/2006/relationships" r:id="rId3"/>
          <a:extLst>
            <a:ext uri="{FF2B5EF4-FFF2-40B4-BE49-F238E27FC236}">
              <a16:creationId xmlns:a16="http://schemas.microsoft.com/office/drawing/2014/main" id="{C708EFAC-1A12-01F5-EAC4-0EF743D7EF76}"/>
            </a:ext>
          </a:extLst>
        </xdr:cNvPr>
        <xdr:cNvSpPr/>
      </xdr:nvSpPr>
      <xdr:spPr>
        <a:xfrm>
          <a:off x="101600" y="2316480"/>
          <a:ext cx="1869440" cy="61976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Vendor</a:t>
          </a:r>
          <a:r>
            <a:rPr lang="en-GB" sz="2200" b="0" i="0" baseline="0">
              <a:ln>
                <a:solidFill>
                  <a:srgbClr val="7030A0"/>
                </a:solidFill>
              </a:ln>
              <a:solidFill>
                <a:srgbClr val="7030A0"/>
              </a:solidFill>
              <a:effectLst/>
              <a:latin typeface="Baskerville" panose="02020502070401020303" pitchFamily="18" charset="0"/>
              <a:ea typeface="Baskerville" panose="02020502070401020303" pitchFamily="18" charset="0"/>
            </a:rPr>
            <a:t> Info</a:t>
          </a:r>
          <a:endPar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endParaRPr>
        </a:p>
      </xdr:txBody>
    </xdr:sp>
    <xdr:clientData/>
  </xdr:twoCellAnchor>
  <xdr:twoCellAnchor>
    <xdr:from>
      <xdr:col>0</xdr:col>
      <xdr:colOff>101600</xdr:colOff>
      <xdr:row>15</xdr:row>
      <xdr:rowOff>60960</xdr:rowOff>
    </xdr:from>
    <xdr:to>
      <xdr:col>1</xdr:col>
      <xdr:colOff>132080</xdr:colOff>
      <xdr:row>19</xdr:row>
      <xdr:rowOff>152400</xdr:rowOff>
    </xdr:to>
    <xdr:sp macro="" textlink="">
      <xdr:nvSpPr>
        <xdr:cNvPr id="11" name="Rectangle 10">
          <a:hlinkClick xmlns:r="http://schemas.openxmlformats.org/officeDocument/2006/relationships" r:id="rId4"/>
          <a:extLst>
            <a:ext uri="{FF2B5EF4-FFF2-40B4-BE49-F238E27FC236}">
              <a16:creationId xmlns:a16="http://schemas.microsoft.com/office/drawing/2014/main" id="{79685293-B197-9153-4534-40A37155DD1D}"/>
            </a:ext>
          </a:extLst>
        </xdr:cNvPr>
        <xdr:cNvSpPr/>
      </xdr:nvSpPr>
      <xdr:spPr>
        <a:xfrm>
          <a:off x="101600" y="3403600"/>
          <a:ext cx="1869440" cy="90424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Order</a:t>
          </a:r>
          <a:r>
            <a:rPr lang="en-GB" sz="2200" b="0" i="0" baseline="0">
              <a:ln>
                <a:solidFill>
                  <a:srgbClr val="7030A0"/>
                </a:solidFill>
              </a:ln>
              <a:solidFill>
                <a:srgbClr val="7030A0"/>
              </a:solidFill>
              <a:effectLst/>
              <a:latin typeface="Baskerville" panose="02020502070401020303" pitchFamily="18" charset="0"/>
              <a:ea typeface="Baskerville" panose="02020502070401020303" pitchFamily="18" charset="0"/>
            </a:rPr>
            <a:t> Summary</a:t>
          </a:r>
          <a:endPar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146980</xdr:colOff>
      <xdr:row>0</xdr:row>
      <xdr:rowOff>152884</xdr:rowOff>
    </xdr:from>
    <xdr:to>
      <xdr:col>1</xdr:col>
      <xdr:colOff>538435</xdr:colOff>
      <xdr:row>4</xdr:row>
      <xdr:rowOff>165100</xdr:rowOff>
    </xdr:to>
    <xdr:pic>
      <xdr:nvPicPr>
        <xdr:cNvPr id="15" name="Picture 14">
          <a:extLst>
            <a:ext uri="{FF2B5EF4-FFF2-40B4-BE49-F238E27FC236}">
              <a16:creationId xmlns:a16="http://schemas.microsoft.com/office/drawing/2014/main" id="{6648CDFF-0F58-C245-8F66-B4EF1AA3CC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980" y="152884"/>
          <a:ext cx="2232955" cy="1129816"/>
        </a:xfrm>
        <a:prstGeom prst="rect">
          <a:avLst/>
        </a:prstGeom>
      </xdr:spPr>
    </xdr:pic>
    <xdr:clientData/>
  </xdr:twoCellAnchor>
  <xdr:twoCellAnchor>
    <xdr:from>
      <xdr:col>0</xdr:col>
      <xdr:colOff>81280</xdr:colOff>
      <xdr:row>6</xdr:row>
      <xdr:rowOff>30480</xdr:rowOff>
    </xdr:from>
    <xdr:to>
      <xdr:col>1</xdr:col>
      <xdr:colOff>111760</xdr:colOff>
      <xdr:row>8</xdr:row>
      <xdr:rowOff>30480</xdr:rowOff>
    </xdr:to>
    <xdr:sp macro="" textlink="">
      <xdr:nvSpPr>
        <xdr:cNvPr id="16" name="Rectangle 15">
          <a:hlinkClick xmlns:r="http://schemas.openxmlformats.org/officeDocument/2006/relationships" r:id="rId2"/>
          <a:extLst>
            <a:ext uri="{FF2B5EF4-FFF2-40B4-BE49-F238E27FC236}">
              <a16:creationId xmlns:a16="http://schemas.microsoft.com/office/drawing/2014/main" id="{2DAD23E8-BB1D-9640-B097-E0A58CD92226}"/>
            </a:ext>
          </a:extLst>
        </xdr:cNvPr>
        <xdr:cNvSpPr/>
      </xdr:nvSpPr>
      <xdr:spPr>
        <a:xfrm>
          <a:off x="81280" y="1325880"/>
          <a:ext cx="1871980" cy="62230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Inventory</a:t>
          </a:r>
        </a:p>
      </xdr:txBody>
    </xdr:sp>
    <xdr:clientData/>
  </xdr:twoCellAnchor>
  <xdr:twoCellAnchor>
    <xdr:from>
      <xdr:col>0</xdr:col>
      <xdr:colOff>101600</xdr:colOff>
      <xdr:row>9</xdr:row>
      <xdr:rowOff>193040</xdr:rowOff>
    </xdr:from>
    <xdr:to>
      <xdr:col>1</xdr:col>
      <xdr:colOff>132080</xdr:colOff>
      <xdr:row>13</xdr:row>
      <xdr:rowOff>0</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1C63A4FA-B4E6-CA47-A7B1-09861239970C}"/>
            </a:ext>
          </a:extLst>
        </xdr:cNvPr>
        <xdr:cNvSpPr/>
      </xdr:nvSpPr>
      <xdr:spPr>
        <a:xfrm>
          <a:off x="101600" y="2313940"/>
          <a:ext cx="1871980" cy="61976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Vendor</a:t>
          </a:r>
          <a:r>
            <a:rPr lang="en-GB" sz="2200" b="0" i="0" baseline="0">
              <a:ln>
                <a:solidFill>
                  <a:srgbClr val="7030A0"/>
                </a:solidFill>
              </a:ln>
              <a:solidFill>
                <a:srgbClr val="7030A0"/>
              </a:solidFill>
              <a:effectLst/>
              <a:latin typeface="Baskerville" panose="02020502070401020303" pitchFamily="18" charset="0"/>
              <a:ea typeface="Baskerville" panose="02020502070401020303" pitchFamily="18" charset="0"/>
            </a:rPr>
            <a:t> Info</a:t>
          </a:r>
          <a:endPar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endParaRPr>
        </a:p>
      </xdr:txBody>
    </xdr:sp>
    <xdr:clientData/>
  </xdr:twoCellAnchor>
  <xdr:twoCellAnchor>
    <xdr:from>
      <xdr:col>0</xdr:col>
      <xdr:colOff>101600</xdr:colOff>
      <xdr:row>15</xdr:row>
      <xdr:rowOff>60960</xdr:rowOff>
    </xdr:from>
    <xdr:to>
      <xdr:col>1</xdr:col>
      <xdr:colOff>132080</xdr:colOff>
      <xdr:row>19</xdr:row>
      <xdr:rowOff>152400</xdr:rowOff>
    </xdr:to>
    <xdr:sp macro="" textlink="">
      <xdr:nvSpPr>
        <xdr:cNvPr id="18" name="Rectangle 17">
          <a:hlinkClick xmlns:r="http://schemas.openxmlformats.org/officeDocument/2006/relationships" r:id="rId4"/>
          <a:extLst>
            <a:ext uri="{FF2B5EF4-FFF2-40B4-BE49-F238E27FC236}">
              <a16:creationId xmlns:a16="http://schemas.microsoft.com/office/drawing/2014/main" id="{261DB302-A70E-D642-B11E-1AB73F3785E1}"/>
            </a:ext>
          </a:extLst>
        </xdr:cNvPr>
        <xdr:cNvSpPr/>
      </xdr:nvSpPr>
      <xdr:spPr>
        <a:xfrm>
          <a:off x="101600" y="3401060"/>
          <a:ext cx="1871980" cy="90424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Order</a:t>
          </a:r>
          <a:r>
            <a:rPr lang="en-GB" sz="2200" b="0" i="0" baseline="0">
              <a:ln>
                <a:solidFill>
                  <a:srgbClr val="7030A0"/>
                </a:solidFill>
              </a:ln>
              <a:solidFill>
                <a:srgbClr val="7030A0"/>
              </a:solidFill>
              <a:effectLst/>
              <a:latin typeface="Baskerville" panose="02020502070401020303" pitchFamily="18" charset="0"/>
              <a:ea typeface="Baskerville" panose="02020502070401020303" pitchFamily="18" charset="0"/>
            </a:rPr>
            <a:t> Summary</a:t>
          </a:r>
          <a:endPar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146980</xdr:colOff>
      <xdr:row>0</xdr:row>
      <xdr:rowOff>152885</xdr:rowOff>
    </xdr:from>
    <xdr:to>
      <xdr:col>1</xdr:col>
      <xdr:colOff>187739</xdr:colOff>
      <xdr:row>4</xdr:row>
      <xdr:rowOff>156035</xdr:rowOff>
    </xdr:to>
    <xdr:pic>
      <xdr:nvPicPr>
        <xdr:cNvPr id="3" name="Picture 2">
          <a:extLst>
            <a:ext uri="{FF2B5EF4-FFF2-40B4-BE49-F238E27FC236}">
              <a16:creationId xmlns:a16="http://schemas.microsoft.com/office/drawing/2014/main" id="{6F290289-B6BC-2A43-AE86-6B09E1657E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980" y="152885"/>
          <a:ext cx="1885020" cy="875585"/>
        </a:xfrm>
        <a:prstGeom prst="rect">
          <a:avLst/>
        </a:prstGeom>
      </xdr:spPr>
    </xdr:pic>
    <xdr:clientData/>
  </xdr:twoCellAnchor>
  <xdr:twoCellAnchor>
    <xdr:from>
      <xdr:col>0</xdr:col>
      <xdr:colOff>81280</xdr:colOff>
      <xdr:row>6</xdr:row>
      <xdr:rowOff>30480</xdr:rowOff>
    </xdr:from>
    <xdr:to>
      <xdr:col>1</xdr:col>
      <xdr:colOff>111760</xdr:colOff>
      <xdr:row>8</xdr:row>
      <xdr:rowOff>30480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F277FBFB-B45B-7445-ADEE-69367A66618B}"/>
            </a:ext>
          </a:extLst>
        </xdr:cNvPr>
        <xdr:cNvSpPr/>
      </xdr:nvSpPr>
      <xdr:spPr>
        <a:xfrm>
          <a:off x="81280" y="1554480"/>
          <a:ext cx="1871980" cy="40640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Inventory</a:t>
          </a:r>
        </a:p>
      </xdr:txBody>
    </xdr:sp>
    <xdr:clientData/>
  </xdr:twoCellAnchor>
  <xdr:twoCellAnchor>
    <xdr:from>
      <xdr:col>0</xdr:col>
      <xdr:colOff>101600</xdr:colOff>
      <xdr:row>9</xdr:row>
      <xdr:rowOff>193040</xdr:rowOff>
    </xdr:from>
    <xdr:to>
      <xdr:col>1</xdr:col>
      <xdr:colOff>132080</xdr:colOff>
      <xdr:row>13</xdr:row>
      <xdr:rowOff>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F9AF1D25-F32C-304E-AB2D-B0C243B09275}"/>
            </a:ext>
          </a:extLst>
        </xdr:cNvPr>
        <xdr:cNvSpPr/>
      </xdr:nvSpPr>
      <xdr:spPr>
        <a:xfrm>
          <a:off x="101600" y="2326640"/>
          <a:ext cx="1871980" cy="61976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Vendor</a:t>
          </a:r>
          <a:r>
            <a:rPr lang="en-GB" sz="2200" b="0" i="0" baseline="0">
              <a:ln>
                <a:solidFill>
                  <a:srgbClr val="7030A0"/>
                </a:solidFill>
              </a:ln>
              <a:solidFill>
                <a:srgbClr val="7030A0"/>
              </a:solidFill>
              <a:effectLst/>
              <a:latin typeface="Baskerville" panose="02020502070401020303" pitchFamily="18" charset="0"/>
              <a:ea typeface="Baskerville" panose="02020502070401020303" pitchFamily="18" charset="0"/>
            </a:rPr>
            <a:t> Info</a:t>
          </a:r>
          <a:endPar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endParaRPr>
        </a:p>
      </xdr:txBody>
    </xdr:sp>
    <xdr:clientData/>
  </xdr:twoCellAnchor>
  <xdr:twoCellAnchor>
    <xdr:from>
      <xdr:col>0</xdr:col>
      <xdr:colOff>101600</xdr:colOff>
      <xdr:row>15</xdr:row>
      <xdr:rowOff>60960</xdr:rowOff>
    </xdr:from>
    <xdr:to>
      <xdr:col>1</xdr:col>
      <xdr:colOff>132080</xdr:colOff>
      <xdr:row>19</xdr:row>
      <xdr:rowOff>152400</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376E3636-CD34-C04E-8813-BAE43690EAB0}"/>
            </a:ext>
          </a:extLst>
        </xdr:cNvPr>
        <xdr:cNvSpPr/>
      </xdr:nvSpPr>
      <xdr:spPr>
        <a:xfrm>
          <a:off x="101600" y="3413760"/>
          <a:ext cx="1871980" cy="904240"/>
        </a:xfrm>
        <a:prstGeom prst="rect">
          <a:avLst/>
        </a:prstGeom>
        <a:noFill/>
        <a:ln>
          <a:solidFill>
            <a:srgbClr val="7030A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rPr>
            <a:t>Order</a:t>
          </a:r>
          <a:r>
            <a:rPr lang="en-GB" sz="2200" b="0" i="0" baseline="0">
              <a:ln>
                <a:solidFill>
                  <a:srgbClr val="7030A0"/>
                </a:solidFill>
              </a:ln>
              <a:solidFill>
                <a:srgbClr val="7030A0"/>
              </a:solidFill>
              <a:effectLst/>
              <a:latin typeface="Baskerville" panose="02020502070401020303" pitchFamily="18" charset="0"/>
              <a:ea typeface="Baskerville" panose="02020502070401020303" pitchFamily="18" charset="0"/>
            </a:rPr>
            <a:t> Summary</a:t>
          </a:r>
          <a:endParaRPr lang="en-GB" sz="2200" b="0" i="0">
            <a:ln>
              <a:solidFill>
                <a:srgbClr val="7030A0"/>
              </a:solidFill>
            </a:ln>
            <a:solidFill>
              <a:srgbClr val="7030A0"/>
            </a:solidFill>
            <a:effectLst/>
            <a:latin typeface="Baskerville" panose="02020502070401020303" pitchFamily="18" charset="0"/>
            <a:ea typeface="Baskerville" panose="02020502070401020303" pitchFamily="18" charset="0"/>
          </a:endParaRPr>
        </a:p>
      </xdr:txBody>
    </xdr:sp>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8DBEA-2313-C04C-883E-4CE292170EEC}" name="Table1" displayName="Table1" ref="C7:K57" totalsRowShown="0" headerRowDxfId="23">
  <tableColumns count="9">
    <tableColumn id="1" xr3:uid="{182419BD-93F6-4240-A705-44CDA693405C}" name="Product ID" dataDxfId="10"/>
    <tableColumn id="2" xr3:uid="{EFB48A18-6A7F-0842-9AFE-35857DDF3AB3}" name="Product" dataDxfId="8"/>
    <tableColumn id="3" xr3:uid="{640ECED6-220C-C84C-92C8-EBD78364EC07}" name="Quantity in _x000a_Stock" dataDxfId="9"/>
    <tableColumn id="4" xr3:uid="{33C7262B-AED7-4545-A4FC-22566FBD645F}" name="Cost per _x000a_Unit" dataDxfId="14"/>
    <tableColumn id="5" xr3:uid="{33A1CC22-4FCD-4341-8D5D-CA8895959882}" name="Sale Price _x000a_per Unit" dataDxfId="13">
      <calculatedColumnFormula>Table1[[#This Row],[Cost per 
Unit]]*Table1[[#This Row],[Quantity in 
Stock]]</calculatedColumnFormula>
    </tableColumn>
    <tableColumn id="6" xr3:uid="{4480FB37-CA86-2F4D-8DFE-A708D409887D}" name="Total Value" dataDxfId="12" dataCellStyle="Comma">
      <calculatedColumnFormula>Table1[[#This Row],[Sale Price 
per Unit]]*Table1[[#This Row],[Quantity in 
Stock]]</calculatedColumnFormula>
    </tableColumn>
    <tableColumn id="7" xr3:uid="{49BDA2F1-BF1C-BA40-BEBF-FE3590ACDE9A}" name="Reorder_x000a_Threshold" dataDxfId="11"/>
    <tableColumn id="8" xr3:uid="{FF438580-135E-5241-AF15-3CAA13D63882}" name="Reorder?">
      <calculatedColumnFormula>IF(Table1[[#This Row],[Quantity in 
Stock]]&lt;=Table1[[#This Row],[Reorder
Threshold]],"Yes","No")</calculatedColumnFormula>
    </tableColumn>
    <tableColumn id="9" xr3:uid="{189CD399-504D-924B-8326-DCD8B8466502}" name="ETA" dataDxfId="22">
      <calculatedColumnFormula>IF(Table1[[#This Row],[Reorder?]]="Yes",$G$4+_xlfn.XLOOKUP(Table1[[#This Row],[Product ID]],Table2[ID],Table2[Typical 
Order Time]),"")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645178-C6F4-4846-8132-33B8DB0870FF}" name="Table2" displayName="Table2" ref="C4:J54" totalsRowShown="0" headerRowDxfId="7">
  <autoFilter ref="C4:J54" xr:uid="{E4645178-C6F4-4846-8132-33B8DB0870FF}"/>
  <tableColumns count="8">
    <tableColumn id="1" xr3:uid="{3148234F-2A08-A840-9564-ADF583D9EA44}" name="ID" dataDxfId="6"/>
    <tableColumn id="2" xr3:uid="{907FDEC3-16CC-3D42-8534-D72B574AEA4C}" name="Product"/>
    <tableColumn id="4" xr3:uid="{80812EDF-0B91-4543-85EC-7BDAF2C27F77}" name="Vendor" dataDxfId="5"/>
    <tableColumn id="5" xr3:uid="{5D5CC6E8-5B64-B649-9A37-670A6DF13D5B}" name="Typical _x000a_Order Time" dataDxfId="4"/>
    <tableColumn id="6" xr3:uid="{F259BACB-EB7E-DF40-91C5-4617B74D4EB5}" name="Reorder Amount" dataDxfId="3"/>
    <tableColumn id="7" xr3:uid="{3C6BF79B-B31F-FF47-A33D-72A78C286ECF}" name="Contact Name" dataDxfId="2"/>
    <tableColumn id="8" xr3:uid="{70D6049A-A93D-3242-B822-855FC016A68E}" name="Email Address"/>
    <tableColumn id="9" xr3:uid="{72E95CF9-688A-BD46-B22B-3CFA4444A827}" name="Websit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174FA9-A5BB-E147-8491-9BE08CFD12B3}" name="Table5" displayName="Table5" ref="C6:H27" totalsRowShown="0" headerRowDxfId="21">
  <autoFilter ref="C6:H27" xr:uid="{D7174FA9-A5BB-E147-8491-9BE08CFD12B3}"/>
  <tableColumns count="6">
    <tableColumn id="1" xr3:uid="{B4B23EA8-4804-CA43-80F0-0E77BCBC8533}" name="Product ID" dataDxfId="20"/>
    <tableColumn id="2" xr3:uid="{8E6B2A46-DD00-9440-8577-FB352C3B1BD1}" name="Product" dataDxfId="19"/>
    <tableColumn id="3" xr3:uid="{4D68B9A9-C1B6-F641-9E64-43AD6FC09B32}" name="Quantity" dataDxfId="18">
      <calculatedColumnFormula>_xlfn.XLOOKUP(Table5[[#This Row],[Product ID]],Table2[ID],Table2[Reorder Amount],"")</calculatedColumnFormula>
    </tableColumn>
    <tableColumn id="4" xr3:uid="{F0A9AC16-929F-D447-83D8-CFC2DD0AF244}" name="Total Cost" dataDxfId="17">
      <calculatedColumnFormula>Table5[[#This Row],[Quantity]]*_xlfn.XLOOKUP(Table5[[#This Row],[Product ID]],Table1[Product ID],Table1[Cost per 
Unit],"")</calculatedColumnFormula>
    </tableColumn>
    <tableColumn id="5" xr3:uid="{B16D6178-80CC-2242-8B8B-8A26720BBE80}" name="Contact" dataDxfId="16">
      <calculatedColumnFormula>_xlfn.XLOOKUP(Table5[[#This Row],[Product ID]],Table2[ID],Table2[Contact Name],"")</calculatedColumnFormula>
    </tableColumn>
    <tableColumn id="6" xr3:uid="{B43970BB-ABA9-0A45-A2A1-C2912D008192}" name="Email" dataDxfId="15">
      <calculatedColumnFormula>_xlfn.XLOOKUP(Table5[[#This Row],[Product ID]],Table2[ID],Table2[Email Address],"")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purplle.com/" TargetMode="External"/><Relationship Id="rId1" Type="http://schemas.openxmlformats.org/officeDocument/2006/relationships/hyperlink" Target="https://www.purplle.com/"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7B3A3-07D3-1F45-91DB-E7072DE9AAF7}">
  <dimension ref="A1:K57"/>
  <sheetViews>
    <sheetView showGridLines="0" tabSelected="1" zoomScaleNormal="65" workbookViewId="0">
      <selection activeCell="M11" sqref="M11"/>
    </sheetView>
  </sheetViews>
  <sheetFormatPr baseColWidth="10" defaultColWidth="11.1640625" defaultRowHeight="16" x14ac:dyDescent="0.2"/>
  <cols>
    <col min="1" max="1" width="24.1640625" style="18" customWidth="1"/>
    <col min="2" max="2" width="4" customWidth="1"/>
    <col min="3" max="3" width="14.33203125" customWidth="1"/>
    <col min="4" max="4" width="44" bestFit="1" customWidth="1"/>
    <col min="5" max="5" width="10" bestFit="1" customWidth="1"/>
    <col min="6" max="6" width="11.33203125" bestFit="1" customWidth="1"/>
    <col min="7" max="7" width="12.1640625" bestFit="1" customWidth="1"/>
    <col min="8" max="8" width="15.5" bestFit="1" customWidth="1"/>
    <col min="9" max="9" width="13" customWidth="1"/>
    <col min="11" max="11" width="13.1640625" style="10" customWidth="1"/>
  </cols>
  <sheetData>
    <row r="1" spans="3:11" x14ac:dyDescent="0.2">
      <c r="K1"/>
    </row>
    <row r="2" spans="3:11" ht="22" x14ac:dyDescent="0.3">
      <c r="C2" s="17" t="s">
        <v>26</v>
      </c>
      <c r="D2" s="1"/>
      <c r="E2" s="1"/>
      <c r="F2" s="1"/>
      <c r="G2" s="1"/>
      <c r="H2" s="1"/>
      <c r="I2" s="1"/>
      <c r="J2" s="1"/>
      <c r="K2" s="1"/>
    </row>
    <row r="3" spans="3:11" x14ac:dyDescent="0.2">
      <c r="K3"/>
    </row>
    <row r="4" spans="3:11" x14ac:dyDescent="0.2">
      <c r="C4" t="s">
        <v>20</v>
      </c>
      <c r="D4" s="3">
        <f>SUM(Table1[Total Value])</f>
        <v>329889075</v>
      </c>
      <c r="F4" t="s">
        <v>7</v>
      </c>
      <c r="G4" s="4">
        <f ca="1">TODAY()</f>
        <v>45858</v>
      </c>
      <c r="K4"/>
    </row>
    <row r="5" spans="3:11" x14ac:dyDescent="0.2">
      <c r="C5" t="s">
        <v>19</v>
      </c>
      <c r="D5" s="3">
        <f ca="1">COUNT(unique(Table1[Product ID]))</f>
        <v>0</v>
      </c>
      <c r="F5" t="s">
        <v>8</v>
      </c>
      <c r="G5" s="3" t="str">
        <f ca="1">TEXT(G4,"dddd")</f>
        <v>Sunday</v>
      </c>
      <c r="K5"/>
    </row>
    <row r="6" spans="3:11" x14ac:dyDescent="0.2">
      <c r="K6"/>
    </row>
    <row r="7" spans="3:11" ht="33" customHeight="1" x14ac:dyDescent="0.2">
      <c r="C7" s="8" t="s">
        <v>13</v>
      </c>
      <c r="D7" s="8" t="s">
        <v>14</v>
      </c>
      <c r="E7" s="9" t="s">
        <v>17</v>
      </c>
      <c r="F7" s="9" t="s">
        <v>25</v>
      </c>
      <c r="G7" s="9" t="s">
        <v>22</v>
      </c>
      <c r="H7" s="8" t="s">
        <v>16</v>
      </c>
      <c r="I7" s="9" t="s">
        <v>18</v>
      </c>
      <c r="J7" s="8" t="s">
        <v>0</v>
      </c>
      <c r="K7" s="8" t="s">
        <v>21</v>
      </c>
    </row>
    <row r="8" spans="3:11" x14ac:dyDescent="0.2">
      <c r="C8" s="2" t="s">
        <v>27</v>
      </c>
      <c r="D8" s="29" t="s">
        <v>77</v>
      </c>
      <c r="E8" s="27">
        <v>120</v>
      </c>
      <c r="F8" s="27">
        <v>349</v>
      </c>
      <c r="G8" s="27">
        <f>Table1[[#This Row],[Cost per 
Unit]]*Table1[[#This Row],[Quantity in 
Stock]]</f>
        <v>41880</v>
      </c>
      <c r="H8" s="28">
        <f>Table1[[#This Row],[Sale Price 
per Unit]]*Table1[[#This Row],[Quantity in 
Stock]]</f>
        <v>5025600</v>
      </c>
      <c r="I8" s="27">
        <v>40</v>
      </c>
      <c r="J8" s="2" t="str">
        <f>IF(Table1[[#This Row],[Quantity in 
Stock]]&lt;=Table1[[#This Row],[Reorder
Threshold]],"Yes","No")</f>
        <v>No</v>
      </c>
      <c r="K8" s="11" t="str">
        <f>IF(Table1[[#This Row],[Reorder?]]="Yes",$G$4+_xlfn.XLOOKUP(Table1[[#This Row],[Product ID]],Table2[ID],Table2[Typical 
Order Time]),"")</f>
        <v/>
      </c>
    </row>
    <row r="9" spans="3:11" x14ac:dyDescent="0.2">
      <c r="C9" s="2" t="s">
        <v>28</v>
      </c>
      <c r="D9" s="29" t="s">
        <v>78</v>
      </c>
      <c r="E9" s="27">
        <v>85</v>
      </c>
      <c r="F9" s="27">
        <v>699</v>
      </c>
      <c r="G9" s="27">
        <f>Table1[[#This Row],[Cost per 
Unit]]*Table1[[#This Row],[Quantity in 
Stock]]</f>
        <v>59415</v>
      </c>
      <c r="H9" s="28">
        <f>Table1[[#This Row],[Sale Price 
per Unit]]*Table1[[#This Row],[Quantity in 
Stock]]</f>
        <v>5050275</v>
      </c>
      <c r="I9" s="27">
        <v>90</v>
      </c>
      <c r="J9" s="2" t="str">
        <f>IF(Table1[[#This Row],[Quantity in 
Stock]]&lt;=Table1[[#This Row],[Reorder
Threshold]],"Yes","No")</f>
        <v>Yes</v>
      </c>
      <c r="K9" s="11" t="e" vm="1">
        <f ca="1">IF(Table1[[#This Row],[Reorder?]]="Yes",$G$4+_xlfn.XLOOKUP(Table1[[#This Row],[Product ID]],Table2[ID],Table2[Typical 
Order Time]),"")</f>
        <v>#NAME?</v>
      </c>
    </row>
    <row r="10" spans="3:11" x14ac:dyDescent="0.2">
      <c r="C10" s="2" t="s">
        <v>29</v>
      </c>
      <c r="D10" s="29" t="s">
        <v>79</v>
      </c>
      <c r="E10" s="27">
        <v>200</v>
      </c>
      <c r="F10" s="27">
        <v>599</v>
      </c>
      <c r="G10" s="27">
        <f>Table1[[#This Row],[Cost per 
Unit]]*Table1[[#This Row],[Quantity in 
Stock]]</f>
        <v>119800</v>
      </c>
      <c r="H10" s="28">
        <f>Table1[[#This Row],[Sale Price 
per Unit]]*Table1[[#This Row],[Quantity in 
Stock]]</f>
        <v>23960000</v>
      </c>
      <c r="I10" s="27">
        <v>60</v>
      </c>
      <c r="J10" s="2" t="str">
        <f>IF(Table1[[#This Row],[Quantity in 
Stock]]&lt;=Table1[[#This Row],[Reorder
Threshold]],"Yes","No")</f>
        <v>No</v>
      </c>
      <c r="K10" s="11" t="str">
        <f>IF(Table1[[#This Row],[Reorder?]]="Yes",$G$4+_xlfn.XLOOKUP(Table1[[#This Row],[Product ID]],Table2[ID],Table2[Typical 
Order Time]),"")</f>
        <v/>
      </c>
    </row>
    <row r="11" spans="3:11" x14ac:dyDescent="0.2">
      <c r="C11" s="2" t="s">
        <v>30</v>
      </c>
      <c r="D11" s="29" t="s">
        <v>80</v>
      </c>
      <c r="E11" s="27">
        <v>150</v>
      </c>
      <c r="F11" s="27">
        <v>175</v>
      </c>
      <c r="G11" s="27">
        <f>Table1[[#This Row],[Cost per 
Unit]]*Table1[[#This Row],[Quantity in 
Stock]]</f>
        <v>26250</v>
      </c>
      <c r="H11" s="28">
        <f>Table1[[#This Row],[Sale Price 
per Unit]]*Table1[[#This Row],[Quantity in 
Stock]]</f>
        <v>3937500</v>
      </c>
      <c r="I11" s="27">
        <v>160</v>
      </c>
      <c r="J11" s="2" t="str">
        <f>IF(Table1[[#This Row],[Quantity in 
Stock]]&lt;=Table1[[#This Row],[Reorder
Threshold]],"Yes","No")</f>
        <v>Yes</v>
      </c>
      <c r="K11" s="11" t="e" vm="1">
        <f ca="1">IF(Table1[[#This Row],[Reorder?]]="Yes",$G$4+_xlfn.XLOOKUP(Table1[[#This Row],[Product ID]],Table2[ID],Table2[Typical 
Order Time]),"")</f>
        <v>#NAME?</v>
      </c>
    </row>
    <row r="12" spans="3:11" x14ac:dyDescent="0.2">
      <c r="C12" s="2" t="s">
        <v>31</v>
      </c>
      <c r="D12" s="29" t="s">
        <v>81</v>
      </c>
      <c r="E12" s="27">
        <v>95</v>
      </c>
      <c r="F12" s="27">
        <v>549</v>
      </c>
      <c r="G12" s="27">
        <f>Table1[[#This Row],[Cost per 
Unit]]*Table1[[#This Row],[Quantity in 
Stock]]</f>
        <v>52155</v>
      </c>
      <c r="H12" s="28">
        <f>Table1[[#This Row],[Sale Price 
per Unit]]*Table1[[#This Row],[Quantity in 
Stock]]</f>
        <v>4954725</v>
      </c>
      <c r="I12" s="27">
        <v>25</v>
      </c>
      <c r="J12" s="2" t="str">
        <f>IF(Table1[[#This Row],[Quantity in 
Stock]]&lt;=Table1[[#This Row],[Reorder
Threshold]],"Yes","No")</f>
        <v>No</v>
      </c>
      <c r="K12" s="11" t="str">
        <f>IF(Table1[[#This Row],[Reorder?]]="Yes",$G$4+_xlfn.XLOOKUP(Table1[[#This Row],[Product ID]],Table2[ID],Table2[Typical 
Order Time]),"")</f>
        <v/>
      </c>
    </row>
    <row r="13" spans="3:11" x14ac:dyDescent="0.2">
      <c r="C13" s="2" t="s">
        <v>32</v>
      </c>
      <c r="D13" s="29" t="s">
        <v>82</v>
      </c>
      <c r="E13" s="27">
        <v>110</v>
      </c>
      <c r="F13" s="27">
        <v>499</v>
      </c>
      <c r="G13" s="27">
        <f>Table1[[#This Row],[Cost per 
Unit]]*Table1[[#This Row],[Quantity in 
Stock]]</f>
        <v>54890</v>
      </c>
      <c r="H13" s="28">
        <f>Table1[[#This Row],[Sale Price 
per Unit]]*Table1[[#This Row],[Quantity in 
Stock]]</f>
        <v>6037900</v>
      </c>
      <c r="I13" s="27">
        <v>120</v>
      </c>
      <c r="J13" s="2" t="str">
        <f>IF(Table1[[#This Row],[Quantity in 
Stock]]&lt;=Table1[[#This Row],[Reorder
Threshold]],"Yes","No")</f>
        <v>Yes</v>
      </c>
      <c r="K13" s="11" t="e" vm="1">
        <f ca="1">IF(Table1[[#This Row],[Reorder?]]="Yes",$G$4+_xlfn.XLOOKUP(Table1[[#This Row],[Product ID]],Table2[ID],Table2[Typical 
Order Time]),"")</f>
        <v>#NAME?</v>
      </c>
    </row>
    <row r="14" spans="3:11" x14ac:dyDescent="0.2">
      <c r="C14" s="2" t="s">
        <v>33</v>
      </c>
      <c r="D14" s="29" t="s">
        <v>83</v>
      </c>
      <c r="E14" s="27">
        <v>180</v>
      </c>
      <c r="F14" s="27">
        <v>390</v>
      </c>
      <c r="G14" s="27">
        <f>Table1[[#This Row],[Cost per 
Unit]]*Table1[[#This Row],[Quantity in 
Stock]]</f>
        <v>70200</v>
      </c>
      <c r="H14" s="28">
        <f>Table1[[#This Row],[Sale Price 
per Unit]]*Table1[[#This Row],[Quantity in 
Stock]]</f>
        <v>12636000</v>
      </c>
      <c r="I14" s="27">
        <v>45</v>
      </c>
      <c r="J14" s="2" t="str">
        <f>IF(Table1[[#This Row],[Quantity in 
Stock]]&lt;=Table1[[#This Row],[Reorder
Threshold]],"Yes","No")</f>
        <v>No</v>
      </c>
      <c r="K14" s="11" t="str">
        <f>IF(Table1[[#This Row],[Reorder?]]="Yes",$G$4+_xlfn.XLOOKUP(Table1[[#This Row],[Product ID]],Table2[ID],Table2[Typical 
Order Time]),"")</f>
        <v/>
      </c>
    </row>
    <row r="15" spans="3:11" x14ac:dyDescent="0.2">
      <c r="C15" s="2" t="s">
        <v>34</v>
      </c>
      <c r="D15" s="29" t="s">
        <v>84</v>
      </c>
      <c r="E15" s="27">
        <v>160</v>
      </c>
      <c r="F15" s="27">
        <v>299</v>
      </c>
      <c r="G15" s="27">
        <f>Table1[[#This Row],[Cost per 
Unit]]*Table1[[#This Row],[Quantity in 
Stock]]</f>
        <v>47840</v>
      </c>
      <c r="H15" s="28">
        <f>Table1[[#This Row],[Sale Price 
per Unit]]*Table1[[#This Row],[Quantity in 
Stock]]</f>
        <v>7654400</v>
      </c>
      <c r="I15" s="27">
        <v>170</v>
      </c>
      <c r="J15" s="2" t="str">
        <f>IF(Table1[[#This Row],[Quantity in 
Stock]]&lt;=Table1[[#This Row],[Reorder
Threshold]],"Yes","No")</f>
        <v>Yes</v>
      </c>
      <c r="K15" s="11" t="e" vm="1">
        <f ca="1">IF(Table1[[#This Row],[Reorder?]]="Yes",$G$4+_xlfn.XLOOKUP(Table1[[#This Row],[Product ID]],Table2[ID],Table2[Typical 
Order Time]),"")</f>
        <v>#NAME?</v>
      </c>
    </row>
    <row r="16" spans="3:11" x14ac:dyDescent="0.2">
      <c r="C16" s="2" t="s">
        <v>35</v>
      </c>
      <c r="D16" s="29" t="s">
        <v>85</v>
      </c>
      <c r="E16" s="27">
        <v>140</v>
      </c>
      <c r="F16" s="27">
        <v>595</v>
      </c>
      <c r="G16" s="27">
        <f>Table1[[#This Row],[Cost per 
Unit]]*Table1[[#This Row],[Quantity in 
Stock]]</f>
        <v>83300</v>
      </c>
      <c r="H16" s="28">
        <f>Table1[[#This Row],[Sale Price 
per Unit]]*Table1[[#This Row],[Quantity in 
Stock]]</f>
        <v>11662000</v>
      </c>
      <c r="I16" s="27">
        <v>55</v>
      </c>
      <c r="J16" s="2" t="str">
        <f>IF(Table1[[#This Row],[Quantity in 
Stock]]&lt;=Table1[[#This Row],[Reorder
Threshold]],"Yes","No")</f>
        <v>No</v>
      </c>
      <c r="K16" s="11" t="str">
        <f>IF(Table1[[#This Row],[Reorder?]]="Yes",$G$4+_xlfn.XLOOKUP(Table1[[#This Row],[Product ID]],Table2[ID],Table2[Typical 
Order Time]),"")</f>
        <v/>
      </c>
    </row>
    <row r="17" spans="3:11" x14ac:dyDescent="0.2">
      <c r="C17" s="2" t="s">
        <v>36</v>
      </c>
      <c r="D17" s="29" t="s">
        <v>86</v>
      </c>
      <c r="E17" s="27">
        <v>130</v>
      </c>
      <c r="F17" s="27">
        <v>280</v>
      </c>
      <c r="G17" s="27">
        <f>Table1[[#This Row],[Cost per 
Unit]]*Table1[[#This Row],[Quantity in 
Stock]]</f>
        <v>36400</v>
      </c>
      <c r="H17" s="28">
        <f>Table1[[#This Row],[Sale Price 
per Unit]]*Table1[[#This Row],[Quantity in 
Stock]]</f>
        <v>4732000</v>
      </c>
      <c r="I17" s="27">
        <v>140</v>
      </c>
      <c r="J17" s="2" t="str">
        <f>IF(Table1[[#This Row],[Quantity in 
Stock]]&lt;=Table1[[#This Row],[Reorder
Threshold]],"Yes","No")</f>
        <v>Yes</v>
      </c>
      <c r="K17" s="11" t="e" vm="1">
        <f ca="1">IF(Table1[[#This Row],[Reorder?]]="Yes",$G$4+_xlfn.XLOOKUP(Table1[[#This Row],[Product ID]],Table2[ID],Table2[Typical 
Order Time]),"")</f>
        <v>#NAME?</v>
      </c>
    </row>
    <row r="18" spans="3:11" x14ac:dyDescent="0.2">
      <c r="C18" s="2" t="s">
        <v>37</v>
      </c>
      <c r="D18" s="29" t="s">
        <v>87</v>
      </c>
      <c r="E18" s="27">
        <v>100</v>
      </c>
      <c r="F18" s="27">
        <v>399</v>
      </c>
      <c r="G18" s="27">
        <f>Table1[[#This Row],[Cost per 
Unit]]*Table1[[#This Row],[Quantity in 
Stock]]</f>
        <v>39900</v>
      </c>
      <c r="H18" s="28">
        <f>Table1[[#This Row],[Sale Price 
per Unit]]*Table1[[#This Row],[Quantity in 
Stock]]</f>
        <v>3990000</v>
      </c>
      <c r="I18" s="27">
        <v>20</v>
      </c>
      <c r="J18" s="2" t="str">
        <f>IF(Table1[[#This Row],[Quantity in 
Stock]]&lt;=Table1[[#This Row],[Reorder
Threshold]],"Yes","No")</f>
        <v>No</v>
      </c>
      <c r="K18" s="11" t="str">
        <f>IF(Table1[[#This Row],[Reorder?]]="Yes",$G$4+_xlfn.XLOOKUP(Table1[[#This Row],[Product ID]],Table2[ID],Table2[Typical 
Order Time]),"")</f>
        <v/>
      </c>
    </row>
    <row r="19" spans="3:11" x14ac:dyDescent="0.2">
      <c r="C19" s="2" t="s">
        <v>38</v>
      </c>
      <c r="D19" s="29" t="s">
        <v>88</v>
      </c>
      <c r="E19" s="27">
        <v>75</v>
      </c>
      <c r="F19" s="27">
        <v>650</v>
      </c>
      <c r="G19" s="27">
        <f>Table1[[#This Row],[Cost per 
Unit]]*Table1[[#This Row],[Quantity in 
Stock]]</f>
        <v>48750</v>
      </c>
      <c r="H19" s="28">
        <f>Table1[[#This Row],[Sale Price 
per Unit]]*Table1[[#This Row],[Quantity in 
Stock]]</f>
        <v>3656250</v>
      </c>
      <c r="I19" s="27">
        <v>80</v>
      </c>
      <c r="J19" s="2" t="str">
        <f>IF(Table1[[#This Row],[Quantity in 
Stock]]&lt;=Table1[[#This Row],[Reorder
Threshold]],"Yes","No")</f>
        <v>Yes</v>
      </c>
      <c r="K19" s="11" t="e" vm="1">
        <f ca="1">IF(Table1[[#This Row],[Reorder?]]="Yes",$G$4+_xlfn.XLOOKUP(Table1[[#This Row],[Product ID]],Table2[ID],Table2[Typical 
Order Time]),"")</f>
        <v>#NAME?</v>
      </c>
    </row>
    <row r="20" spans="3:11" x14ac:dyDescent="0.2">
      <c r="C20" s="2" t="s">
        <v>39</v>
      </c>
      <c r="D20" s="29" t="s">
        <v>89</v>
      </c>
      <c r="E20" s="27">
        <v>90</v>
      </c>
      <c r="F20" s="27">
        <v>449</v>
      </c>
      <c r="G20" s="27">
        <f>Table1[[#This Row],[Cost per 
Unit]]*Table1[[#This Row],[Quantity in 
Stock]]</f>
        <v>40410</v>
      </c>
      <c r="H20" s="28">
        <f>Table1[[#This Row],[Sale Price 
per Unit]]*Table1[[#This Row],[Quantity in 
Stock]]</f>
        <v>3636900</v>
      </c>
      <c r="I20" s="27">
        <v>35</v>
      </c>
      <c r="J20" s="2" t="str">
        <f>IF(Table1[[#This Row],[Quantity in 
Stock]]&lt;=Table1[[#This Row],[Reorder
Threshold]],"Yes","No")</f>
        <v>No</v>
      </c>
      <c r="K20" s="11" t="str">
        <f>IF(Table1[[#This Row],[Reorder?]]="Yes",$G$4+_xlfn.XLOOKUP(Table1[[#This Row],[Product ID]],Table2[ID],Table2[Typical 
Order Time]),"")</f>
        <v/>
      </c>
    </row>
    <row r="21" spans="3:11" x14ac:dyDescent="0.2">
      <c r="C21" s="2" t="s">
        <v>40</v>
      </c>
      <c r="D21" s="29" t="s">
        <v>90</v>
      </c>
      <c r="E21" s="27">
        <v>60</v>
      </c>
      <c r="F21" s="27">
        <v>460</v>
      </c>
      <c r="G21" s="27">
        <f>Table1[[#This Row],[Cost per 
Unit]]*Table1[[#This Row],[Quantity in 
Stock]]</f>
        <v>27600</v>
      </c>
      <c r="H21" s="28">
        <f>Table1[[#This Row],[Sale Price 
per Unit]]*Table1[[#This Row],[Quantity in 
Stock]]</f>
        <v>1656000</v>
      </c>
      <c r="I21" s="27">
        <v>70</v>
      </c>
      <c r="J21" s="2" t="str">
        <f>IF(Table1[[#This Row],[Quantity in 
Stock]]&lt;=Table1[[#This Row],[Reorder
Threshold]],"Yes","No")</f>
        <v>Yes</v>
      </c>
      <c r="K21" s="11" t="e" vm="1">
        <f ca="1">IF(Table1[[#This Row],[Reorder?]]="Yes",$G$4+_xlfn.XLOOKUP(Table1[[#This Row],[Product ID]],Table2[ID],Table2[Typical 
Order Time]),"")</f>
        <v>#NAME?</v>
      </c>
    </row>
    <row r="22" spans="3:11" x14ac:dyDescent="0.2">
      <c r="C22" s="2" t="s">
        <v>41</v>
      </c>
      <c r="D22" s="29" t="s">
        <v>91</v>
      </c>
      <c r="E22" s="27">
        <v>170</v>
      </c>
      <c r="F22" s="27">
        <v>349</v>
      </c>
      <c r="G22" s="27">
        <f>Table1[[#This Row],[Cost per 
Unit]]*Table1[[#This Row],[Quantity in 
Stock]]</f>
        <v>59330</v>
      </c>
      <c r="H22" s="28">
        <f>Table1[[#This Row],[Sale Price 
per Unit]]*Table1[[#This Row],[Quantity in 
Stock]]</f>
        <v>10086100</v>
      </c>
      <c r="I22" s="27">
        <v>60</v>
      </c>
      <c r="J22" s="2" t="str">
        <f>IF(Table1[[#This Row],[Quantity in 
Stock]]&lt;=Table1[[#This Row],[Reorder
Threshold]],"Yes","No")</f>
        <v>No</v>
      </c>
      <c r="K22" s="11" t="str">
        <f>IF(Table1[[#This Row],[Reorder?]]="Yes",$G$4+_xlfn.XLOOKUP(Table1[[#This Row],[Product ID]],Table2[ID],Table2[Typical 
Order Time]),"")</f>
        <v/>
      </c>
    </row>
    <row r="23" spans="3:11" x14ac:dyDescent="0.2">
      <c r="C23" s="2" t="s">
        <v>42</v>
      </c>
      <c r="D23" s="29" t="s">
        <v>92</v>
      </c>
      <c r="E23" s="27">
        <v>190</v>
      </c>
      <c r="F23" s="27">
        <v>250</v>
      </c>
      <c r="G23" s="27">
        <f>Table1[[#This Row],[Cost per 
Unit]]*Table1[[#This Row],[Quantity in 
Stock]]</f>
        <v>47500</v>
      </c>
      <c r="H23" s="28">
        <f>Table1[[#This Row],[Sale Price 
per Unit]]*Table1[[#This Row],[Quantity in 
Stock]]</f>
        <v>9025000</v>
      </c>
      <c r="I23" s="27">
        <v>200</v>
      </c>
      <c r="J23" s="2" t="str">
        <f>IF(Table1[[#This Row],[Quantity in 
Stock]]&lt;=Table1[[#This Row],[Reorder
Threshold]],"Yes","No")</f>
        <v>Yes</v>
      </c>
      <c r="K23" s="11" t="e" vm="1">
        <f ca="1">IF(Table1[[#This Row],[Reorder?]]="Yes",$G$4+_xlfn.XLOOKUP(Table1[[#This Row],[Product ID]],Table2[ID],Table2[Typical 
Order Time]),"")</f>
        <v>#NAME?</v>
      </c>
    </row>
    <row r="24" spans="3:11" x14ac:dyDescent="0.2">
      <c r="C24" s="2" t="s">
        <v>43</v>
      </c>
      <c r="D24" s="29" t="s">
        <v>93</v>
      </c>
      <c r="E24" s="27">
        <v>140</v>
      </c>
      <c r="F24" s="27">
        <v>199</v>
      </c>
      <c r="G24" s="27">
        <f>Table1[[#This Row],[Cost per 
Unit]]*Table1[[#This Row],[Quantity in 
Stock]]</f>
        <v>27860</v>
      </c>
      <c r="H24" s="28">
        <f>Table1[[#This Row],[Sale Price 
per Unit]]*Table1[[#This Row],[Quantity in 
Stock]]</f>
        <v>3900400</v>
      </c>
      <c r="I24" s="27">
        <v>50</v>
      </c>
      <c r="J24" s="2" t="str">
        <f>IF(Table1[[#This Row],[Quantity in 
Stock]]&lt;=Table1[[#This Row],[Reorder
Threshold]],"Yes","No")</f>
        <v>No</v>
      </c>
      <c r="K24" s="11" t="str">
        <f>IF(Table1[[#This Row],[Reorder?]]="Yes",$G$4+_xlfn.XLOOKUP(Table1[[#This Row],[Product ID]],Table2[ID],Table2[Typical 
Order Time]),"")</f>
        <v/>
      </c>
    </row>
    <row r="25" spans="3:11" x14ac:dyDescent="0.2">
      <c r="C25" s="2" t="s">
        <v>44</v>
      </c>
      <c r="D25" s="29" t="s">
        <v>94</v>
      </c>
      <c r="E25" s="27">
        <v>65</v>
      </c>
      <c r="F25" s="27">
        <v>575</v>
      </c>
      <c r="G25" s="27">
        <f>Table1[[#This Row],[Cost per 
Unit]]*Table1[[#This Row],[Quantity in 
Stock]]</f>
        <v>37375</v>
      </c>
      <c r="H25" s="28">
        <f>Table1[[#This Row],[Sale Price 
per Unit]]*Table1[[#This Row],[Quantity in 
Stock]]</f>
        <v>2429375</v>
      </c>
      <c r="I25" s="27">
        <v>70</v>
      </c>
      <c r="J25" s="2" t="str">
        <f>IF(Table1[[#This Row],[Quantity in 
Stock]]&lt;=Table1[[#This Row],[Reorder
Threshold]],"Yes","No")</f>
        <v>Yes</v>
      </c>
      <c r="K25" s="11" t="e" vm="1">
        <f ca="1">IF(Table1[[#This Row],[Reorder?]]="Yes",$G$4+_xlfn.XLOOKUP(Table1[[#This Row],[Product ID]],Table2[ID],Table2[Typical 
Order Time]),"")</f>
        <v>#NAME?</v>
      </c>
    </row>
    <row r="26" spans="3:11" x14ac:dyDescent="0.2">
      <c r="C26" s="2" t="s">
        <v>45</v>
      </c>
      <c r="D26" s="29" t="s">
        <v>95</v>
      </c>
      <c r="E26" s="27">
        <v>50</v>
      </c>
      <c r="F26" s="27">
        <v>999</v>
      </c>
      <c r="G26" s="27">
        <f>Table1[[#This Row],[Cost per 
Unit]]*Table1[[#This Row],[Quantity in 
Stock]]</f>
        <v>49950</v>
      </c>
      <c r="H26" s="28">
        <f>Table1[[#This Row],[Sale Price 
per Unit]]*Table1[[#This Row],[Quantity in 
Stock]]</f>
        <v>2497500</v>
      </c>
      <c r="I26" s="27">
        <v>15</v>
      </c>
      <c r="J26" s="2" t="str">
        <f>IF(Table1[[#This Row],[Quantity in 
Stock]]&lt;=Table1[[#This Row],[Reorder
Threshold]],"Yes","No")</f>
        <v>No</v>
      </c>
      <c r="K26" s="11" t="str">
        <f>IF(Table1[[#This Row],[Reorder?]]="Yes",$G$4+_xlfn.XLOOKUP(Table1[[#This Row],[Product ID]],Table2[ID],Table2[Typical 
Order Time]),"")</f>
        <v/>
      </c>
    </row>
    <row r="27" spans="3:11" x14ac:dyDescent="0.2">
      <c r="C27" s="2" t="s">
        <v>46</v>
      </c>
      <c r="D27" s="29" t="s">
        <v>96</v>
      </c>
      <c r="E27" s="27">
        <v>210</v>
      </c>
      <c r="F27" s="27">
        <v>680</v>
      </c>
      <c r="G27" s="27">
        <f>Table1[[#This Row],[Cost per 
Unit]]*Table1[[#This Row],[Quantity in 
Stock]]</f>
        <v>142800</v>
      </c>
      <c r="H27" s="28">
        <f>Table1[[#This Row],[Sale Price 
per Unit]]*Table1[[#This Row],[Quantity in 
Stock]]</f>
        <v>29988000</v>
      </c>
      <c r="I27" s="27">
        <v>75</v>
      </c>
      <c r="J27" s="2" t="str">
        <f>IF(Table1[[#This Row],[Quantity in 
Stock]]&lt;=Table1[[#This Row],[Reorder
Threshold]],"Yes","No")</f>
        <v>No</v>
      </c>
      <c r="K27" s="11" t="str">
        <f>IF(Table1[[#This Row],[Reorder?]]="Yes",$G$4+_xlfn.XLOOKUP(Table1[[#This Row],[Product ID]],Table2[ID],Table2[Typical 
Order Time]),"")</f>
        <v/>
      </c>
    </row>
    <row r="28" spans="3:11" x14ac:dyDescent="0.2">
      <c r="C28" s="2" t="s">
        <v>47</v>
      </c>
      <c r="D28" s="29" t="s">
        <v>97</v>
      </c>
      <c r="E28" s="27">
        <v>80</v>
      </c>
      <c r="F28" s="27">
        <v>575</v>
      </c>
      <c r="G28" s="27">
        <f>Table1[[#This Row],[Cost per 
Unit]]*Table1[[#This Row],[Quantity in 
Stock]]</f>
        <v>46000</v>
      </c>
      <c r="H28" s="28">
        <f>Table1[[#This Row],[Sale Price 
per Unit]]*Table1[[#This Row],[Quantity in 
Stock]]</f>
        <v>3680000</v>
      </c>
      <c r="I28" s="27">
        <v>85</v>
      </c>
      <c r="J28" s="2" t="str">
        <f>IF(Table1[[#This Row],[Quantity in 
Stock]]&lt;=Table1[[#This Row],[Reorder
Threshold]],"Yes","No")</f>
        <v>Yes</v>
      </c>
      <c r="K28" s="11" t="e" vm="1">
        <f ca="1">IF(Table1[[#This Row],[Reorder?]]="Yes",$G$4+_xlfn.XLOOKUP(Table1[[#This Row],[Product ID]],Table2[ID],Table2[Typical 
Order Time]),"")</f>
        <v>#NAME?</v>
      </c>
    </row>
    <row r="29" spans="3:11" x14ac:dyDescent="0.2">
      <c r="C29" s="2" t="s">
        <v>48</v>
      </c>
      <c r="D29" s="29" t="s">
        <v>98</v>
      </c>
      <c r="E29" s="27">
        <v>100</v>
      </c>
      <c r="F29" s="27">
        <v>355</v>
      </c>
      <c r="G29" s="27">
        <f>Table1[[#This Row],[Cost per 
Unit]]*Table1[[#This Row],[Quantity in 
Stock]]</f>
        <v>35500</v>
      </c>
      <c r="H29" s="28">
        <f>Table1[[#This Row],[Sale Price 
per Unit]]*Table1[[#This Row],[Quantity in 
Stock]]</f>
        <v>3550000</v>
      </c>
      <c r="I29" s="27">
        <v>35</v>
      </c>
      <c r="J29" s="2" t="str">
        <f>IF(Table1[[#This Row],[Quantity in 
Stock]]&lt;=Table1[[#This Row],[Reorder
Threshold]],"Yes","No")</f>
        <v>No</v>
      </c>
      <c r="K29" s="11" t="str">
        <f>IF(Table1[[#This Row],[Reorder?]]="Yes",$G$4+_xlfn.XLOOKUP(Table1[[#This Row],[Product ID]],Table2[ID],Table2[Typical 
Order Time]),"")</f>
        <v/>
      </c>
    </row>
    <row r="30" spans="3:11" x14ac:dyDescent="0.2">
      <c r="C30" s="2" t="s">
        <v>49</v>
      </c>
      <c r="D30" s="29" t="s">
        <v>99</v>
      </c>
      <c r="E30" s="27">
        <v>115</v>
      </c>
      <c r="F30" s="27">
        <v>199</v>
      </c>
      <c r="G30" s="27">
        <f>Table1[[#This Row],[Cost per 
Unit]]*Table1[[#This Row],[Quantity in 
Stock]]</f>
        <v>22885</v>
      </c>
      <c r="H30" s="28">
        <f>Table1[[#This Row],[Sale Price 
per Unit]]*Table1[[#This Row],[Quantity in 
Stock]]</f>
        <v>2631775</v>
      </c>
      <c r="I30" s="27">
        <v>120</v>
      </c>
      <c r="J30" s="2" t="str">
        <f>IF(Table1[[#This Row],[Quantity in 
Stock]]&lt;=Table1[[#This Row],[Reorder
Threshold]],"Yes","No")</f>
        <v>Yes</v>
      </c>
      <c r="K30" s="11" t="e" vm="1">
        <f ca="1">IF(Table1[[#This Row],[Reorder?]]="Yes",$G$4+_xlfn.XLOOKUP(Table1[[#This Row],[Product ID]],Table2[ID],Table2[Typical 
Order Time]),"")</f>
        <v>#NAME?</v>
      </c>
    </row>
    <row r="31" spans="3:11" x14ac:dyDescent="0.2">
      <c r="C31" s="2" t="s">
        <v>50</v>
      </c>
      <c r="D31" s="29" t="s">
        <v>100</v>
      </c>
      <c r="E31" s="27">
        <v>125</v>
      </c>
      <c r="F31" s="27">
        <v>249</v>
      </c>
      <c r="G31" s="27">
        <f>Table1[[#This Row],[Cost per 
Unit]]*Table1[[#This Row],[Quantity in 
Stock]]</f>
        <v>31125</v>
      </c>
      <c r="H31" s="28">
        <f>Table1[[#This Row],[Sale Price 
per Unit]]*Table1[[#This Row],[Quantity in 
Stock]]</f>
        <v>3890625</v>
      </c>
      <c r="I31" s="27">
        <v>50</v>
      </c>
      <c r="J31" s="2" t="str">
        <f>IF(Table1[[#This Row],[Quantity in 
Stock]]&lt;=Table1[[#This Row],[Reorder
Threshold]],"Yes","No")</f>
        <v>No</v>
      </c>
      <c r="K31" s="11" t="str">
        <f>IF(Table1[[#This Row],[Reorder?]]="Yes",$G$4+_xlfn.XLOOKUP(Table1[[#This Row],[Product ID]],Table2[ID],Table2[Typical 
Order Time]),"")</f>
        <v/>
      </c>
    </row>
    <row r="32" spans="3:11" x14ac:dyDescent="0.2">
      <c r="C32" s="2" t="s">
        <v>51</v>
      </c>
      <c r="D32" s="29" t="s">
        <v>101</v>
      </c>
      <c r="E32" s="27">
        <v>135</v>
      </c>
      <c r="F32" s="27">
        <v>799</v>
      </c>
      <c r="G32" s="27">
        <f>Table1[[#This Row],[Cost per 
Unit]]*Table1[[#This Row],[Quantity in 
Stock]]</f>
        <v>107865</v>
      </c>
      <c r="H32" s="28">
        <f>Table1[[#This Row],[Sale Price 
per Unit]]*Table1[[#This Row],[Quantity in 
Stock]]</f>
        <v>14561775</v>
      </c>
      <c r="I32" s="27">
        <v>55</v>
      </c>
      <c r="J32" s="2" t="str">
        <f>IF(Table1[[#This Row],[Quantity in 
Stock]]&lt;=Table1[[#This Row],[Reorder
Threshold]],"Yes","No")</f>
        <v>No</v>
      </c>
      <c r="K32" s="11" t="str">
        <f>IF(Table1[[#This Row],[Reorder?]]="Yes",$G$4+_xlfn.XLOOKUP(Table1[[#This Row],[Product ID]],Table2[ID],Table2[Typical 
Order Time]),"")</f>
        <v/>
      </c>
    </row>
    <row r="33" spans="3:11" x14ac:dyDescent="0.2">
      <c r="C33" s="2" t="s">
        <v>52</v>
      </c>
      <c r="D33" s="29" t="s">
        <v>102</v>
      </c>
      <c r="E33" s="27">
        <v>120</v>
      </c>
      <c r="F33" s="27">
        <v>925</v>
      </c>
      <c r="G33" s="27">
        <f>Table1[[#This Row],[Cost per 
Unit]]*Table1[[#This Row],[Quantity in 
Stock]]</f>
        <v>111000</v>
      </c>
      <c r="H33" s="28">
        <f>Table1[[#This Row],[Sale Price 
per Unit]]*Table1[[#This Row],[Quantity in 
Stock]]</f>
        <v>13320000</v>
      </c>
      <c r="I33" s="27">
        <v>130</v>
      </c>
      <c r="J33" s="2" t="str">
        <f>IF(Table1[[#This Row],[Quantity in 
Stock]]&lt;=Table1[[#This Row],[Reorder
Threshold]],"Yes","No")</f>
        <v>Yes</v>
      </c>
      <c r="K33" s="11" t="e" vm="1">
        <f ca="1">IF(Table1[[#This Row],[Reorder?]]="Yes",$G$4+_xlfn.XLOOKUP(Table1[[#This Row],[Product ID]],Table2[ID],Table2[Typical 
Order Time]),"")</f>
        <v>#NAME?</v>
      </c>
    </row>
    <row r="34" spans="3:11" x14ac:dyDescent="0.2">
      <c r="C34" s="2" t="s">
        <v>53</v>
      </c>
      <c r="D34" s="29" t="s">
        <v>103</v>
      </c>
      <c r="E34" s="27">
        <v>95</v>
      </c>
      <c r="F34" s="27">
        <v>499</v>
      </c>
      <c r="G34" s="27">
        <f>Table1[[#This Row],[Cost per 
Unit]]*Table1[[#This Row],[Quantity in 
Stock]]</f>
        <v>47405</v>
      </c>
      <c r="H34" s="28">
        <f>Table1[[#This Row],[Sale Price 
per Unit]]*Table1[[#This Row],[Quantity in 
Stock]]</f>
        <v>4503475</v>
      </c>
      <c r="I34" s="27">
        <v>30</v>
      </c>
      <c r="J34" s="2" t="str">
        <f>IF(Table1[[#This Row],[Quantity in 
Stock]]&lt;=Table1[[#This Row],[Reorder
Threshold]],"Yes","No")</f>
        <v>No</v>
      </c>
      <c r="K34" s="11" t="str">
        <f>IF(Table1[[#This Row],[Reorder?]]="Yes",$G$4+_xlfn.XLOOKUP(Table1[[#This Row],[Product ID]],Table2[ID],Table2[Typical 
Order Time]),"")</f>
        <v/>
      </c>
    </row>
    <row r="35" spans="3:11" x14ac:dyDescent="0.2">
      <c r="C35" s="2" t="s">
        <v>54</v>
      </c>
      <c r="D35" s="29" t="s">
        <v>104</v>
      </c>
      <c r="E35" s="27">
        <v>105</v>
      </c>
      <c r="F35" s="27">
        <v>850</v>
      </c>
      <c r="G35" s="27">
        <f>Table1[[#This Row],[Cost per 
Unit]]*Table1[[#This Row],[Quantity in 
Stock]]</f>
        <v>89250</v>
      </c>
      <c r="H35" s="28">
        <f>Table1[[#This Row],[Sale Price 
per Unit]]*Table1[[#This Row],[Quantity in 
Stock]]</f>
        <v>9371250</v>
      </c>
      <c r="I35" s="27">
        <v>35</v>
      </c>
      <c r="J35" s="2" t="str">
        <f>IF(Table1[[#This Row],[Quantity in 
Stock]]&lt;=Table1[[#This Row],[Reorder
Threshold]],"Yes","No")</f>
        <v>No</v>
      </c>
      <c r="K35" s="11" t="str">
        <f>IF(Table1[[#This Row],[Reorder?]]="Yes",$G$4+_xlfn.XLOOKUP(Table1[[#This Row],[Product ID]],Table2[ID],Table2[Typical 
Order Time]),"")</f>
        <v/>
      </c>
    </row>
    <row r="36" spans="3:11" x14ac:dyDescent="0.2">
      <c r="C36" s="2" t="s">
        <v>55</v>
      </c>
      <c r="D36" s="29" t="s">
        <v>105</v>
      </c>
      <c r="E36" s="27">
        <v>155</v>
      </c>
      <c r="F36" s="27">
        <v>199</v>
      </c>
      <c r="G36" s="27">
        <f>Table1[[#This Row],[Cost per 
Unit]]*Table1[[#This Row],[Quantity in 
Stock]]</f>
        <v>30845</v>
      </c>
      <c r="H36" s="28">
        <f>Table1[[#This Row],[Sale Price 
per Unit]]*Table1[[#This Row],[Quantity in 
Stock]]</f>
        <v>4780975</v>
      </c>
      <c r="I36" s="27">
        <v>160</v>
      </c>
      <c r="J36" s="2" t="str">
        <f>IF(Table1[[#This Row],[Quantity in 
Stock]]&lt;=Table1[[#This Row],[Reorder
Threshold]],"Yes","No")</f>
        <v>Yes</v>
      </c>
      <c r="K36" s="11" t="e" vm="1">
        <f ca="1">IF(Table1[[#This Row],[Reorder?]]="Yes",$G$4+_xlfn.XLOOKUP(Table1[[#This Row],[Product ID]],Table2[ID],Table2[Typical 
Order Time]),"")</f>
        <v>#NAME?</v>
      </c>
    </row>
    <row r="37" spans="3:11" x14ac:dyDescent="0.2">
      <c r="C37" s="2" t="s">
        <v>56</v>
      </c>
      <c r="D37" s="29" t="s">
        <v>106</v>
      </c>
      <c r="E37" s="27">
        <v>145</v>
      </c>
      <c r="F37" s="27">
        <v>499</v>
      </c>
      <c r="G37" s="27">
        <f>Table1[[#This Row],[Cost per 
Unit]]*Table1[[#This Row],[Quantity in 
Stock]]</f>
        <v>72355</v>
      </c>
      <c r="H37" s="28">
        <f>Table1[[#This Row],[Sale Price 
per Unit]]*Table1[[#This Row],[Quantity in 
Stock]]</f>
        <v>10491475</v>
      </c>
      <c r="I37" s="27">
        <v>55</v>
      </c>
      <c r="J37" s="2" t="str">
        <f>IF(Table1[[#This Row],[Quantity in 
Stock]]&lt;=Table1[[#This Row],[Reorder
Threshold]],"Yes","No")</f>
        <v>No</v>
      </c>
      <c r="K37" s="11" t="str">
        <f>IF(Table1[[#This Row],[Reorder?]]="Yes",$G$4+_xlfn.XLOOKUP(Table1[[#This Row],[Product ID]],Table2[ID],Table2[Typical 
Order Time]),"")</f>
        <v/>
      </c>
    </row>
    <row r="38" spans="3:11" x14ac:dyDescent="0.2">
      <c r="C38" s="2" t="s">
        <v>57</v>
      </c>
      <c r="D38" s="29" t="s">
        <v>107</v>
      </c>
      <c r="E38" s="27">
        <v>70</v>
      </c>
      <c r="F38" s="27">
        <v>699</v>
      </c>
      <c r="G38" s="27">
        <f>Table1[[#This Row],[Cost per 
Unit]]*Table1[[#This Row],[Quantity in 
Stock]]</f>
        <v>48930</v>
      </c>
      <c r="H38" s="28">
        <f>Table1[[#This Row],[Sale Price 
per Unit]]*Table1[[#This Row],[Quantity in 
Stock]]</f>
        <v>3425100</v>
      </c>
      <c r="I38" s="27">
        <v>20</v>
      </c>
      <c r="J38" s="2" t="str">
        <f>IF(Table1[[#This Row],[Quantity in 
Stock]]&lt;=Table1[[#This Row],[Reorder
Threshold]],"Yes","No")</f>
        <v>No</v>
      </c>
      <c r="K38" s="11" t="str">
        <f>IF(Table1[[#This Row],[Reorder?]]="Yes",$G$4+_xlfn.XLOOKUP(Table1[[#This Row],[Product ID]],Table2[ID],Table2[Typical 
Order Time]),"")</f>
        <v/>
      </c>
    </row>
    <row r="39" spans="3:11" x14ac:dyDescent="0.2">
      <c r="C39" s="2" t="s">
        <v>58</v>
      </c>
      <c r="D39" s="29" t="s">
        <v>108</v>
      </c>
      <c r="E39" s="27">
        <v>185</v>
      </c>
      <c r="F39" s="27">
        <v>350</v>
      </c>
      <c r="G39" s="27">
        <f>Table1[[#This Row],[Cost per 
Unit]]*Table1[[#This Row],[Quantity in 
Stock]]</f>
        <v>64750</v>
      </c>
      <c r="H39" s="28">
        <f>Table1[[#This Row],[Sale Price 
per Unit]]*Table1[[#This Row],[Quantity in 
Stock]]</f>
        <v>11978750</v>
      </c>
      <c r="I39" s="27">
        <v>190</v>
      </c>
      <c r="J39" s="2" t="str">
        <f>IF(Table1[[#This Row],[Quantity in 
Stock]]&lt;=Table1[[#This Row],[Reorder
Threshold]],"Yes","No")</f>
        <v>Yes</v>
      </c>
      <c r="K39" s="11" t="e" vm="1">
        <f ca="1">IF(Table1[[#This Row],[Reorder?]]="Yes",$G$4+_xlfn.XLOOKUP(Table1[[#This Row],[Product ID]],Table2[ID],Table2[Typical 
Order Time]),"")</f>
        <v>#NAME?</v>
      </c>
    </row>
    <row r="40" spans="3:11" x14ac:dyDescent="0.2">
      <c r="C40" s="2" t="s">
        <v>59</v>
      </c>
      <c r="D40" s="29" t="s">
        <v>109</v>
      </c>
      <c r="E40" s="27">
        <v>140</v>
      </c>
      <c r="F40" s="27">
        <v>299</v>
      </c>
      <c r="G40" s="27">
        <f>Table1[[#This Row],[Cost per 
Unit]]*Table1[[#This Row],[Quantity in 
Stock]]</f>
        <v>41860</v>
      </c>
      <c r="H40" s="28">
        <f>Table1[[#This Row],[Sale Price 
per Unit]]*Table1[[#This Row],[Quantity in 
Stock]]</f>
        <v>5860400</v>
      </c>
      <c r="I40" s="27">
        <v>50</v>
      </c>
      <c r="J40" s="2" t="str">
        <f>IF(Table1[[#This Row],[Quantity in 
Stock]]&lt;=Table1[[#This Row],[Reorder
Threshold]],"Yes","No")</f>
        <v>No</v>
      </c>
      <c r="K40" s="11" t="str">
        <f>IF(Table1[[#This Row],[Reorder?]]="Yes",$G$4+_xlfn.XLOOKUP(Table1[[#This Row],[Product ID]],Table2[ID],Table2[Typical 
Order Time]),"")</f>
        <v/>
      </c>
    </row>
    <row r="41" spans="3:11" x14ac:dyDescent="0.2">
      <c r="C41" s="2" t="s">
        <v>60</v>
      </c>
      <c r="D41" s="29" t="s">
        <v>110</v>
      </c>
      <c r="E41" s="27">
        <v>135</v>
      </c>
      <c r="F41" s="27">
        <v>349</v>
      </c>
      <c r="G41" s="27">
        <f>Table1[[#This Row],[Cost per 
Unit]]*Table1[[#This Row],[Quantity in 
Stock]]</f>
        <v>47115</v>
      </c>
      <c r="H41" s="28">
        <f>Table1[[#This Row],[Sale Price 
per Unit]]*Table1[[#This Row],[Quantity in 
Stock]]</f>
        <v>6360525</v>
      </c>
      <c r="I41" s="27">
        <v>45</v>
      </c>
      <c r="J41" s="2" t="str">
        <f>IF(Table1[[#This Row],[Quantity in 
Stock]]&lt;=Table1[[#This Row],[Reorder
Threshold]],"Yes","No")</f>
        <v>No</v>
      </c>
      <c r="K41" s="11" t="str">
        <f>IF(Table1[[#This Row],[Reorder?]]="Yes",$G$4+_xlfn.XLOOKUP(Table1[[#This Row],[Product ID]],Table2[ID],Table2[Typical 
Order Time]),"")</f>
        <v/>
      </c>
    </row>
    <row r="42" spans="3:11" x14ac:dyDescent="0.2">
      <c r="C42" s="2" t="s">
        <v>61</v>
      </c>
      <c r="D42" s="29" t="s">
        <v>111</v>
      </c>
      <c r="E42" s="27">
        <v>125</v>
      </c>
      <c r="F42" s="27">
        <v>199</v>
      </c>
      <c r="G42" s="27">
        <f>Table1[[#This Row],[Cost per 
Unit]]*Table1[[#This Row],[Quantity in 
Stock]]</f>
        <v>24875</v>
      </c>
      <c r="H42" s="28">
        <f>Table1[[#This Row],[Sale Price 
per Unit]]*Table1[[#This Row],[Quantity in 
Stock]]</f>
        <v>3109375</v>
      </c>
      <c r="I42" s="27">
        <v>130</v>
      </c>
      <c r="J42" s="2" t="str">
        <f>IF(Table1[[#This Row],[Quantity in 
Stock]]&lt;=Table1[[#This Row],[Reorder
Threshold]],"Yes","No")</f>
        <v>Yes</v>
      </c>
      <c r="K42" s="11" t="e" vm="1">
        <f ca="1">IF(Table1[[#This Row],[Reorder?]]="Yes",$G$4+_xlfn.XLOOKUP(Table1[[#This Row],[Product ID]],Table2[ID],Table2[Typical 
Order Time]),"")</f>
        <v>#NAME?</v>
      </c>
    </row>
    <row r="43" spans="3:11" x14ac:dyDescent="0.2">
      <c r="C43" s="2" t="s">
        <v>62</v>
      </c>
      <c r="D43" s="29" t="s">
        <v>112</v>
      </c>
      <c r="E43" s="27">
        <v>175</v>
      </c>
      <c r="F43" s="27">
        <v>245</v>
      </c>
      <c r="G43" s="27">
        <f>Table1[[#This Row],[Cost per 
Unit]]*Table1[[#This Row],[Quantity in 
Stock]]</f>
        <v>42875</v>
      </c>
      <c r="H43" s="28">
        <f>Table1[[#This Row],[Sale Price 
per Unit]]*Table1[[#This Row],[Quantity in 
Stock]]</f>
        <v>7503125</v>
      </c>
      <c r="I43" s="27">
        <v>60</v>
      </c>
      <c r="J43" s="2" t="str">
        <f>IF(Table1[[#This Row],[Quantity in 
Stock]]&lt;=Table1[[#This Row],[Reorder
Threshold]],"Yes","No")</f>
        <v>No</v>
      </c>
      <c r="K43" s="11" t="str">
        <f>IF(Table1[[#This Row],[Reorder?]]="Yes",$G$4+_xlfn.XLOOKUP(Table1[[#This Row],[Product ID]],Table2[ID],Table2[Typical 
Order Time]),"")</f>
        <v/>
      </c>
    </row>
    <row r="44" spans="3:11" x14ac:dyDescent="0.2">
      <c r="C44" s="2" t="s">
        <v>63</v>
      </c>
      <c r="D44" s="29" t="s">
        <v>113</v>
      </c>
      <c r="E44" s="27">
        <v>200</v>
      </c>
      <c r="F44" s="27">
        <v>220</v>
      </c>
      <c r="G44" s="27">
        <f>Table1[[#This Row],[Cost per 
Unit]]*Table1[[#This Row],[Quantity in 
Stock]]</f>
        <v>44000</v>
      </c>
      <c r="H44" s="28">
        <f>Table1[[#This Row],[Sale Price 
per Unit]]*Table1[[#This Row],[Quantity in 
Stock]]</f>
        <v>8800000</v>
      </c>
      <c r="I44" s="27">
        <v>70</v>
      </c>
      <c r="J44" s="2" t="str">
        <f>IF(Table1[[#This Row],[Quantity in 
Stock]]&lt;=Table1[[#This Row],[Reorder
Threshold]],"Yes","No")</f>
        <v>No</v>
      </c>
      <c r="K44" s="11" t="str">
        <f>IF(Table1[[#This Row],[Reorder?]]="Yes",$G$4+_xlfn.XLOOKUP(Table1[[#This Row],[Product ID]],Table2[ID],Table2[Typical 
Order Time]),"")</f>
        <v/>
      </c>
    </row>
    <row r="45" spans="3:11" x14ac:dyDescent="0.2">
      <c r="C45" s="2" t="s">
        <v>64</v>
      </c>
      <c r="D45" s="29" t="s">
        <v>114</v>
      </c>
      <c r="E45" s="27">
        <v>130</v>
      </c>
      <c r="F45" s="27">
        <v>249</v>
      </c>
      <c r="G45" s="27">
        <f>Table1[[#This Row],[Cost per 
Unit]]*Table1[[#This Row],[Quantity in 
Stock]]</f>
        <v>32370</v>
      </c>
      <c r="H45" s="28">
        <f>Table1[[#This Row],[Sale Price 
per Unit]]*Table1[[#This Row],[Quantity in 
Stock]]</f>
        <v>4208100</v>
      </c>
      <c r="I45" s="27">
        <v>140</v>
      </c>
      <c r="J45" s="2" t="str">
        <f>IF(Table1[[#This Row],[Quantity in 
Stock]]&lt;=Table1[[#This Row],[Reorder
Threshold]],"Yes","No")</f>
        <v>Yes</v>
      </c>
      <c r="K45" s="11" t="e" vm="1">
        <f ca="1">IF(Table1[[#This Row],[Reorder?]]="Yes",$G$4+_xlfn.XLOOKUP(Table1[[#This Row],[Product ID]],Table2[ID],Table2[Typical 
Order Time]),"")</f>
        <v>#NAME?</v>
      </c>
    </row>
    <row r="46" spans="3:11" x14ac:dyDescent="0.2">
      <c r="C46" s="2" t="s">
        <v>65</v>
      </c>
      <c r="D46" s="29" t="s">
        <v>115</v>
      </c>
      <c r="E46" s="27">
        <v>115</v>
      </c>
      <c r="F46" s="27">
        <v>299</v>
      </c>
      <c r="G46" s="27">
        <f>Table1[[#This Row],[Cost per 
Unit]]*Table1[[#This Row],[Quantity in 
Stock]]</f>
        <v>34385</v>
      </c>
      <c r="H46" s="28">
        <f>Table1[[#This Row],[Sale Price 
per Unit]]*Table1[[#This Row],[Quantity in 
Stock]]</f>
        <v>3954275</v>
      </c>
      <c r="I46" s="27">
        <v>35</v>
      </c>
      <c r="J46" s="2" t="str">
        <f>IF(Table1[[#This Row],[Quantity in 
Stock]]&lt;=Table1[[#This Row],[Reorder
Threshold]],"Yes","No")</f>
        <v>No</v>
      </c>
      <c r="K46" s="11" t="str">
        <f>IF(Table1[[#This Row],[Reorder?]]="Yes",$G$4+_xlfn.XLOOKUP(Table1[[#This Row],[Product ID]],Table2[ID],Table2[Typical 
Order Time]),"")</f>
        <v/>
      </c>
    </row>
    <row r="47" spans="3:11" x14ac:dyDescent="0.2">
      <c r="C47" s="2" t="s">
        <v>66</v>
      </c>
      <c r="D47" s="29" t="s">
        <v>116</v>
      </c>
      <c r="E47" s="27">
        <v>90</v>
      </c>
      <c r="F47" s="27">
        <v>225</v>
      </c>
      <c r="G47" s="27">
        <f>Table1[[#This Row],[Cost per 
Unit]]*Table1[[#This Row],[Quantity in 
Stock]]</f>
        <v>20250</v>
      </c>
      <c r="H47" s="28">
        <f>Table1[[#This Row],[Sale Price 
per Unit]]*Table1[[#This Row],[Quantity in 
Stock]]</f>
        <v>1822500</v>
      </c>
      <c r="I47" s="27">
        <v>100</v>
      </c>
      <c r="J47" s="2" t="str">
        <f>IF(Table1[[#This Row],[Quantity in 
Stock]]&lt;=Table1[[#This Row],[Reorder
Threshold]],"Yes","No")</f>
        <v>Yes</v>
      </c>
      <c r="K47" s="11" t="e" vm="1">
        <f ca="1">IF(Table1[[#This Row],[Reorder?]]="Yes",$G$4+_xlfn.XLOOKUP(Table1[[#This Row],[Product ID]],Table2[ID],Table2[Typical 
Order Time]),"")</f>
        <v>#NAME?</v>
      </c>
    </row>
    <row r="48" spans="3:11" x14ac:dyDescent="0.2">
      <c r="C48" s="2" t="s">
        <v>67</v>
      </c>
      <c r="D48" s="29" t="s">
        <v>117</v>
      </c>
      <c r="E48" s="27">
        <v>100</v>
      </c>
      <c r="F48" s="27">
        <v>420</v>
      </c>
      <c r="G48" s="27">
        <f>Table1[[#This Row],[Cost per 
Unit]]*Table1[[#This Row],[Quantity in 
Stock]]</f>
        <v>42000</v>
      </c>
      <c r="H48" s="28">
        <f>Table1[[#This Row],[Sale Price 
per Unit]]*Table1[[#This Row],[Quantity in 
Stock]]</f>
        <v>4200000</v>
      </c>
      <c r="I48" s="27">
        <v>30</v>
      </c>
      <c r="J48" s="2" t="str">
        <f>IF(Table1[[#This Row],[Quantity in 
Stock]]&lt;=Table1[[#This Row],[Reorder
Threshold]],"Yes","No")</f>
        <v>No</v>
      </c>
      <c r="K48" s="11" t="str">
        <f>IF(Table1[[#This Row],[Reorder?]]="Yes",$G$4+_xlfn.XLOOKUP(Table1[[#This Row],[Product ID]],Table2[ID],Table2[Typical 
Order Time]),"")</f>
        <v/>
      </c>
    </row>
    <row r="49" spans="3:11" x14ac:dyDescent="0.2">
      <c r="C49" s="2" t="s">
        <v>68</v>
      </c>
      <c r="D49" s="29" t="s">
        <v>118</v>
      </c>
      <c r="E49" s="27">
        <v>70</v>
      </c>
      <c r="F49" s="27">
        <v>399</v>
      </c>
      <c r="G49" s="27">
        <f>Table1[[#This Row],[Cost per 
Unit]]*Table1[[#This Row],[Quantity in 
Stock]]</f>
        <v>27930</v>
      </c>
      <c r="H49" s="28">
        <f>Table1[[#This Row],[Sale Price 
per Unit]]*Table1[[#This Row],[Quantity in 
Stock]]</f>
        <v>1955100</v>
      </c>
      <c r="I49" s="27">
        <v>20</v>
      </c>
      <c r="J49" s="2" t="str">
        <f>IF(Table1[[#This Row],[Quantity in 
Stock]]&lt;=Table1[[#This Row],[Reorder
Threshold]],"Yes","No")</f>
        <v>No</v>
      </c>
      <c r="K49" s="11" t="str">
        <f>IF(Table1[[#This Row],[Reorder?]]="Yes",$G$4+_xlfn.XLOOKUP(Table1[[#This Row],[Product ID]],Table2[ID],Table2[Typical 
Order Time]),"")</f>
        <v/>
      </c>
    </row>
    <row r="50" spans="3:11" x14ac:dyDescent="0.2">
      <c r="C50" s="2" t="s">
        <v>69</v>
      </c>
      <c r="D50" s="29" t="s">
        <v>119</v>
      </c>
      <c r="E50" s="27">
        <v>85</v>
      </c>
      <c r="F50" s="27">
        <v>645</v>
      </c>
      <c r="G50" s="27">
        <f>Table1[[#This Row],[Cost per 
Unit]]*Table1[[#This Row],[Quantity in 
Stock]]</f>
        <v>54825</v>
      </c>
      <c r="H50" s="28">
        <f>Table1[[#This Row],[Sale Price 
per Unit]]*Table1[[#This Row],[Quantity in 
Stock]]</f>
        <v>4660125</v>
      </c>
      <c r="I50" s="27">
        <v>95</v>
      </c>
      <c r="J50" s="2" t="str">
        <f>IF(Table1[[#This Row],[Quantity in 
Stock]]&lt;=Table1[[#This Row],[Reorder
Threshold]],"Yes","No")</f>
        <v>Yes</v>
      </c>
      <c r="K50" s="11" t="e" vm="1">
        <f ca="1">IF(Table1[[#This Row],[Reorder?]]="Yes",$G$4+_xlfn.XLOOKUP(Table1[[#This Row],[Product ID]],Table2[ID],Table2[Typical 
Order Time]),"")</f>
        <v>#NAME?</v>
      </c>
    </row>
    <row r="51" spans="3:11" x14ac:dyDescent="0.2">
      <c r="C51" s="2" t="s">
        <v>70</v>
      </c>
      <c r="D51" s="29" t="s">
        <v>120</v>
      </c>
      <c r="E51" s="27">
        <v>120</v>
      </c>
      <c r="F51" s="27">
        <v>499</v>
      </c>
      <c r="G51" s="27">
        <f>Table1[[#This Row],[Cost per 
Unit]]*Table1[[#This Row],[Quantity in 
Stock]]</f>
        <v>59880</v>
      </c>
      <c r="H51" s="28">
        <f>Table1[[#This Row],[Sale Price 
per Unit]]*Table1[[#This Row],[Quantity in 
Stock]]</f>
        <v>7185600</v>
      </c>
      <c r="I51" s="27">
        <v>40</v>
      </c>
      <c r="J51" s="2" t="str">
        <f>IF(Table1[[#This Row],[Quantity in 
Stock]]&lt;=Table1[[#This Row],[Reorder
Threshold]],"Yes","No")</f>
        <v>No</v>
      </c>
      <c r="K51" s="11" t="str">
        <f>IF(Table1[[#This Row],[Reorder?]]="Yes",$G$4+_xlfn.XLOOKUP(Table1[[#This Row],[Product ID]],Table2[ID],Table2[Typical 
Order Time]),"")</f>
        <v/>
      </c>
    </row>
    <row r="52" spans="3:11" x14ac:dyDescent="0.2">
      <c r="C52" s="2" t="s">
        <v>71</v>
      </c>
      <c r="D52" s="29" t="s">
        <v>121</v>
      </c>
      <c r="E52" s="27">
        <v>105</v>
      </c>
      <c r="F52" s="27">
        <v>699</v>
      </c>
      <c r="G52" s="27">
        <f>Table1[[#This Row],[Cost per 
Unit]]*Table1[[#This Row],[Quantity in 
Stock]]</f>
        <v>73395</v>
      </c>
      <c r="H52" s="28">
        <f>Table1[[#This Row],[Sale Price 
per Unit]]*Table1[[#This Row],[Quantity in 
Stock]]</f>
        <v>7706475</v>
      </c>
      <c r="I52" s="27">
        <v>30</v>
      </c>
      <c r="J52" s="2" t="str">
        <f>IF(Table1[[#This Row],[Quantity in 
Stock]]&lt;=Table1[[#This Row],[Reorder
Threshold]],"Yes","No")</f>
        <v>No</v>
      </c>
      <c r="K52" s="11" t="str">
        <f>IF(Table1[[#This Row],[Reorder?]]="Yes",$G$4+_xlfn.XLOOKUP(Table1[[#This Row],[Product ID]],Table2[ID],Table2[Typical 
Order Time]),"")</f>
        <v/>
      </c>
    </row>
    <row r="53" spans="3:11" x14ac:dyDescent="0.2">
      <c r="C53" s="2" t="s">
        <v>72</v>
      </c>
      <c r="D53" s="29" t="s">
        <v>122</v>
      </c>
      <c r="E53" s="27">
        <v>115</v>
      </c>
      <c r="F53" s="27">
        <v>310</v>
      </c>
      <c r="G53" s="27">
        <f>Table1[[#This Row],[Cost per 
Unit]]*Table1[[#This Row],[Quantity in 
Stock]]</f>
        <v>35650</v>
      </c>
      <c r="H53" s="28">
        <f>Table1[[#This Row],[Sale Price 
per Unit]]*Table1[[#This Row],[Quantity in 
Stock]]</f>
        <v>4099750</v>
      </c>
      <c r="I53" s="27">
        <v>125</v>
      </c>
      <c r="J53" s="2" t="str">
        <f>IF(Table1[[#This Row],[Quantity in 
Stock]]&lt;=Table1[[#This Row],[Reorder
Threshold]],"Yes","No")</f>
        <v>Yes</v>
      </c>
      <c r="K53" s="11" t="e" vm="1">
        <f ca="1">IF(Table1[[#This Row],[Reorder?]]="Yes",$G$4+_xlfn.XLOOKUP(Table1[[#This Row],[Product ID]],Table2[ID],Table2[Typical 
Order Time]),"")</f>
        <v>#NAME?</v>
      </c>
    </row>
    <row r="54" spans="3:11" x14ac:dyDescent="0.2">
      <c r="C54" s="2" t="s">
        <v>73</v>
      </c>
      <c r="D54" s="29" t="s">
        <v>123</v>
      </c>
      <c r="E54" s="27">
        <v>75</v>
      </c>
      <c r="F54" s="27">
        <v>525</v>
      </c>
      <c r="G54" s="27">
        <f>Table1[[#This Row],[Cost per 
Unit]]*Table1[[#This Row],[Quantity in 
Stock]]</f>
        <v>39375</v>
      </c>
      <c r="H54" s="28">
        <f>Table1[[#This Row],[Sale Price 
per Unit]]*Table1[[#This Row],[Quantity in 
Stock]]</f>
        <v>2953125</v>
      </c>
      <c r="I54" s="27">
        <v>20</v>
      </c>
      <c r="J54" s="2" t="str">
        <f>IF(Table1[[#This Row],[Quantity in 
Stock]]&lt;=Table1[[#This Row],[Reorder
Threshold]],"Yes","No")</f>
        <v>No</v>
      </c>
      <c r="K54" s="11" t="str">
        <f>IF(Table1[[#This Row],[Reorder?]]="Yes",$G$4+_xlfn.XLOOKUP(Table1[[#This Row],[Product ID]],Table2[ID],Table2[Typical 
Order Time]),"")</f>
        <v/>
      </c>
    </row>
    <row r="55" spans="3:11" x14ac:dyDescent="0.2">
      <c r="C55" s="2" t="s">
        <v>74</v>
      </c>
      <c r="D55" s="29" t="s">
        <v>124</v>
      </c>
      <c r="E55" s="27">
        <v>60</v>
      </c>
      <c r="F55" s="27">
        <v>745</v>
      </c>
      <c r="G55" s="27">
        <f>Table1[[#This Row],[Cost per 
Unit]]*Table1[[#This Row],[Quantity in 
Stock]]</f>
        <v>44700</v>
      </c>
      <c r="H55" s="28">
        <f>Table1[[#This Row],[Sale Price 
per Unit]]*Table1[[#This Row],[Quantity in 
Stock]]</f>
        <v>2682000</v>
      </c>
      <c r="I55" s="27">
        <v>65</v>
      </c>
      <c r="J55" s="2" t="str">
        <f>IF(Table1[[#This Row],[Quantity in 
Stock]]&lt;=Table1[[#This Row],[Reorder
Threshold]],"Yes","No")</f>
        <v>Yes</v>
      </c>
      <c r="K55" s="11" t="e" vm="1">
        <f ca="1">IF(Table1[[#This Row],[Reorder?]]="Yes",$G$4+_xlfn.XLOOKUP(Table1[[#This Row],[Product ID]],Table2[ID],Table2[Typical 
Order Time]),"")</f>
        <v>#NAME?</v>
      </c>
    </row>
    <row r="56" spans="3:11" x14ac:dyDescent="0.2">
      <c r="C56" s="2" t="s">
        <v>75</v>
      </c>
      <c r="D56" s="29" t="s">
        <v>125</v>
      </c>
      <c r="E56" s="27">
        <v>95</v>
      </c>
      <c r="F56" s="27">
        <v>375</v>
      </c>
      <c r="G56" s="27">
        <f>Table1[[#This Row],[Cost per 
Unit]]*Table1[[#This Row],[Quantity in 
Stock]]</f>
        <v>35625</v>
      </c>
      <c r="H56" s="28">
        <f>Table1[[#This Row],[Sale Price 
per Unit]]*Table1[[#This Row],[Quantity in 
Stock]]</f>
        <v>3384375</v>
      </c>
      <c r="I56" s="27">
        <v>25</v>
      </c>
      <c r="J56" s="2" t="str">
        <f>IF(Table1[[#This Row],[Quantity in 
Stock]]&lt;=Table1[[#This Row],[Reorder
Threshold]],"Yes","No")</f>
        <v>No</v>
      </c>
      <c r="K56" s="11" t="str">
        <f>IF(Table1[[#This Row],[Reorder?]]="Yes",$G$4+_xlfn.XLOOKUP(Table1[[#This Row],[Product ID]],Table2[ID],Table2[Typical 
Order Time]),"")</f>
        <v/>
      </c>
    </row>
    <row r="57" spans="3:11" x14ac:dyDescent="0.2">
      <c r="C57" s="2" t="s">
        <v>76</v>
      </c>
      <c r="D57" s="29" t="s">
        <v>126</v>
      </c>
      <c r="E57" s="27">
        <v>130</v>
      </c>
      <c r="F57" s="27">
        <v>399</v>
      </c>
      <c r="G57" s="27">
        <f>Table1[[#This Row],[Cost per 
Unit]]*Table1[[#This Row],[Quantity in 
Stock]]</f>
        <v>51870</v>
      </c>
      <c r="H57" s="28">
        <f>Table1[[#This Row],[Sale Price 
per Unit]]*Table1[[#This Row],[Quantity in 
Stock]]</f>
        <v>6743100</v>
      </c>
      <c r="I57" s="27">
        <v>140</v>
      </c>
      <c r="J57" s="2" t="str">
        <f>IF(Table1[[#This Row],[Quantity in 
Stock]]&lt;=Table1[[#This Row],[Reorder
Threshold]],"Yes","No")</f>
        <v>Yes</v>
      </c>
      <c r="K57" s="11" t="e" vm="1">
        <f ca="1">IF(Table1[[#This Row],[Reorder?]]="Yes",$G$4+_xlfn.XLOOKUP(Table1[[#This Row],[Product ID]],Table2[ID],Table2[Typical 
Order Time]),"")</f>
        <v>#NAME?</v>
      </c>
    </row>
  </sheetData>
  <phoneticPr fontId="4" type="noConversion"/>
  <conditionalFormatting sqref="J8:J57">
    <cfRule type="containsText" dxfId="1" priority="1" operator="containsText" text="Yes">
      <formula>NOT(ISERROR(SEARCH("Yes",J8)))</formula>
    </cfRule>
  </conditionalFormatting>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E0F16-6C46-674E-89BA-5D2A5E60E662}">
  <dimension ref="A2:J54"/>
  <sheetViews>
    <sheetView showGridLines="0" zoomScaleNormal="219" workbookViewId="0">
      <selection activeCell="J6" sqref="J6"/>
    </sheetView>
  </sheetViews>
  <sheetFormatPr baseColWidth="10" defaultColWidth="11.1640625" defaultRowHeight="16" x14ac:dyDescent="0.2"/>
  <cols>
    <col min="1" max="1" width="24.1640625" style="18" customWidth="1"/>
    <col min="2" max="2" width="10.6640625" customWidth="1"/>
    <col min="3" max="3" width="8.33203125" customWidth="1"/>
    <col min="4" max="4" width="44" bestFit="1" customWidth="1"/>
    <col min="5" max="5" width="21.5" bestFit="1" customWidth="1"/>
    <col min="6" max="6" width="15.1640625" bestFit="1" customWidth="1"/>
    <col min="7" max="7" width="12.6640625" bestFit="1" customWidth="1"/>
    <col min="8" max="8" width="18.1640625" bestFit="1" customWidth="1"/>
    <col min="9" max="9" width="24" bestFit="1" customWidth="1"/>
    <col min="10" max="10" width="22.33203125" bestFit="1" customWidth="1"/>
  </cols>
  <sheetData>
    <row r="2" spans="3:10" ht="22" x14ac:dyDescent="0.3">
      <c r="C2" s="12" t="s">
        <v>6</v>
      </c>
      <c r="D2" s="1"/>
      <c r="E2" s="1"/>
      <c r="F2" s="1"/>
      <c r="G2" s="1"/>
      <c r="H2" s="1"/>
      <c r="I2" s="1"/>
      <c r="J2" s="1"/>
    </row>
    <row r="4" spans="3:10" ht="34" x14ac:dyDescent="0.2">
      <c r="C4" s="8" t="s">
        <v>24</v>
      </c>
      <c r="D4" s="8" t="s">
        <v>14</v>
      </c>
      <c r="E4" s="8" t="s">
        <v>1</v>
      </c>
      <c r="F4" s="9" t="s">
        <v>15</v>
      </c>
      <c r="G4" s="26" t="s">
        <v>288</v>
      </c>
      <c r="H4" s="8" t="s">
        <v>4</v>
      </c>
      <c r="I4" s="8" t="s">
        <v>5</v>
      </c>
      <c r="J4" s="8" t="s">
        <v>3</v>
      </c>
    </row>
    <row r="5" spans="3:10" x14ac:dyDescent="0.2">
      <c r="C5" s="2" t="s">
        <v>27</v>
      </c>
      <c r="D5" t="s">
        <v>77</v>
      </c>
      <c r="E5" s="2" t="s">
        <v>127</v>
      </c>
      <c r="F5" s="2">
        <v>3</v>
      </c>
      <c r="G5" s="2">
        <v>20</v>
      </c>
      <c r="H5" s="2" t="s">
        <v>177</v>
      </c>
      <c r="I5" t="s">
        <v>227</v>
      </c>
      <c r="J5" s="30" t="s">
        <v>289</v>
      </c>
    </row>
    <row r="6" spans="3:10" x14ac:dyDescent="0.2">
      <c r="C6" s="2" t="s">
        <v>28</v>
      </c>
      <c r="D6" t="s">
        <v>78</v>
      </c>
      <c r="E6" s="2" t="s">
        <v>128</v>
      </c>
      <c r="F6" s="2">
        <v>5</v>
      </c>
      <c r="G6" s="2">
        <v>15</v>
      </c>
      <c r="H6" s="2" t="s">
        <v>178</v>
      </c>
      <c r="I6" t="s">
        <v>228</v>
      </c>
      <c r="J6" s="30" t="s">
        <v>289</v>
      </c>
    </row>
    <row r="7" spans="3:10" x14ac:dyDescent="0.2">
      <c r="C7" s="2" t="s">
        <v>29</v>
      </c>
      <c r="D7" t="s">
        <v>79</v>
      </c>
      <c r="E7" s="2" t="s">
        <v>129</v>
      </c>
      <c r="F7" s="2">
        <v>7</v>
      </c>
      <c r="G7" s="2">
        <v>10</v>
      </c>
      <c r="H7" s="2" t="s">
        <v>179</v>
      </c>
      <c r="I7" t="s">
        <v>229</v>
      </c>
      <c r="J7" s="30" t="s">
        <v>289</v>
      </c>
    </row>
    <row r="8" spans="3:10" x14ac:dyDescent="0.2">
      <c r="C8" s="2" t="s">
        <v>30</v>
      </c>
      <c r="D8" t="s">
        <v>80</v>
      </c>
      <c r="E8" s="2" t="s">
        <v>130</v>
      </c>
      <c r="F8" s="2">
        <v>4</v>
      </c>
      <c r="G8" s="2">
        <v>30</v>
      </c>
      <c r="H8" s="2" t="s">
        <v>180</v>
      </c>
      <c r="I8" t="s">
        <v>230</v>
      </c>
      <c r="J8" s="30" t="s">
        <v>289</v>
      </c>
    </row>
    <row r="9" spans="3:10" x14ac:dyDescent="0.2">
      <c r="C9" s="2" t="s">
        <v>31</v>
      </c>
      <c r="D9" t="s">
        <v>81</v>
      </c>
      <c r="E9" s="2" t="s">
        <v>131</v>
      </c>
      <c r="F9" s="2">
        <v>6</v>
      </c>
      <c r="G9" s="2">
        <v>25</v>
      </c>
      <c r="H9" s="2" t="s">
        <v>181</v>
      </c>
      <c r="I9" t="s">
        <v>231</v>
      </c>
      <c r="J9" s="30" t="s">
        <v>289</v>
      </c>
    </row>
    <row r="10" spans="3:10" x14ac:dyDescent="0.2">
      <c r="C10" s="2" t="s">
        <v>32</v>
      </c>
      <c r="D10" t="s">
        <v>82</v>
      </c>
      <c r="E10" s="2" t="s">
        <v>132</v>
      </c>
      <c r="F10" s="2">
        <v>3</v>
      </c>
      <c r="G10" s="2">
        <v>12</v>
      </c>
      <c r="H10" s="2" t="s">
        <v>182</v>
      </c>
      <c r="I10" t="s">
        <v>232</v>
      </c>
      <c r="J10" s="30" t="s">
        <v>289</v>
      </c>
    </row>
    <row r="11" spans="3:10" x14ac:dyDescent="0.2">
      <c r="C11" s="2" t="s">
        <v>33</v>
      </c>
      <c r="D11" t="s">
        <v>83</v>
      </c>
      <c r="E11" s="2" t="s">
        <v>133</v>
      </c>
      <c r="F11" s="2">
        <v>8</v>
      </c>
      <c r="G11" s="2">
        <v>18</v>
      </c>
      <c r="H11" s="2" t="s">
        <v>183</v>
      </c>
      <c r="I11" t="s">
        <v>233</v>
      </c>
      <c r="J11" s="30" t="s">
        <v>289</v>
      </c>
    </row>
    <row r="12" spans="3:10" x14ac:dyDescent="0.2">
      <c r="C12" s="2" t="s">
        <v>34</v>
      </c>
      <c r="D12" t="s">
        <v>84</v>
      </c>
      <c r="E12" s="2" t="s">
        <v>134</v>
      </c>
      <c r="F12" s="2">
        <v>2</v>
      </c>
      <c r="G12" s="2">
        <v>20</v>
      </c>
      <c r="H12" s="2" t="s">
        <v>184</v>
      </c>
      <c r="I12" t="s">
        <v>234</v>
      </c>
      <c r="J12" s="30" t="s">
        <v>289</v>
      </c>
    </row>
    <row r="13" spans="3:10" x14ac:dyDescent="0.2">
      <c r="C13" s="2" t="s">
        <v>35</v>
      </c>
      <c r="D13" t="s">
        <v>85</v>
      </c>
      <c r="E13" s="2" t="s">
        <v>135</v>
      </c>
      <c r="F13" s="2">
        <v>5</v>
      </c>
      <c r="G13" s="2">
        <v>22</v>
      </c>
      <c r="H13" s="2" t="s">
        <v>185</v>
      </c>
      <c r="I13" t="s">
        <v>235</v>
      </c>
      <c r="J13" s="30" t="s">
        <v>289</v>
      </c>
    </row>
    <row r="14" spans="3:10" x14ac:dyDescent="0.2">
      <c r="C14" s="2" t="s">
        <v>36</v>
      </c>
      <c r="D14" t="s">
        <v>86</v>
      </c>
      <c r="E14" s="2" t="s">
        <v>136</v>
      </c>
      <c r="F14" s="2">
        <v>4</v>
      </c>
      <c r="G14" s="2">
        <v>14</v>
      </c>
      <c r="H14" s="2" t="s">
        <v>186</v>
      </c>
      <c r="I14" t="s">
        <v>236</v>
      </c>
      <c r="J14" s="30" t="s">
        <v>289</v>
      </c>
    </row>
    <row r="15" spans="3:10" x14ac:dyDescent="0.2">
      <c r="C15" s="2" t="s">
        <v>37</v>
      </c>
      <c r="D15" t="s">
        <v>87</v>
      </c>
      <c r="E15" s="2" t="s">
        <v>137</v>
      </c>
      <c r="F15" s="2">
        <v>7</v>
      </c>
      <c r="G15" s="2">
        <v>16</v>
      </c>
      <c r="H15" s="2" t="s">
        <v>187</v>
      </c>
      <c r="I15" t="s">
        <v>237</v>
      </c>
      <c r="J15" s="30" t="s">
        <v>289</v>
      </c>
    </row>
    <row r="16" spans="3:10" x14ac:dyDescent="0.2">
      <c r="C16" s="2" t="s">
        <v>38</v>
      </c>
      <c r="D16" t="s">
        <v>88</v>
      </c>
      <c r="E16" s="2" t="s">
        <v>138</v>
      </c>
      <c r="F16" s="2">
        <v>6</v>
      </c>
      <c r="G16" s="2">
        <v>28</v>
      </c>
      <c r="H16" s="2" t="s">
        <v>188</v>
      </c>
      <c r="I16" t="s">
        <v>238</v>
      </c>
      <c r="J16" s="30" t="s">
        <v>289</v>
      </c>
    </row>
    <row r="17" spans="3:10" x14ac:dyDescent="0.2">
      <c r="C17" s="2" t="s">
        <v>39</v>
      </c>
      <c r="D17" t="s">
        <v>89</v>
      </c>
      <c r="E17" s="2" t="s">
        <v>139</v>
      </c>
      <c r="F17" s="2">
        <v>3</v>
      </c>
      <c r="G17" s="2">
        <v>25</v>
      </c>
      <c r="H17" s="2" t="s">
        <v>189</v>
      </c>
      <c r="I17" t="s">
        <v>239</v>
      </c>
      <c r="J17" s="30" t="s">
        <v>289</v>
      </c>
    </row>
    <row r="18" spans="3:10" x14ac:dyDescent="0.2">
      <c r="C18" s="2" t="s">
        <v>40</v>
      </c>
      <c r="D18" t="s">
        <v>90</v>
      </c>
      <c r="E18" s="2" t="s">
        <v>140</v>
      </c>
      <c r="F18" s="2">
        <v>4</v>
      </c>
      <c r="G18" s="2">
        <v>10</v>
      </c>
      <c r="H18" s="2" t="s">
        <v>190</v>
      </c>
      <c r="I18" t="s">
        <v>240</v>
      </c>
      <c r="J18" s="30" t="s">
        <v>289</v>
      </c>
    </row>
    <row r="19" spans="3:10" x14ac:dyDescent="0.2">
      <c r="C19" s="2" t="s">
        <v>41</v>
      </c>
      <c r="D19" t="s">
        <v>91</v>
      </c>
      <c r="E19" s="2" t="s">
        <v>141</v>
      </c>
      <c r="F19" s="2">
        <v>5</v>
      </c>
      <c r="G19" s="2">
        <v>20</v>
      </c>
      <c r="H19" s="2" t="s">
        <v>191</v>
      </c>
      <c r="I19" t="s">
        <v>241</v>
      </c>
      <c r="J19" s="30" t="s">
        <v>289</v>
      </c>
    </row>
    <row r="20" spans="3:10" x14ac:dyDescent="0.2">
      <c r="C20" s="2" t="s">
        <v>42</v>
      </c>
      <c r="D20" t="s">
        <v>92</v>
      </c>
      <c r="E20" s="2" t="s">
        <v>142</v>
      </c>
      <c r="F20" s="2">
        <v>3</v>
      </c>
      <c r="G20" s="2">
        <v>15</v>
      </c>
      <c r="H20" s="2" t="s">
        <v>192</v>
      </c>
      <c r="I20" t="s">
        <v>242</v>
      </c>
      <c r="J20" s="30" t="s">
        <v>289</v>
      </c>
    </row>
    <row r="21" spans="3:10" x14ac:dyDescent="0.2">
      <c r="C21" s="2" t="s">
        <v>43</v>
      </c>
      <c r="D21" t="s">
        <v>93</v>
      </c>
      <c r="E21" s="2" t="s">
        <v>143</v>
      </c>
      <c r="F21" s="2">
        <v>2</v>
      </c>
      <c r="G21" s="2">
        <v>18</v>
      </c>
      <c r="H21" s="2" t="s">
        <v>193</v>
      </c>
      <c r="I21" t="s">
        <v>243</v>
      </c>
      <c r="J21" s="30" t="s">
        <v>289</v>
      </c>
    </row>
    <row r="22" spans="3:10" x14ac:dyDescent="0.2">
      <c r="C22" s="2" t="s">
        <v>44</v>
      </c>
      <c r="D22" t="s">
        <v>94</v>
      </c>
      <c r="E22" s="2" t="s">
        <v>144</v>
      </c>
      <c r="F22" s="2">
        <v>6</v>
      </c>
      <c r="G22" s="2">
        <v>12</v>
      </c>
      <c r="H22" s="2" t="s">
        <v>194</v>
      </c>
      <c r="I22" t="s">
        <v>244</v>
      </c>
      <c r="J22" s="30" t="s">
        <v>289</v>
      </c>
    </row>
    <row r="23" spans="3:10" x14ac:dyDescent="0.2">
      <c r="C23" s="2" t="s">
        <v>45</v>
      </c>
      <c r="D23" t="s">
        <v>95</v>
      </c>
      <c r="E23" s="2" t="s">
        <v>145</v>
      </c>
      <c r="F23" s="2">
        <v>7</v>
      </c>
      <c r="G23" s="2">
        <v>30</v>
      </c>
      <c r="H23" s="2" t="s">
        <v>195</v>
      </c>
      <c r="I23" t="s">
        <v>245</v>
      </c>
      <c r="J23" s="30" t="s">
        <v>289</v>
      </c>
    </row>
    <row r="24" spans="3:10" x14ac:dyDescent="0.2">
      <c r="C24" s="2" t="s">
        <v>46</v>
      </c>
      <c r="D24" t="s">
        <v>96</v>
      </c>
      <c r="E24" s="2" t="s">
        <v>146</v>
      </c>
      <c r="F24" s="2">
        <v>5</v>
      </c>
      <c r="G24" s="2">
        <v>25</v>
      </c>
      <c r="H24" s="2" t="s">
        <v>196</v>
      </c>
      <c r="I24" t="s">
        <v>246</v>
      </c>
      <c r="J24" s="30" t="s">
        <v>289</v>
      </c>
    </row>
    <row r="25" spans="3:10" x14ac:dyDescent="0.2">
      <c r="C25" s="2" t="s">
        <v>47</v>
      </c>
      <c r="D25" t="s">
        <v>97</v>
      </c>
      <c r="E25" s="2" t="s">
        <v>147</v>
      </c>
      <c r="F25" s="2">
        <v>4</v>
      </c>
      <c r="G25" s="2">
        <v>14</v>
      </c>
      <c r="H25" s="2" t="s">
        <v>197</v>
      </c>
      <c r="I25" t="s">
        <v>247</v>
      </c>
      <c r="J25" s="30" t="s">
        <v>289</v>
      </c>
    </row>
    <row r="26" spans="3:10" x14ac:dyDescent="0.2">
      <c r="C26" s="2" t="s">
        <v>48</v>
      </c>
      <c r="D26" t="s">
        <v>98</v>
      </c>
      <c r="E26" s="2" t="s">
        <v>148</v>
      </c>
      <c r="F26" s="2">
        <v>3</v>
      </c>
      <c r="G26" s="2">
        <v>16</v>
      </c>
      <c r="H26" s="2" t="s">
        <v>198</v>
      </c>
      <c r="I26" t="s">
        <v>248</v>
      </c>
      <c r="J26" s="30" t="s">
        <v>289</v>
      </c>
    </row>
    <row r="27" spans="3:10" x14ac:dyDescent="0.2">
      <c r="C27" s="2" t="s">
        <v>49</v>
      </c>
      <c r="D27" t="s">
        <v>99</v>
      </c>
      <c r="E27" s="2" t="s">
        <v>149</v>
      </c>
      <c r="F27" s="2">
        <v>6</v>
      </c>
      <c r="G27" s="2">
        <v>10</v>
      </c>
      <c r="H27" s="2" t="s">
        <v>199</v>
      </c>
      <c r="I27" t="s">
        <v>249</v>
      </c>
      <c r="J27" s="30" t="s">
        <v>289</v>
      </c>
    </row>
    <row r="28" spans="3:10" x14ac:dyDescent="0.2">
      <c r="C28" s="2" t="s">
        <v>50</v>
      </c>
      <c r="D28" t="s">
        <v>100</v>
      </c>
      <c r="E28" s="2" t="s">
        <v>150</v>
      </c>
      <c r="F28" s="2">
        <v>5</v>
      </c>
      <c r="G28" s="2">
        <v>12</v>
      </c>
      <c r="H28" s="2" t="s">
        <v>200</v>
      </c>
      <c r="I28" t="s">
        <v>250</v>
      </c>
      <c r="J28" s="30" t="s">
        <v>289</v>
      </c>
    </row>
    <row r="29" spans="3:10" x14ac:dyDescent="0.2">
      <c r="C29" s="2" t="s">
        <v>51</v>
      </c>
      <c r="D29" t="s">
        <v>101</v>
      </c>
      <c r="E29" s="2" t="s">
        <v>151</v>
      </c>
      <c r="F29" s="2">
        <v>2</v>
      </c>
      <c r="G29" s="2">
        <v>20</v>
      </c>
      <c r="H29" s="2" t="s">
        <v>201</v>
      </c>
      <c r="I29" t="s">
        <v>251</v>
      </c>
      <c r="J29" s="30" t="s">
        <v>289</v>
      </c>
    </row>
    <row r="30" spans="3:10" x14ac:dyDescent="0.2">
      <c r="C30" s="2" t="s">
        <v>52</v>
      </c>
      <c r="D30" t="s">
        <v>102</v>
      </c>
      <c r="E30" s="2" t="s">
        <v>152</v>
      </c>
      <c r="F30" s="2">
        <v>8</v>
      </c>
      <c r="G30" s="2">
        <v>24</v>
      </c>
      <c r="H30" s="2" t="s">
        <v>202</v>
      </c>
      <c r="I30" t="s">
        <v>252</v>
      </c>
      <c r="J30" s="30" t="s">
        <v>289</v>
      </c>
    </row>
    <row r="31" spans="3:10" x14ac:dyDescent="0.2">
      <c r="C31" s="2" t="s">
        <v>53</v>
      </c>
      <c r="D31" t="s">
        <v>103</v>
      </c>
      <c r="E31" s="2" t="s">
        <v>153</v>
      </c>
      <c r="F31" s="2">
        <v>4</v>
      </c>
      <c r="G31" s="2">
        <v>18</v>
      </c>
      <c r="H31" s="2" t="s">
        <v>203</v>
      </c>
      <c r="I31" t="s">
        <v>253</v>
      </c>
      <c r="J31" s="30" t="s">
        <v>289</v>
      </c>
    </row>
    <row r="32" spans="3:10" x14ac:dyDescent="0.2">
      <c r="C32" s="2" t="s">
        <v>54</v>
      </c>
      <c r="D32" t="s">
        <v>104</v>
      </c>
      <c r="E32" s="2" t="s">
        <v>154</v>
      </c>
      <c r="F32" s="2">
        <v>7</v>
      </c>
      <c r="G32" s="2">
        <v>26</v>
      </c>
      <c r="H32" s="2" t="s">
        <v>204</v>
      </c>
      <c r="I32" t="s">
        <v>254</v>
      </c>
      <c r="J32" s="30" t="s">
        <v>289</v>
      </c>
    </row>
    <row r="33" spans="3:10" x14ac:dyDescent="0.2">
      <c r="C33" s="2" t="s">
        <v>55</v>
      </c>
      <c r="D33" t="s">
        <v>105</v>
      </c>
      <c r="E33" s="2" t="s">
        <v>155</v>
      </c>
      <c r="F33" s="2">
        <v>5</v>
      </c>
      <c r="G33" s="2">
        <v>22</v>
      </c>
      <c r="H33" s="2" t="s">
        <v>205</v>
      </c>
      <c r="I33" t="s">
        <v>255</v>
      </c>
      <c r="J33" s="30" t="s">
        <v>289</v>
      </c>
    </row>
    <row r="34" spans="3:10" x14ac:dyDescent="0.2">
      <c r="C34" s="2" t="s">
        <v>56</v>
      </c>
      <c r="D34" t="s">
        <v>106</v>
      </c>
      <c r="E34" s="2" t="s">
        <v>156</v>
      </c>
      <c r="F34" s="2">
        <v>3</v>
      </c>
      <c r="G34" s="2">
        <v>15</v>
      </c>
      <c r="H34" s="2" t="s">
        <v>206</v>
      </c>
      <c r="I34" t="s">
        <v>256</v>
      </c>
      <c r="J34" s="30" t="s">
        <v>289</v>
      </c>
    </row>
    <row r="35" spans="3:10" x14ac:dyDescent="0.2">
      <c r="C35" s="2" t="s">
        <v>57</v>
      </c>
      <c r="D35" t="s">
        <v>107</v>
      </c>
      <c r="E35" s="2" t="s">
        <v>157</v>
      </c>
      <c r="F35" s="2">
        <v>6</v>
      </c>
      <c r="G35" s="2">
        <v>10</v>
      </c>
      <c r="H35" s="2" t="s">
        <v>207</v>
      </c>
      <c r="I35" t="s">
        <v>257</v>
      </c>
      <c r="J35" s="30" t="s">
        <v>289</v>
      </c>
    </row>
    <row r="36" spans="3:10" x14ac:dyDescent="0.2">
      <c r="C36" s="2" t="s">
        <v>58</v>
      </c>
      <c r="D36" t="s">
        <v>108</v>
      </c>
      <c r="E36" s="2" t="s">
        <v>158</v>
      </c>
      <c r="F36" s="2">
        <v>4</v>
      </c>
      <c r="G36" s="2">
        <v>28</v>
      </c>
      <c r="H36" s="2" t="s">
        <v>208</v>
      </c>
      <c r="I36" t="s">
        <v>258</v>
      </c>
      <c r="J36" s="30" t="s">
        <v>289</v>
      </c>
    </row>
    <row r="37" spans="3:10" x14ac:dyDescent="0.2">
      <c r="C37" s="2" t="s">
        <v>59</v>
      </c>
      <c r="D37" t="s">
        <v>109</v>
      </c>
      <c r="E37" s="2" t="s">
        <v>159</v>
      </c>
      <c r="F37" s="2">
        <v>3</v>
      </c>
      <c r="G37" s="2">
        <v>14</v>
      </c>
      <c r="H37" s="2" t="s">
        <v>209</v>
      </c>
      <c r="I37" t="s">
        <v>259</v>
      </c>
      <c r="J37" s="30" t="s">
        <v>289</v>
      </c>
    </row>
    <row r="38" spans="3:10" x14ac:dyDescent="0.2">
      <c r="C38" s="2" t="s">
        <v>60</v>
      </c>
      <c r="D38" t="s">
        <v>110</v>
      </c>
      <c r="E38" s="2" t="s">
        <v>160</v>
      </c>
      <c r="F38" s="2">
        <v>5</v>
      </c>
      <c r="G38" s="2">
        <v>12</v>
      </c>
      <c r="H38" s="2" t="s">
        <v>210</v>
      </c>
      <c r="I38" t="s">
        <v>260</v>
      </c>
      <c r="J38" s="30" t="s">
        <v>289</v>
      </c>
    </row>
    <row r="39" spans="3:10" x14ac:dyDescent="0.2">
      <c r="C39" s="2" t="s">
        <v>61</v>
      </c>
      <c r="D39" t="s">
        <v>111</v>
      </c>
      <c r="E39" s="2" t="s">
        <v>161</v>
      </c>
      <c r="F39" s="2">
        <v>7</v>
      </c>
      <c r="G39" s="2">
        <v>18</v>
      </c>
      <c r="H39" s="2" t="s">
        <v>211</v>
      </c>
      <c r="I39" t="s">
        <v>261</v>
      </c>
      <c r="J39" s="30" t="s">
        <v>289</v>
      </c>
    </row>
    <row r="40" spans="3:10" x14ac:dyDescent="0.2">
      <c r="C40" s="2" t="s">
        <v>62</v>
      </c>
      <c r="D40" t="s">
        <v>112</v>
      </c>
      <c r="E40" s="2" t="s">
        <v>162</v>
      </c>
      <c r="F40" s="2">
        <v>6</v>
      </c>
      <c r="G40" s="2">
        <v>30</v>
      </c>
      <c r="H40" s="2" t="s">
        <v>212</v>
      </c>
      <c r="I40" t="s">
        <v>262</v>
      </c>
      <c r="J40" s="30" t="s">
        <v>289</v>
      </c>
    </row>
    <row r="41" spans="3:10" x14ac:dyDescent="0.2">
      <c r="C41" s="2" t="s">
        <v>63</v>
      </c>
      <c r="D41" t="s">
        <v>113</v>
      </c>
      <c r="E41" s="2" t="s">
        <v>163</v>
      </c>
      <c r="F41" s="2">
        <v>3</v>
      </c>
      <c r="G41" s="2">
        <v>15</v>
      </c>
      <c r="H41" s="2" t="s">
        <v>213</v>
      </c>
      <c r="I41" t="s">
        <v>263</v>
      </c>
      <c r="J41" s="30" t="s">
        <v>289</v>
      </c>
    </row>
    <row r="42" spans="3:10" x14ac:dyDescent="0.2">
      <c r="C42" s="2" t="s">
        <v>64</v>
      </c>
      <c r="D42" t="s">
        <v>114</v>
      </c>
      <c r="E42" s="2" t="s">
        <v>164</v>
      </c>
      <c r="F42" s="2">
        <v>4</v>
      </c>
      <c r="G42" s="2">
        <v>25</v>
      </c>
      <c r="H42" s="2" t="s">
        <v>214</v>
      </c>
      <c r="I42" t="s">
        <v>264</v>
      </c>
      <c r="J42" s="30" t="s">
        <v>289</v>
      </c>
    </row>
    <row r="43" spans="3:10" x14ac:dyDescent="0.2">
      <c r="C43" s="2" t="s">
        <v>65</v>
      </c>
      <c r="D43" t="s">
        <v>115</v>
      </c>
      <c r="E43" s="2" t="s">
        <v>165</v>
      </c>
      <c r="F43" s="2">
        <v>2</v>
      </c>
      <c r="G43" s="2">
        <v>20</v>
      </c>
      <c r="H43" s="2" t="s">
        <v>215</v>
      </c>
      <c r="I43" t="s">
        <v>265</v>
      </c>
      <c r="J43" s="30" t="s">
        <v>289</v>
      </c>
    </row>
    <row r="44" spans="3:10" x14ac:dyDescent="0.2">
      <c r="C44" s="2" t="s">
        <v>66</v>
      </c>
      <c r="D44" t="s">
        <v>116</v>
      </c>
      <c r="E44" s="2" t="s">
        <v>166</v>
      </c>
      <c r="F44" s="2">
        <v>5</v>
      </c>
      <c r="G44" s="2">
        <v>12</v>
      </c>
      <c r="H44" s="2" t="s">
        <v>216</v>
      </c>
      <c r="I44" t="s">
        <v>266</v>
      </c>
      <c r="J44" s="30" t="s">
        <v>289</v>
      </c>
    </row>
    <row r="45" spans="3:10" x14ac:dyDescent="0.2">
      <c r="C45" s="2" t="s">
        <v>67</v>
      </c>
      <c r="D45" t="s">
        <v>117</v>
      </c>
      <c r="E45" s="2" t="s">
        <v>167</v>
      </c>
      <c r="F45" s="2">
        <v>6</v>
      </c>
      <c r="G45" s="2">
        <v>16</v>
      </c>
      <c r="H45" s="2" t="s">
        <v>217</v>
      </c>
      <c r="I45" t="s">
        <v>267</v>
      </c>
      <c r="J45" s="30" t="s">
        <v>289</v>
      </c>
    </row>
    <row r="46" spans="3:10" x14ac:dyDescent="0.2">
      <c r="C46" s="2" t="s">
        <v>68</v>
      </c>
      <c r="D46" t="s">
        <v>118</v>
      </c>
      <c r="E46" s="2" t="s">
        <v>168</v>
      </c>
      <c r="F46" s="2">
        <v>7</v>
      </c>
      <c r="G46" s="2">
        <v>22</v>
      </c>
      <c r="H46" s="2" t="s">
        <v>218</v>
      </c>
      <c r="I46" t="s">
        <v>268</v>
      </c>
      <c r="J46" s="30" t="s">
        <v>289</v>
      </c>
    </row>
    <row r="47" spans="3:10" x14ac:dyDescent="0.2">
      <c r="C47" s="2" t="s">
        <v>69</v>
      </c>
      <c r="D47" t="s">
        <v>119</v>
      </c>
      <c r="E47" s="2" t="s">
        <v>169</v>
      </c>
      <c r="F47" s="2">
        <v>3</v>
      </c>
      <c r="G47" s="2">
        <v>10</v>
      </c>
      <c r="H47" s="2" t="s">
        <v>219</v>
      </c>
      <c r="I47" t="s">
        <v>269</v>
      </c>
      <c r="J47" s="30" t="s">
        <v>289</v>
      </c>
    </row>
    <row r="48" spans="3:10" x14ac:dyDescent="0.2">
      <c r="C48" s="2" t="s">
        <v>70</v>
      </c>
      <c r="D48" t="s">
        <v>120</v>
      </c>
      <c r="E48" s="2" t="s">
        <v>170</v>
      </c>
      <c r="F48" s="2">
        <v>5</v>
      </c>
      <c r="G48" s="2">
        <v>14</v>
      </c>
      <c r="H48" s="2" t="s">
        <v>220</v>
      </c>
      <c r="I48" t="s">
        <v>270</v>
      </c>
      <c r="J48" s="30" t="s">
        <v>289</v>
      </c>
    </row>
    <row r="49" spans="3:10" x14ac:dyDescent="0.2">
      <c r="C49" s="2" t="s">
        <v>71</v>
      </c>
      <c r="D49" t="s">
        <v>121</v>
      </c>
      <c r="E49" s="2" t="s">
        <v>171</v>
      </c>
      <c r="F49" s="2">
        <v>4</v>
      </c>
      <c r="G49" s="2">
        <v>18</v>
      </c>
      <c r="H49" s="2" t="s">
        <v>221</v>
      </c>
      <c r="I49" t="s">
        <v>271</v>
      </c>
      <c r="J49" s="30" t="s">
        <v>289</v>
      </c>
    </row>
    <row r="50" spans="3:10" x14ac:dyDescent="0.2">
      <c r="C50" s="2" t="s">
        <v>72</v>
      </c>
      <c r="D50" t="s">
        <v>122</v>
      </c>
      <c r="E50" s="2" t="s">
        <v>172</v>
      </c>
      <c r="F50" s="2">
        <v>6</v>
      </c>
      <c r="G50" s="2">
        <v>12</v>
      </c>
      <c r="H50" s="2" t="s">
        <v>222</v>
      </c>
      <c r="I50" t="s">
        <v>272</v>
      </c>
      <c r="J50" s="30" t="s">
        <v>289</v>
      </c>
    </row>
    <row r="51" spans="3:10" x14ac:dyDescent="0.2">
      <c r="C51" s="2" t="s">
        <v>73</v>
      </c>
      <c r="D51" t="s">
        <v>123</v>
      </c>
      <c r="E51" s="2" t="s">
        <v>173</v>
      </c>
      <c r="F51" s="2">
        <v>2</v>
      </c>
      <c r="G51" s="2">
        <v>20</v>
      </c>
      <c r="H51" s="2" t="s">
        <v>223</v>
      </c>
      <c r="I51" t="s">
        <v>273</v>
      </c>
      <c r="J51" s="30" t="s">
        <v>289</v>
      </c>
    </row>
    <row r="52" spans="3:10" x14ac:dyDescent="0.2">
      <c r="C52" s="2" t="s">
        <v>74</v>
      </c>
      <c r="D52" t="s">
        <v>124</v>
      </c>
      <c r="E52" s="2" t="s">
        <v>174</v>
      </c>
      <c r="F52" s="2">
        <v>5</v>
      </c>
      <c r="G52" s="2">
        <v>15</v>
      </c>
      <c r="H52" s="2" t="s">
        <v>224</v>
      </c>
      <c r="I52" t="s">
        <v>274</v>
      </c>
      <c r="J52" s="30" t="s">
        <v>289</v>
      </c>
    </row>
    <row r="53" spans="3:10" x14ac:dyDescent="0.2">
      <c r="C53" s="2" t="s">
        <v>75</v>
      </c>
      <c r="D53" t="s">
        <v>125</v>
      </c>
      <c r="E53" s="2" t="s">
        <v>175</v>
      </c>
      <c r="F53" s="2">
        <v>3</v>
      </c>
      <c r="G53" s="2">
        <v>24</v>
      </c>
      <c r="H53" s="2" t="s">
        <v>225</v>
      </c>
      <c r="I53" t="s">
        <v>275</v>
      </c>
      <c r="J53" s="30" t="s">
        <v>289</v>
      </c>
    </row>
    <row r="54" spans="3:10" x14ac:dyDescent="0.2">
      <c r="C54" s="2" t="s">
        <v>76</v>
      </c>
      <c r="D54" t="s">
        <v>126</v>
      </c>
      <c r="E54" s="2" t="s">
        <v>176</v>
      </c>
      <c r="F54" s="2">
        <v>4</v>
      </c>
      <c r="G54" s="2">
        <v>16</v>
      </c>
      <c r="H54" s="2" t="s">
        <v>226</v>
      </c>
      <c r="I54" t="s">
        <v>276</v>
      </c>
      <c r="J54" s="30" t="s">
        <v>289</v>
      </c>
    </row>
  </sheetData>
  <phoneticPr fontId="4" type="noConversion"/>
  <hyperlinks>
    <hyperlink ref="J5" r:id="rId1" xr:uid="{57377907-9A47-C742-AB33-3A5B07F248D7}"/>
    <hyperlink ref="J6:J54" r:id="rId2" display="Purplle.com" xr:uid="{0941BE08-82A2-BF46-891A-15248CEFE5B7}"/>
  </hyperlinks>
  <pageMargins left="0.7" right="0.7" top="0.75" bottom="0.75" header="0.3" footer="0.3"/>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66AC4-9043-1147-98FB-218254C56D0A}">
  <dimension ref="A2:H27"/>
  <sheetViews>
    <sheetView showGridLines="0" zoomScale="115" zoomScaleNormal="115" workbookViewId="0"/>
  </sheetViews>
  <sheetFormatPr baseColWidth="10" defaultColWidth="11.1640625" defaultRowHeight="16" x14ac:dyDescent="0.2"/>
  <cols>
    <col min="1" max="1" width="24.1640625" style="18" customWidth="1"/>
    <col min="2" max="2" width="6" customWidth="1"/>
    <col min="3" max="3" width="24.6640625" bestFit="1" customWidth="1"/>
    <col min="4" max="4" width="44" bestFit="1" customWidth="1"/>
    <col min="5" max="5" width="13.1640625" bestFit="1" customWidth="1"/>
    <col min="6" max="6" width="14.5" bestFit="1" customWidth="1"/>
    <col min="7" max="7" width="13.5" bestFit="1" customWidth="1"/>
    <col min="8" max="8" width="24.83203125" bestFit="1" customWidth="1"/>
  </cols>
  <sheetData>
    <row r="2" spans="3:8" ht="22" x14ac:dyDescent="0.3">
      <c r="C2" s="12" t="s">
        <v>12</v>
      </c>
      <c r="D2" s="1"/>
      <c r="E2" s="1"/>
      <c r="F2" s="1"/>
      <c r="G2" s="1"/>
      <c r="H2" s="1"/>
    </row>
    <row r="4" spans="3:8" x14ac:dyDescent="0.2">
      <c r="C4" t="s">
        <v>11</v>
      </c>
      <c r="D4" s="6" t="e" vm="2">
        <f ca="1">SUM(Table5[Total Cost])</f>
        <v>#NAME?</v>
      </c>
    </row>
    <row r="6" spans="3:8" x14ac:dyDescent="0.2">
      <c r="C6" s="7" t="s">
        <v>13</v>
      </c>
      <c r="D6" s="7" t="s">
        <v>14</v>
      </c>
      <c r="E6" s="7" t="s">
        <v>9</v>
      </c>
      <c r="F6" s="7" t="s">
        <v>10</v>
      </c>
      <c r="G6" s="7" t="s">
        <v>2</v>
      </c>
      <c r="H6" s="7" t="s">
        <v>23</v>
      </c>
    </row>
    <row r="7" spans="3:8" x14ac:dyDescent="0.2">
      <c r="C7" s="15" t="s">
        <v>28</v>
      </c>
      <c r="D7" s="13" t="s">
        <v>78</v>
      </c>
      <c r="E7" s="2" t="e" vm="1">
        <f ca="1">_xlfn.XLOOKUP(Table5[[#This Row],[Product ID]],Table2[ID],Table2[Reorder Amount],"")</f>
        <v>#NAME?</v>
      </c>
      <c r="F7" s="5" t="e" vm="2">
        <f ca="1">Table5[[#This Row],[Quantity]]*_xlfn.XLOOKUP(Table5[[#This Row],[Product ID]],Table1[Product ID],Table1[Cost per 
Unit],"")</f>
        <v>#NAME?</v>
      </c>
      <c r="G7" t="e" vm="1">
        <f ca="1">_xlfn.XLOOKUP(Table5[[#This Row],[Product ID]],Table2[ID],Table2[Contact Name],"")</f>
        <v>#NAME?</v>
      </c>
      <c r="H7" t="e" vm="1">
        <f ca="1">_xlfn.XLOOKUP(Table5[[#This Row],[Product ID]],Table2[ID],Table2[Email Address],"")</f>
        <v>#NAME?</v>
      </c>
    </row>
    <row r="8" spans="3:8" x14ac:dyDescent="0.2">
      <c r="C8" s="16" t="s">
        <v>30</v>
      </c>
      <c r="D8" s="14" t="s">
        <v>80</v>
      </c>
      <c r="E8" s="2" t="e" vm="1">
        <f ca="1">_xlfn.XLOOKUP(Table5[[#This Row],[Product ID]],Table2[ID],Table2[Reorder Amount],"")</f>
        <v>#NAME?</v>
      </c>
      <c r="F8" s="5" t="e" vm="2">
        <f ca="1">Table5[[#This Row],[Quantity]]*_xlfn.XLOOKUP(Table5[[#This Row],[Product ID]],Table1[Product ID],Table1[Cost per 
Unit],"")</f>
        <v>#NAME?</v>
      </c>
      <c r="G8" t="e" vm="1">
        <f ca="1">_xlfn.XLOOKUP(Table5[[#This Row],[Product ID]],Table2[ID],Table2[Contact Name],"")</f>
        <v>#NAME?</v>
      </c>
      <c r="H8" t="e" vm="1">
        <f ca="1">_xlfn.XLOOKUP(Table5[[#This Row],[Product ID]],Table2[ID],Table2[Email Address],"")</f>
        <v>#NAME?</v>
      </c>
    </row>
    <row r="9" spans="3:8" x14ac:dyDescent="0.2">
      <c r="C9" s="15" t="s">
        <v>32</v>
      </c>
      <c r="D9" s="13" t="s">
        <v>82</v>
      </c>
      <c r="E9" s="2" t="e" vm="1">
        <f ca="1">_xlfn.XLOOKUP(Table5[[#This Row],[Product ID]],Table2[ID],Table2[Reorder Amount],"")</f>
        <v>#NAME?</v>
      </c>
      <c r="F9" s="5" t="e" vm="2">
        <f ca="1">Table5[[#This Row],[Quantity]]*_xlfn.XLOOKUP(Table5[[#This Row],[Product ID]],Table1[Product ID],Table1[Cost per 
Unit],"")</f>
        <v>#NAME?</v>
      </c>
      <c r="G9" t="e" vm="1">
        <f ca="1">_xlfn.XLOOKUP(Table5[[#This Row],[Product ID]],Table2[ID],Table2[Contact Name],"")</f>
        <v>#NAME?</v>
      </c>
      <c r="H9" t="e" vm="1">
        <f ca="1">_xlfn.XLOOKUP(Table5[[#This Row],[Product ID]],Table2[ID],Table2[Email Address],"")</f>
        <v>#NAME?</v>
      </c>
    </row>
    <row r="10" spans="3:8" x14ac:dyDescent="0.2">
      <c r="C10" s="16" t="s">
        <v>34</v>
      </c>
      <c r="D10" s="14" t="s">
        <v>84</v>
      </c>
      <c r="E10" s="2" t="e" vm="1">
        <f ca="1">_xlfn.XLOOKUP(Table5[[#This Row],[Product ID]],Table2[ID],Table2[Reorder Amount],"")</f>
        <v>#NAME?</v>
      </c>
      <c r="F10" s="5" t="e" vm="2">
        <f ca="1">Table5[[#This Row],[Quantity]]*_xlfn.XLOOKUP(Table5[[#This Row],[Product ID]],Table1[Product ID],Table1[Cost per 
Unit],"")</f>
        <v>#NAME?</v>
      </c>
      <c r="G10" t="e" vm="1">
        <f ca="1">_xlfn.XLOOKUP(Table5[[#This Row],[Product ID]],Table2[ID],Table2[Contact Name],"")</f>
        <v>#NAME?</v>
      </c>
      <c r="H10" t="e" vm="1">
        <f ca="1">_xlfn.XLOOKUP(Table5[[#This Row],[Product ID]],Table2[ID],Table2[Email Address],"")</f>
        <v>#NAME?</v>
      </c>
    </row>
    <row r="11" spans="3:8" x14ac:dyDescent="0.2">
      <c r="C11" s="15" t="s">
        <v>36</v>
      </c>
      <c r="D11" s="13" t="s">
        <v>86</v>
      </c>
      <c r="E11" s="2" t="e" vm="1">
        <f ca="1">_xlfn.XLOOKUP(Table5[[#This Row],[Product ID]],Table2[ID],Table2[Reorder Amount],"")</f>
        <v>#NAME?</v>
      </c>
      <c r="F11" s="10" t="e" vm="2">
        <f ca="1">Table5[[#This Row],[Quantity]]*_xlfn.XLOOKUP(Table5[[#This Row],[Product ID]],Table1[Product ID],Table1[Cost per 
Unit],"")</f>
        <v>#NAME?</v>
      </c>
      <c r="G11" t="e" vm="1">
        <f ca="1">_xlfn.XLOOKUP(Table5[[#This Row],[Product ID]],Table2[ID],Table2[Contact Name],"")</f>
        <v>#NAME?</v>
      </c>
      <c r="H11" t="e" vm="1">
        <f ca="1">_xlfn.XLOOKUP(Table5[[#This Row],[Product ID]],Table2[ID],Table2[Email Address],"")</f>
        <v>#NAME?</v>
      </c>
    </row>
    <row r="12" spans="3:8" x14ac:dyDescent="0.2">
      <c r="C12" s="16" t="s">
        <v>38</v>
      </c>
      <c r="D12" s="14" t="s">
        <v>88</v>
      </c>
      <c r="E12" s="2" t="e" vm="1">
        <f ca="1">_xlfn.XLOOKUP(Table5[[#This Row],[Product ID]],Table2[ID],Table2[Reorder Amount],"")</f>
        <v>#NAME?</v>
      </c>
      <c r="F12" s="10" t="e" vm="2">
        <f ca="1">Table5[[#This Row],[Quantity]]*_xlfn.XLOOKUP(Table5[[#This Row],[Product ID]],Table1[Product ID],Table1[Cost per 
Unit],"")</f>
        <v>#NAME?</v>
      </c>
      <c r="G12" t="e" vm="1">
        <f ca="1">_xlfn.XLOOKUP(Table5[[#This Row],[Product ID]],Table2[ID],Table2[Contact Name],"")</f>
        <v>#NAME?</v>
      </c>
      <c r="H12" t="e" vm="1">
        <f ca="1">_xlfn.XLOOKUP(Table5[[#This Row],[Product ID]],Table2[ID],Table2[Email Address],"")</f>
        <v>#NAME?</v>
      </c>
    </row>
    <row r="13" spans="3:8" x14ac:dyDescent="0.2">
      <c r="C13" s="15" t="s">
        <v>40</v>
      </c>
      <c r="D13" s="13" t="s">
        <v>90</v>
      </c>
      <c r="E13" s="2" t="e" vm="1">
        <f ca="1">_xlfn.XLOOKUP(Table5[[#This Row],[Product ID]],Table2[ID],Table2[Reorder Amount],"")</f>
        <v>#NAME?</v>
      </c>
      <c r="F13" s="10" t="e" vm="2">
        <f ca="1">Table5[[#This Row],[Quantity]]*_xlfn.XLOOKUP(Table5[[#This Row],[Product ID]],Table1[Product ID],Table1[Cost per 
Unit],"")</f>
        <v>#NAME?</v>
      </c>
      <c r="G13" t="e" vm="1">
        <f ca="1">_xlfn.XLOOKUP(Table5[[#This Row],[Product ID]],Table2[ID],Table2[Contact Name],"")</f>
        <v>#NAME?</v>
      </c>
      <c r="H13" t="e" vm="1">
        <f ca="1">_xlfn.XLOOKUP(Table5[[#This Row],[Product ID]],Table2[ID],Table2[Email Address],"")</f>
        <v>#NAME?</v>
      </c>
    </row>
    <row r="14" spans="3:8" x14ac:dyDescent="0.2">
      <c r="C14" s="16" t="s">
        <v>42</v>
      </c>
      <c r="D14" s="14" t="s">
        <v>92</v>
      </c>
      <c r="E14" s="2" t="e" vm="1">
        <f ca="1">_xlfn.XLOOKUP(Table5[[#This Row],[Product ID]],Table2[ID],Table2[Reorder Amount],"")</f>
        <v>#NAME?</v>
      </c>
      <c r="F14" s="10" t="e" vm="2">
        <f ca="1">Table5[[#This Row],[Quantity]]*_xlfn.XLOOKUP(Table5[[#This Row],[Product ID]],Table1[Product ID],Table1[Cost per 
Unit],"")</f>
        <v>#NAME?</v>
      </c>
      <c r="G14" t="e" vm="1">
        <f ca="1">_xlfn.XLOOKUP(Table5[[#This Row],[Product ID]],Table2[ID],Table2[Contact Name],"")</f>
        <v>#NAME?</v>
      </c>
      <c r="H14" t="e" vm="1">
        <f ca="1">_xlfn.XLOOKUP(Table5[[#This Row],[Product ID]],Table2[ID],Table2[Email Address],"")</f>
        <v>#NAME?</v>
      </c>
    </row>
    <row r="15" spans="3:8" x14ac:dyDescent="0.2">
      <c r="C15" s="15" t="s">
        <v>44</v>
      </c>
      <c r="D15" s="13" t="s">
        <v>94</v>
      </c>
      <c r="E15" s="2" t="e" vm="1">
        <f ca="1">_xlfn.XLOOKUP(Table5[[#This Row],[Product ID]],Table2[ID],Table2[Reorder Amount],"")</f>
        <v>#NAME?</v>
      </c>
      <c r="F15" s="10" t="e" vm="2">
        <f ca="1">Table5[[#This Row],[Quantity]]*_xlfn.XLOOKUP(Table5[[#This Row],[Product ID]],Table1[Product ID],Table1[Cost per 
Unit],"")</f>
        <v>#NAME?</v>
      </c>
      <c r="G15" t="e" vm="1">
        <f ca="1">_xlfn.XLOOKUP(Table5[[#This Row],[Product ID]],Table2[ID],Table2[Contact Name],"")</f>
        <v>#NAME?</v>
      </c>
      <c r="H15" t="e" vm="1">
        <f ca="1">_xlfn.XLOOKUP(Table5[[#This Row],[Product ID]],Table2[ID],Table2[Email Address],"")</f>
        <v>#NAME?</v>
      </c>
    </row>
    <row r="16" spans="3:8" x14ac:dyDescent="0.2">
      <c r="C16" s="16" t="s">
        <v>47</v>
      </c>
      <c r="D16" s="14" t="s">
        <v>97</v>
      </c>
      <c r="E16" s="2" t="e" vm="1">
        <f ca="1">_xlfn.XLOOKUP(Table5[[#This Row],[Product ID]],Table2[ID],Table2[Reorder Amount],"")</f>
        <v>#NAME?</v>
      </c>
      <c r="F16" s="10" t="e" vm="2">
        <f ca="1">Table5[[#This Row],[Quantity]]*_xlfn.XLOOKUP(Table5[[#This Row],[Product ID]],Table1[Product ID],Table1[Cost per 
Unit],"")</f>
        <v>#NAME?</v>
      </c>
      <c r="G16" t="e" vm="1">
        <f ca="1">_xlfn.XLOOKUP(Table5[[#This Row],[Product ID]],Table2[ID],Table2[Contact Name],"")</f>
        <v>#NAME?</v>
      </c>
      <c r="H16" t="e" vm="1">
        <f ca="1">_xlfn.XLOOKUP(Table5[[#This Row],[Product ID]],Table2[ID],Table2[Email Address],"")</f>
        <v>#NAME?</v>
      </c>
    </row>
    <row r="17" spans="3:8" x14ac:dyDescent="0.2">
      <c r="C17" s="15" t="s">
        <v>49</v>
      </c>
      <c r="D17" s="13" t="s">
        <v>99</v>
      </c>
      <c r="E17" s="2" t="e" vm="1">
        <f ca="1">_xlfn.XLOOKUP(Table5[[#This Row],[Product ID]],Table2[ID],Table2[Reorder Amount],"")</f>
        <v>#NAME?</v>
      </c>
      <c r="F17" s="10" t="e" vm="2">
        <f ca="1">Table5[[#This Row],[Quantity]]*_xlfn.XLOOKUP(Table5[[#This Row],[Product ID]],Table1[Product ID],Table1[Cost per 
Unit],"")</f>
        <v>#NAME?</v>
      </c>
      <c r="G17" t="e" vm="1">
        <f ca="1">_xlfn.XLOOKUP(Table5[[#This Row],[Product ID]],Table2[ID],Table2[Contact Name],"")</f>
        <v>#NAME?</v>
      </c>
      <c r="H17" t="e" vm="1">
        <f ca="1">_xlfn.XLOOKUP(Table5[[#This Row],[Product ID]],Table2[ID],Table2[Email Address],"")</f>
        <v>#NAME?</v>
      </c>
    </row>
    <row r="18" spans="3:8" x14ac:dyDescent="0.2">
      <c r="C18" s="16" t="s">
        <v>52</v>
      </c>
      <c r="D18" s="14" t="s">
        <v>102</v>
      </c>
      <c r="E18" s="2" t="e" vm="1">
        <f ca="1">_xlfn.XLOOKUP(Table5[[#This Row],[Product ID]],Table2[ID],Table2[Reorder Amount],"")</f>
        <v>#NAME?</v>
      </c>
      <c r="F18" s="10" t="e" vm="2">
        <f ca="1">Table5[[#This Row],[Quantity]]*_xlfn.XLOOKUP(Table5[[#This Row],[Product ID]],Table1[Product ID],Table1[Cost per 
Unit],"")</f>
        <v>#NAME?</v>
      </c>
      <c r="G18" t="e" vm="1">
        <f ca="1">_xlfn.XLOOKUP(Table5[[#This Row],[Product ID]],Table2[ID],Table2[Contact Name],"")</f>
        <v>#NAME?</v>
      </c>
      <c r="H18" t="e" vm="1">
        <f ca="1">_xlfn.XLOOKUP(Table5[[#This Row],[Product ID]],Table2[ID],Table2[Email Address],"")</f>
        <v>#NAME?</v>
      </c>
    </row>
    <row r="19" spans="3:8" x14ac:dyDescent="0.2">
      <c r="C19" s="15" t="s">
        <v>55</v>
      </c>
      <c r="D19" s="13" t="s">
        <v>105</v>
      </c>
      <c r="E19" s="2" t="e" vm="1">
        <f ca="1">_xlfn.XLOOKUP(Table5[[#This Row],[Product ID]],Table2[ID],Table2[Reorder Amount],"")</f>
        <v>#NAME?</v>
      </c>
      <c r="F19" s="10" t="e" vm="2">
        <f ca="1">Table5[[#This Row],[Quantity]]*_xlfn.XLOOKUP(Table5[[#This Row],[Product ID]],Table1[Product ID],Table1[Cost per 
Unit],"")</f>
        <v>#NAME?</v>
      </c>
      <c r="G19" t="e" vm="1">
        <f ca="1">_xlfn.XLOOKUP(Table5[[#This Row],[Product ID]],Table2[ID],Table2[Contact Name],"")</f>
        <v>#NAME?</v>
      </c>
      <c r="H19" t="e" vm="1">
        <f ca="1">_xlfn.XLOOKUP(Table5[[#This Row],[Product ID]],Table2[ID],Table2[Email Address],"")</f>
        <v>#NAME?</v>
      </c>
    </row>
    <row r="20" spans="3:8" x14ac:dyDescent="0.2">
      <c r="C20" s="16" t="s">
        <v>58</v>
      </c>
      <c r="D20" s="14" t="s">
        <v>108</v>
      </c>
      <c r="E20" s="2" t="e" vm="1">
        <f ca="1">_xlfn.XLOOKUP(Table5[[#This Row],[Product ID]],Table2[ID],Table2[Reorder Amount],"")</f>
        <v>#NAME?</v>
      </c>
      <c r="F20" s="10" t="e" vm="2">
        <f ca="1">Table5[[#This Row],[Quantity]]*_xlfn.XLOOKUP(Table5[[#This Row],[Product ID]],Table1[Product ID],Table1[Cost per 
Unit],"")</f>
        <v>#NAME?</v>
      </c>
      <c r="G20" t="e" vm="1">
        <f ca="1">_xlfn.XLOOKUP(Table5[[#This Row],[Product ID]],Table2[ID],Table2[Contact Name],"")</f>
        <v>#NAME?</v>
      </c>
      <c r="H20" t="e" vm="1">
        <f ca="1">_xlfn.XLOOKUP(Table5[[#This Row],[Product ID]],Table2[ID],Table2[Email Address],"")</f>
        <v>#NAME?</v>
      </c>
    </row>
    <row r="21" spans="3:8" x14ac:dyDescent="0.2">
      <c r="C21" s="15" t="s">
        <v>61</v>
      </c>
      <c r="D21" s="13" t="s">
        <v>111</v>
      </c>
      <c r="E21" s="2" t="e" vm="1">
        <f ca="1">_xlfn.XLOOKUP(Table5[[#This Row],[Product ID]],Table2[ID],Table2[Reorder Amount],"")</f>
        <v>#NAME?</v>
      </c>
      <c r="F21" s="10" t="e" vm="2">
        <f ca="1">Table5[[#This Row],[Quantity]]*_xlfn.XLOOKUP(Table5[[#This Row],[Product ID]],Table1[Product ID],Table1[Cost per 
Unit],"")</f>
        <v>#NAME?</v>
      </c>
      <c r="G21" t="e" vm="1">
        <f ca="1">_xlfn.XLOOKUP(Table5[[#This Row],[Product ID]],Table2[ID],Table2[Contact Name],"")</f>
        <v>#NAME?</v>
      </c>
      <c r="H21" t="e" vm="1">
        <f ca="1">_xlfn.XLOOKUP(Table5[[#This Row],[Product ID]],Table2[ID],Table2[Email Address],"")</f>
        <v>#NAME?</v>
      </c>
    </row>
    <row r="22" spans="3:8" x14ac:dyDescent="0.2">
      <c r="C22" s="16" t="s">
        <v>64</v>
      </c>
      <c r="D22" s="14" t="s">
        <v>114</v>
      </c>
      <c r="E22" s="2" t="e" vm="1">
        <f ca="1">_xlfn.XLOOKUP(Table5[[#This Row],[Product ID]],Table2[ID],Table2[Reorder Amount],"")</f>
        <v>#NAME?</v>
      </c>
      <c r="F22" s="10" t="e" vm="2">
        <f ca="1">Table5[[#This Row],[Quantity]]*_xlfn.XLOOKUP(Table5[[#This Row],[Product ID]],Table1[Product ID],Table1[Cost per 
Unit],"")</f>
        <v>#NAME?</v>
      </c>
      <c r="G22" t="e" vm="1">
        <f ca="1">_xlfn.XLOOKUP(Table5[[#This Row],[Product ID]],Table2[ID],Table2[Contact Name],"")</f>
        <v>#NAME?</v>
      </c>
      <c r="H22" t="e" vm="1">
        <f ca="1">_xlfn.XLOOKUP(Table5[[#This Row],[Product ID]],Table2[ID],Table2[Email Address],"")</f>
        <v>#NAME?</v>
      </c>
    </row>
    <row r="23" spans="3:8" x14ac:dyDescent="0.2">
      <c r="C23" s="15" t="s">
        <v>66</v>
      </c>
      <c r="D23" s="13" t="s">
        <v>116</v>
      </c>
      <c r="E23" s="2" t="e" vm="1">
        <f ca="1">_xlfn.XLOOKUP(Table5[[#This Row],[Product ID]],Table2[ID],Table2[Reorder Amount],"")</f>
        <v>#NAME?</v>
      </c>
      <c r="F23" s="10" t="e" vm="2">
        <f ca="1">Table5[[#This Row],[Quantity]]*_xlfn.XLOOKUP(Table5[[#This Row],[Product ID]],Table1[Product ID],Table1[Cost per 
Unit],"")</f>
        <v>#NAME?</v>
      </c>
      <c r="G23" t="e" vm="1">
        <f ca="1">_xlfn.XLOOKUP(Table5[[#This Row],[Product ID]],Table2[ID],Table2[Contact Name],"")</f>
        <v>#NAME?</v>
      </c>
      <c r="H23" t="e" vm="1">
        <f ca="1">_xlfn.XLOOKUP(Table5[[#This Row],[Product ID]],Table2[ID],Table2[Email Address],"")</f>
        <v>#NAME?</v>
      </c>
    </row>
    <row r="24" spans="3:8" x14ac:dyDescent="0.2">
      <c r="C24" s="16" t="s">
        <v>69</v>
      </c>
      <c r="D24" s="14" t="s">
        <v>119</v>
      </c>
      <c r="E24" s="2" t="e" vm="1">
        <f ca="1">_xlfn.XLOOKUP(Table5[[#This Row],[Product ID]],Table2[ID],Table2[Reorder Amount],"")</f>
        <v>#NAME?</v>
      </c>
      <c r="F24" s="10" t="e" vm="2">
        <f ca="1">Table5[[#This Row],[Quantity]]*_xlfn.XLOOKUP(Table5[[#This Row],[Product ID]],Table1[Product ID],Table1[Cost per 
Unit],"")</f>
        <v>#NAME?</v>
      </c>
      <c r="G24" t="e" vm="1">
        <f ca="1">_xlfn.XLOOKUP(Table5[[#This Row],[Product ID]],Table2[ID],Table2[Contact Name],"")</f>
        <v>#NAME?</v>
      </c>
      <c r="H24" t="e" vm="1">
        <f ca="1">_xlfn.XLOOKUP(Table5[[#This Row],[Product ID]],Table2[ID],Table2[Email Address],"")</f>
        <v>#NAME?</v>
      </c>
    </row>
    <row r="25" spans="3:8" x14ac:dyDescent="0.2">
      <c r="C25" s="15" t="s">
        <v>72</v>
      </c>
      <c r="D25" s="13" t="s">
        <v>122</v>
      </c>
      <c r="E25" s="2" t="e" vm="1">
        <f ca="1">_xlfn.XLOOKUP(Table5[[#This Row],[Product ID]],Table2[ID],Table2[Reorder Amount],"")</f>
        <v>#NAME?</v>
      </c>
      <c r="F25" s="10" t="e" vm="2">
        <f ca="1">Table5[[#This Row],[Quantity]]*_xlfn.XLOOKUP(Table5[[#This Row],[Product ID]],Table1[Product ID],Table1[Cost per 
Unit],"")</f>
        <v>#NAME?</v>
      </c>
      <c r="G25" t="e" vm="1">
        <f ca="1">_xlfn.XLOOKUP(Table5[[#This Row],[Product ID]],Table2[ID],Table2[Contact Name],"")</f>
        <v>#NAME?</v>
      </c>
      <c r="H25" t="e" vm="1">
        <f ca="1">_xlfn.XLOOKUP(Table5[[#This Row],[Product ID]],Table2[ID],Table2[Email Address],"")</f>
        <v>#NAME?</v>
      </c>
    </row>
    <row r="26" spans="3:8" x14ac:dyDescent="0.2">
      <c r="C26" s="16" t="s">
        <v>74</v>
      </c>
      <c r="D26" s="14" t="s">
        <v>124</v>
      </c>
      <c r="E26" s="2" t="e" vm="1">
        <f ca="1">_xlfn.XLOOKUP(Table5[[#This Row],[Product ID]],Table2[ID],Table2[Reorder Amount],"")</f>
        <v>#NAME?</v>
      </c>
      <c r="F26" s="10" t="e" vm="2">
        <f ca="1">Table5[[#This Row],[Quantity]]*_xlfn.XLOOKUP(Table5[[#This Row],[Product ID]],Table1[Product ID],Table1[Cost per 
Unit],"")</f>
        <v>#NAME?</v>
      </c>
      <c r="G26" t="e" vm="1">
        <f ca="1">_xlfn.XLOOKUP(Table5[[#This Row],[Product ID]],Table2[ID],Table2[Contact Name],"")</f>
        <v>#NAME?</v>
      </c>
      <c r="H26" t="e" vm="1">
        <f ca="1">_xlfn.XLOOKUP(Table5[[#This Row],[Product ID]],Table2[ID],Table2[Email Address],"")</f>
        <v>#NAME?</v>
      </c>
    </row>
    <row r="27" spans="3:8" x14ac:dyDescent="0.2">
      <c r="C27" s="15" t="s">
        <v>76</v>
      </c>
      <c r="D27" s="13" t="s">
        <v>126</v>
      </c>
      <c r="E27" s="2" t="e" vm="1">
        <f ca="1">_xlfn.XLOOKUP(Table5[[#This Row],[Product ID]],Table2[ID],Table2[Reorder Amount],"")</f>
        <v>#NAME?</v>
      </c>
      <c r="F27" s="10" t="e" vm="2">
        <f ca="1">Table5[[#This Row],[Quantity]]*_xlfn.XLOOKUP(Table5[[#This Row],[Product ID]],Table1[Product ID],Table1[Cost per 
Unit],"")</f>
        <v>#NAME?</v>
      </c>
      <c r="G27" t="e" vm="1">
        <f ca="1">_xlfn.XLOOKUP(Table5[[#This Row],[Product ID]],Table2[ID],Table2[Contact Name],"")</f>
        <v>#NAME?</v>
      </c>
      <c r="H27" t="e" vm="1">
        <f ca="1">_xlfn.XLOOKUP(Table5[[#This Row],[Product ID]],Table2[ID],Table2[Email Address],"")</f>
        <v>#NAME?</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CE684-3951-4B45-AA31-502C8B3123C1}">
  <dimension ref="B3:B21"/>
  <sheetViews>
    <sheetView showGridLines="0" zoomScale="75" workbookViewId="0">
      <selection activeCell="A16" sqref="A16:XFD16"/>
    </sheetView>
  </sheetViews>
  <sheetFormatPr baseColWidth="10" defaultRowHeight="16" x14ac:dyDescent="0.2"/>
  <cols>
    <col min="2" max="2" width="146" customWidth="1"/>
  </cols>
  <sheetData>
    <row r="3" spans="2:2" ht="47" customHeight="1" x14ac:dyDescent="0.2">
      <c r="B3" s="25" t="s">
        <v>287</v>
      </c>
    </row>
    <row r="4" spans="2:2" ht="104" x14ac:dyDescent="0.25">
      <c r="B4" s="22" t="s">
        <v>286</v>
      </c>
    </row>
    <row r="5" spans="2:2" ht="25" x14ac:dyDescent="0.25">
      <c r="B5" s="22"/>
    </row>
    <row r="6" spans="2:2" ht="25" x14ac:dyDescent="0.25">
      <c r="B6" s="24" t="s">
        <v>279</v>
      </c>
    </row>
    <row r="7" spans="2:2" ht="25" x14ac:dyDescent="0.25">
      <c r="B7" s="23"/>
    </row>
    <row r="8" spans="2:2" ht="52" x14ac:dyDescent="0.25">
      <c r="B8" s="22" t="s">
        <v>281</v>
      </c>
    </row>
    <row r="9" spans="2:2" ht="52" x14ac:dyDescent="0.25">
      <c r="B9" s="22" t="s">
        <v>282</v>
      </c>
    </row>
    <row r="10" spans="2:2" ht="52" x14ac:dyDescent="0.25">
      <c r="B10" s="22" t="s">
        <v>283</v>
      </c>
    </row>
    <row r="11" spans="2:2" ht="52" x14ac:dyDescent="0.25">
      <c r="B11" s="22" t="s">
        <v>284</v>
      </c>
    </row>
    <row r="12" spans="2:2" ht="52" x14ac:dyDescent="0.25">
      <c r="B12" s="22" t="s">
        <v>285</v>
      </c>
    </row>
    <row r="13" spans="2:2" ht="25" x14ac:dyDescent="0.25">
      <c r="B13" s="23"/>
    </row>
    <row r="14" spans="2:2" ht="52" x14ac:dyDescent="0.25">
      <c r="B14" s="22" t="s">
        <v>280</v>
      </c>
    </row>
    <row r="18" spans="2:2" ht="25" x14ac:dyDescent="0.25">
      <c r="B18" s="20" t="s">
        <v>277</v>
      </c>
    </row>
    <row r="19" spans="2:2" x14ac:dyDescent="0.2">
      <c r="B19" s="19"/>
    </row>
    <row r="20" spans="2:2" ht="120" x14ac:dyDescent="0.2">
      <c r="B20" s="21" t="s">
        <v>278</v>
      </c>
    </row>
    <row r="21" spans="2:2" x14ac:dyDescent="0.2">
      <c r="B21"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Inventory</vt:lpstr>
      <vt:lpstr>Vendor Info</vt:lpstr>
      <vt:lpstr>Order Summary</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Microsoft Office User</cp:lastModifiedBy>
  <dcterms:created xsi:type="dcterms:W3CDTF">2024-08-31T08:46:09Z</dcterms:created>
  <dcterms:modified xsi:type="dcterms:W3CDTF">2025-07-20T18:11:49Z</dcterms:modified>
</cp:coreProperties>
</file>