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eneral" sheetId="1" state="visible" r:id="rId2"/>
    <sheet name="Attributes" sheetId="2" state="visible" r:id="rId3"/>
    <sheet name="States" sheetId="3" state="visible" r:id="rId4"/>
    <sheet name="Transitions" sheetId="4" state="visible" r:id="rId5"/>
    <sheet name="State Map" sheetId="5" state="visible" r:id="rId6"/>
    <sheet name="Recruitment" sheetId="6" state="visible" r:id="rId7"/>
    <sheet name="Retirement" sheetId="7" state="visible" r:id="rId8"/>
    <sheet name="Output plots" sheetId="8" state="visible" r:id="rId9"/>
    <sheet name="Misc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 name of the catalogue file (without extension)</t>
        </r>
      </text>
    </comment>
    <comment ref="B4" authorId="0">
      <text>
        <r>
          <rPr>
            <sz val="10"/>
            <rFont val="Arial"/>
            <family val="2"/>
            <charset val="1"/>
          </rPr>
          <t xml:space="preserve">The name of the database file (without extension)</t>
        </r>
      </text>
    </comment>
    <comment ref="B5" authorId="0">
      <text>
        <r>
          <rPr>
            <sz val="10"/>
            <rFont val="Arial"/>
            <family val="2"/>
            <charset val="1"/>
          </rPr>
          <t xml:space="preserve">The name of the simulation in the database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5" authorId="0">
      <text>
        <r>
          <rPr>
            <sz val="10"/>
            <rFont val="Arial"/>
            <family val="2"/>
            <charset val="1"/>
          </rPr>
          <t xml:space="preserve">* Pointwise: only the listed values are possible.
* Piecewise Uniform: interval randomly chosen based on entered weights, then uniformly random within interval (endpoint excluded). Weight of point with highest value gets ignored.
* Piecewise Linear: density function is (normalization of) linear interpolation between entered  points and weights.</t>
        </r>
      </text>
    </comment>
    <comment ref="E18" authorId="0">
      <text>
        <r>
          <rPr>
            <sz val="10"/>
            <rFont val="Arial"/>
            <family val="2"/>
            <charset val="1"/>
          </rPr>
          <t xml:space="preserve">1</t>
        </r>
        <r>
          <rPr>
            <vertAlign val="superscript"/>
            <sz val="10"/>
            <rFont val="Arial"/>
            <family val="2"/>
            <charset val="1"/>
          </rPr>
          <t xml:space="preserve">st</t>
        </r>
        <r>
          <rPr>
            <sz val="10"/>
            <rFont val="Arial"/>
            <family val="2"/>
            <charset val="1"/>
          </rPr>
          <t xml:space="preserve"> row: Computes the total weight of the distribution.</t>
        </r>
      </text>
    </comment>
    <comment ref="E19" authorId="0">
      <text>
        <r>
          <rPr>
            <sz val="10"/>
            <rFont val="Arial"/>
            <family val="2"/>
            <charset val="1"/>
          </rPr>
          <t xml:space="preserve">Other rows: Equals the cell above.</t>
        </r>
      </text>
    </comment>
  </commentList>
</comments>
</file>

<file path=xl/sharedStrings.xml><?xml version="1.0" encoding="utf-8"?>
<sst xmlns="http://schemas.openxmlformats.org/spreadsheetml/2006/main" count="537" uniqueCount="134">
  <si>
    <t xml:space="preserve">General simulation parameters</t>
  </si>
  <si>
    <t xml:space="preserve">Catalogue name</t>
  </si>
  <si>
    <t xml:space="preserve">simCatalogue 2</t>
  </si>
  <si>
    <t xml:space="preserve">Database name</t>
  </si>
  <si>
    <t xml:space="preserve">simDB</t>
  </si>
  <si>
    <t xml:space="preserve">Simulation name</t>
  </si>
  <si>
    <t xml:space="preserve">testSim</t>
  </si>
  <si>
    <t xml:space="preserve">Target personnel</t>
  </si>
  <si>
    <t xml:space="preserve">Sim start date</t>
  </si>
  <si>
    <t xml:space="preserve">Sim length</t>
  </si>
  <si>
    <t xml:space="preserve">Number of DB commits</t>
  </si>
  <si>
    <t xml:space="preserve">Run simulation?</t>
  </si>
  <si>
    <t xml:space="preserve">YES</t>
  </si>
  <si>
    <t xml:space="preserve">Attributes in simulation</t>
  </si>
  <si>
    <t xml:space="preserve">Max attributes in sim</t>
  </si>
  <si>
    <t xml:space="preserve"># of Attributes in sim</t>
  </si>
  <si>
    <t xml:space="preserve">Name</t>
  </si>
  <si>
    <t xml:space="preserve">Auxiliary</t>
  </si>
  <si>
    <t xml:space="preserve">Initial Values + Weights</t>
  </si>
  <si>
    <t xml:space="preserve">Degree</t>
  </si>
  <si>
    <t xml:space="preserve">High School</t>
  </si>
  <si>
    <t xml:space="preserve">Bachelor</t>
  </si>
  <si>
    <t xml:space="preserve">Master</t>
  </si>
  <si>
    <t xml:space="preserve">In training</t>
  </si>
  <si>
    <t xml:space="preserve">Yes</t>
  </si>
  <si>
    <t xml:space="preserve">Grade category</t>
  </si>
  <si>
    <t xml:space="preserve">Geen</t>
  </si>
  <si>
    <t xml:space="preserve">Career Phase</t>
  </si>
  <si>
    <t xml:space="preserve">Opleiding</t>
  </si>
  <si>
    <t xml:space="preserve">States in simulation</t>
  </si>
  <si>
    <t xml:space="preserve">Max states in sim</t>
  </si>
  <si>
    <t xml:space="preserve"># of States in sim</t>
  </si>
  <si>
    <t xml:space="preserve">Target capacity</t>
  </si>
  <si>
    <t xml:space="preserve">Basisopleiding</t>
  </si>
  <si>
    <t xml:space="preserve">Vorming Vrij</t>
  </si>
  <si>
    <t xml:space="preserve">Vorming Ooff</t>
  </si>
  <si>
    <t xml:space="preserve">Vorming Off</t>
  </si>
  <si>
    <t xml:space="preserve">Basispost Vrij</t>
  </si>
  <si>
    <t xml:space="preserve">Basispost Ooff</t>
  </si>
  <si>
    <t xml:space="preserve">Basispost Off</t>
  </si>
  <si>
    <t xml:space="preserve">Bijvorming Ooff</t>
  </si>
  <si>
    <t xml:space="preserve">Bijvorming Off</t>
  </si>
  <si>
    <t xml:space="preserve">Carrière Vrij</t>
  </si>
  <si>
    <t xml:space="preserve">Carrière Ooff</t>
  </si>
  <si>
    <t xml:space="preserve">Carrière Off</t>
  </si>
  <si>
    <t xml:space="preserve">Transitions in simulation</t>
  </si>
  <si>
    <t xml:space="preserve">Start state</t>
  </si>
  <si>
    <t xml:space="preserve">End state</t>
  </si>
  <si>
    <t xml:space="preserve">Schedule period (m)</t>
  </si>
  <si>
    <t xml:space="preserve">Schedule offset to sim start (m)</t>
  </si>
  <si>
    <t xml:space="preserve"># time conds</t>
  </si>
  <si>
    <t xml:space="preserve">Time conditions</t>
  </si>
  <si>
    <t xml:space="preserve"># other conds</t>
  </si>
  <si>
    <t xml:space="preserve">Max flux</t>
  </si>
  <si>
    <t xml:space="preserve">Number of attempts</t>
  </si>
  <si>
    <t xml:space="preserve">Resign on failure?</t>
  </si>
  <si>
    <t xml:space="preserve"># Probs</t>
  </si>
  <si>
    <t xml:space="preserve">Success probabilities</t>
  </si>
  <si>
    <t xml:space="preserve"># extra changes</t>
  </si>
  <si>
    <t xml:space="preserve">Extra changes</t>
  </si>
  <si>
    <t xml:space="preserve">Basis – Off vorming</t>
  </si>
  <si>
    <t xml:space="preserve">time in state</t>
  </si>
  <si>
    <t xml:space="preserve">NO</t>
  </si>
  <si>
    <t xml:space="preserve">&gt;=</t>
  </si>
  <si>
    <t xml:space="preserve">Basis – Ooff vorming</t>
  </si>
  <si>
    <t xml:space="preserve">Basis – Vrij vorming</t>
  </si>
  <si>
    <t xml:space="preserve">Instap Basispost Vrij</t>
  </si>
  <si>
    <t xml:space="preserve">Instap Basispost Ooff</t>
  </si>
  <si>
    <t xml:space="preserve">Instap Basispost Off</t>
  </si>
  <si>
    <t xml:space="preserve">Other conditions</t>
  </si>
  <si>
    <t xml:space="preserve">Vrij – Ooff vorming</t>
  </si>
  <si>
    <t xml:space="preserve">IN</t>
  </si>
  <si>
    <t xml:space="preserve">Bachelor, Master</t>
  </si>
  <si>
    <t xml:space="preserve">Sociale promotie Ooff</t>
  </si>
  <si>
    <t xml:space="preserve">Voortzetting Vrij</t>
  </si>
  <si>
    <t xml:space="preserve">Ooff – Off vorming</t>
  </si>
  <si>
    <t xml:space="preserve">IS</t>
  </si>
  <si>
    <t xml:space="preserve">Sociale promotie Off</t>
  </si>
  <si>
    <t xml:space="preserve">Voortzetting Ooff</t>
  </si>
  <si>
    <t xml:space="preserve">Voortzetting Off</t>
  </si>
  <si>
    <t xml:space="preserve">Plot of State Network</t>
  </si>
  <si>
    <t xml:space="preserve">Show plot</t>
  </si>
  <si>
    <t xml:space="preserve">Save to file</t>
  </si>
  <si>
    <t xml:space="preserve">testGraph</t>
  </si>
  <si>
    <t xml:space="preserve">Max states</t>
  </si>
  <si>
    <t xml:space="preserve">States to show</t>
  </si>
  <si>
    <t xml:space="preserve">States</t>
  </si>
  <si>
    <t xml:space="preserve">Recruitment parameters</t>
  </si>
  <si>
    <t xml:space="preserve">Number of recruitment types</t>
  </si>
  <si>
    <t xml:space="preserve">Name of recruitment type</t>
  </si>
  <si>
    <t xml:space="preserve">Line 1</t>
  </si>
  <si>
    <t xml:space="preserve">Line 2</t>
  </si>
  <si>
    <t xml:space="preserve">Line 3</t>
  </si>
  <si>
    <t xml:space="preserve">Time between recruitment cycles</t>
  </si>
  <si>
    <t xml:space="preserve">months</t>
  </si>
  <si>
    <t xml:space="preserve">Offset of cycle</t>
  </si>
  <si>
    <t xml:space="preserve">persons</t>
  </si>
  <si>
    <t xml:space="preserve">Adaptive recruitment</t>
  </si>
  <si>
    <t xml:space="preserve">Fixed recruitment age?</t>
  </si>
  <si>
    <t xml:space="preserve">years</t>
  </si>
  <si>
    <t xml:space="preserve">Pointwise</t>
  </si>
  <si>
    <t xml:space="preserve">Piecewise Linear</t>
  </si>
  <si>
    <t xml:space="preserve">Distribution nodes</t>
  </si>
  <si>
    <t xml:space="preserve">Amount</t>
  </si>
  <si>
    <t xml:space="preserve">Weight</t>
  </si>
  <si>
    <t xml:space="preserve">Piecewise Uniform</t>
  </si>
  <si>
    <t xml:space="preserve">Age in years</t>
  </si>
  <si>
    <t xml:space="preserve">Retirement parameters</t>
  </si>
  <si>
    <t xml:space="preserve">Time between retirement cycles</t>
  </si>
  <si>
    <t xml:space="preserve">Max career length</t>
  </si>
  <si>
    <t xml:space="preserve">Max retirement age</t>
  </si>
  <si>
    <t xml:space="preserve">Conditions for retirement?</t>
  </si>
  <si>
    <t xml:space="preserve">EITHER</t>
  </si>
  <si>
    <t xml:space="preserve">satisfied</t>
  </si>
  <si>
    <t xml:space="preserve">Output graphs</t>
  </si>
  <si>
    <t xml:space="preserve">Extra plots</t>
  </si>
  <si>
    <t xml:space="preserve">Whole population</t>
  </si>
  <si>
    <t xml:space="preserve">Show plot?</t>
  </si>
  <si>
    <t xml:space="preserve">Plot resolution (m)</t>
  </si>
  <si>
    <t xml:space="preserve">Show population</t>
  </si>
  <si>
    <t xml:space="preserve">Show flux in</t>
  </si>
  <si>
    <t xml:space="preserve">Show flux out</t>
  </si>
  <si>
    <t xml:space="preserve">Show net flux</t>
  </si>
  <si>
    <t xml:space="preserve">Breakdown</t>
  </si>
  <si>
    <t xml:space="preserve">Count breakdown by</t>
  </si>
  <si>
    <t xml:space="preserve">Breakdown by Transition?</t>
  </si>
  <si>
    <t xml:space="preserve">Show normal</t>
  </si>
  <si>
    <t xml:space="preserve">Show stacked</t>
  </si>
  <si>
    <t xml:space="preserve">Show percentage</t>
  </si>
  <si>
    <t xml:space="preserve">NOT IN</t>
  </si>
  <si>
    <t xml:space="preserve">IS NOT</t>
  </si>
  <si>
    <t xml:space="preserve">&lt;</t>
  </si>
  <si>
    <t xml:space="preserve">&gt;</t>
  </si>
  <si>
    <t xml:space="preserve">&lt;=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</si>
</sst>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 MMM\ YYYY"/>
    <numFmt numFmtId="166" formatCode="&quot;TRUE&quot;;&quot;TRUE&quot;;&quot;FALSE&quot;"/>
    <numFmt numFmtId="167" formatCode="0.00%"/>
    <numFmt numFmtId="168" formatCode="&quot;WAAR&quot;;&quot;WAAR&quot;;&quot;ONWAAR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i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33FF99"/>
        <bgColor rgb="FF00FFFF"/>
      </patternFill>
    </fill>
    <fill>
      <patternFill patternType="solid">
        <fgColor rgb="FF99FF66"/>
        <bgColor rgb="FF99CC00"/>
      </patternFill>
    </fill>
    <fill>
      <patternFill patternType="solid">
        <fgColor rgb="FFFFFF9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006600"/>
      </left>
      <right style="hair">
        <color rgb="FF006600"/>
      </right>
      <top style="hair">
        <color rgb="FF006600"/>
      </top>
      <bottom style="hair">
        <color rgb="FF00660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3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0" fillId="3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CC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12.56"/>
    <col collapsed="false" customWidth="false" hidden="false" outlineLevel="0" max="1025" min="3" style="0" width="11.52"/>
  </cols>
  <sheetData>
    <row r="1" customFormat="false" ht="15" hidden="false" customHeight="false" outlineLevel="0" collapsed="false">
      <c r="A1" s="1" t="s">
        <v>0</v>
      </c>
    </row>
    <row r="3" customFormat="false" ht="12.8" hidden="false" customHeight="false" outlineLevel="0" collapsed="false">
      <c r="A3" s="0" t="s">
        <v>1</v>
      </c>
      <c r="B3" s="2" t="s">
        <v>2</v>
      </c>
    </row>
    <row r="4" customFormat="false" ht="12.8" hidden="false" customHeight="false" outlineLevel="0" collapsed="false">
      <c r="A4" s="3" t="s">
        <v>3</v>
      </c>
      <c r="B4" s="2" t="s">
        <v>4</v>
      </c>
    </row>
    <row r="5" customFormat="false" ht="12.8" hidden="false" customHeight="false" outlineLevel="0" collapsed="false">
      <c r="A5" s="3" t="s">
        <v>5</v>
      </c>
      <c r="B5" s="2" t="s">
        <v>6</v>
      </c>
    </row>
    <row r="6" customFormat="false" ht="12.8" hidden="false" customHeight="false" outlineLevel="0" collapsed="false">
      <c r="A6" s="3" t="s">
        <v>7</v>
      </c>
      <c r="B6" s="4" t="n">
        <v>2500</v>
      </c>
    </row>
    <row r="7" customFormat="false" ht="12.8" hidden="false" customHeight="false" outlineLevel="0" collapsed="false">
      <c r="A7" s="3" t="s">
        <v>8</v>
      </c>
      <c r="B7" s="5" t="n">
        <v>43101</v>
      </c>
    </row>
    <row r="8" customFormat="false" ht="12.8" hidden="false" customHeight="false" outlineLevel="0" collapsed="false">
      <c r="A8" s="3" t="s">
        <v>9</v>
      </c>
      <c r="B8" s="2" t="n">
        <v>100</v>
      </c>
    </row>
    <row r="9" customFormat="false" ht="12.8" hidden="false" customHeight="false" outlineLevel="0" collapsed="false">
      <c r="A9" s="3" t="s">
        <v>10</v>
      </c>
      <c r="B9" s="4" t="n">
        <v>10</v>
      </c>
    </row>
    <row r="10" customFormat="false" ht="12.8" hidden="false" customHeight="false" outlineLevel="0" collapsed="false">
      <c r="A10" s="3"/>
      <c r="B10" s="3"/>
    </row>
    <row r="11" customFormat="false" ht="12.8" hidden="false" customHeight="false" outlineLevel="0" collapsed="false">
      <c r="A11" s="6" t="s">
        <v>11</v>
      </c>
      <c r="B11" s="7" t="s">
        <v>12</v>
      </c>
    </row>
  </sheetData>
  <dataValidations count="4">
    <dataValidation allowBlank="false" operator="greaterThanOrEqual" showDropDown="false" showErrorMessage="true" showInputMessage="false" sqref="B6" type="whole">
      <formula1>0</formula1>
      <formula2>0</formula2>
    </dataValidation>
    <dataValidation allowBlank="false" operator="greaterThanOrEqual" showDropDown="false" showErrorMessage="true" showInputMessage="false" sqref="B7" type="date">
      <formula1>0</formula1>
      <formula2>0</formula2>
    </dataValidation>
    <dataValidation allowBlank="false" operator="greaterThan" showDropDown="false" showErrorMessage="true" showInputMessage="false" sqref="B9" type="whole">
      <formula1>0</formula1>
      <formula2>0</formula2>
    </dataValidation>
    <dataValidation allowBlank="false" operator="equal" showDropDown="false" showErrorMessage="true" showInputMessage="false" sqref="B11" type="list">
      <formula1>Misc!$B$1:$B$2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 zeroHeight="false" outlineLevelRow="0" outlineLevelCol="0"/>
  <cols>
    <col collapsed="false" customWidth="true" hidden="false" outlineLevel="0" max="1" min="1" style="0" width="25.65"/>
    <col collapsed="false" customWidth="true" hidden="false" outlineLevel="0" max="2" min="2" style="0" width="17.4"/>
    <col collapsed="false" customWidth="true" hidden="false" outlineLevel="0" max="3" min="3" style="0" width="22.41"/>
    <col collapsed="false" customWidth="true" hidden="false" outlineLevel="0" max="4" min="4" style="0" width="8.37"/>
    <col collapsed="false" customWidth="true" hidden="false" outlineLevel="0" max="5" min="5" style="0" width="8.79"/>
    <col collapsed="false" customWidth="true" hidden="false" outlineLevel="0" max="11" min="6" style="0" width="8.37"/>
    <col collapsed="false" customWidth="false" hidden="false" outlineLevel="0" max="12" min="12" style="0" width="11.52"/>
    <col collapsed="false" customWidth="true" hidden="false" outlineLevel="0" max="1025" min="13" style="0" width="8.37"/>
  </cols>
  <sheetData>
    <row r="1" customFormat="false" ht="15" hidden="false" customHeight="false" outlineLevel="0" collapsed="false">
      <c r="A1" s="1" t="s">
        <v>13</v>
      </c>
      <c r="B1" s="3"/>
      <c r="C1" s="3"/>
      <c r="D1" s="3"/>
      <c r="E1" s="3"/>
    </row>
    <row r="2" customFormat="false" ht="12.8" hidden="false" customHeight="false" outlineLevel="0" collapsed="false">
      <c r="A2" s="3"/>
      <c r="B2" s="3"/>
      <c r="C2" s="3"/>
      <c r="D2" s="3"/>
      <c r="E2" s="3"/>
    </row>
    <row r="3" customFormat="false" ht="12.8" hidden="false" customHeight="false" outlineLevel="0" collapsed="false">
      <c r="A3" s="3" t="s">
        <v>14</v>
      </c>
      <c r="B3" s="8" t="n">
        <v>1000</v>
      </c>
      <c r="C3" s="3"/>
      <c r="D3" s="3"/>
      <c r="E3" s="3"/>
    </row>
    <row r="4" customFormat="false" ht="12.8" hidden="false" customHeight="false" outlineLevel="0" collapsed="false">
      <c r="A4" s="3" t="s">
        <v>15</v>
      </c>
      <c r="B4" s="3" t="n">
        <f aca="true">COUNTA(OFFSET(A7,0,0,B3*3))</f>
        <v>4</v>
      </c>
      <c r="C4" s="3"/>
      <c r="D4" s="3"/>
      <c r="E4" s="3"/>
    </row>
    <row r="5" customFormat="false" ht="12.8" hidden="false" customHeight="false" outlineLevel="0" collapsed="false">
      <c r="A5" s="3"/>
      <c r="B5" s="3"/>
      <c r="C5" s="3"/>
      <c r="D5" s="3"/>
      <c r="E5" s="3"/>
    </row>
    <row r="6" customFormat="false" ht="13.8" hidden="false" customHeight="false" outlineLevel="0" collapsed="false">
      <c r="A6" s="9" t="s">
        <v>16</v>
      </c>
      <c r="B6" s="9" t="s">
        <v>17</v>
      </c>
      <c r="C6" s="9" t="s">
        <v>18</v>
      </c>
      <c r="D6" s="3"/>
      <c r="E6" s="3"/>
    </row>
    <row r="7" customFormat="false" ht="12.8" hidden="false" customHeight="false" outlineLevel="0" collapsed="false">
      <c r="A7" s="10" t="s">
        <v>19</v>
      </c>
      <c r="B7" s="0" t="n">
        <f aca="true">MATCH($A7,OFFSET(INDIRECT(Misc!$A$6&amp;"A2"),0,0,INDIRECT(Misc!$A$5&amp;"B5"),1),0)</f>
        <v>3</v>
      </c>
      <c r="C7" s="8" t="s">
        <v>20</v>
      </c>
      <c r="D7" s="8" t="s">
        <v>21</v>
      </c>
      <c r="E7" s="8" t="s">
        <v>22</v>
      </c>
    </row>
    <row r="8" customFormat="false" ht="12.8" hidden="false" customHeight="false" outlineLevel="0" collapsed="false">
      <c r="A8" s="3"/>
      <c r="B8" s="3" t="n">
        <f aca="false">SUM(C8:AMJ8)</f>
        <v>100</v>
      </c>
      <c r="C8" s="11" t="n">
        <v>53</v>
      </c>
      <c r="D8" s="11" t="n">
        <v>35</v>
      </c>
      <c r="E8" s="11" t="n">
        <v>12</v>
      </c>
    </row>
    <row r="9" customFormat="false" ht="12.8" hidden="false" customHeight="false" outlineLevel="0" collapsed="false">
      <c r="A9" s="3"/>
      <c r="B9" s="3" t="n">
        <f aca="false">MATCH(1,INDEX(ISBLANK(C8:$AMJ8),0,0),0)-1</f>
        <v>3</v>
      </c>
      <c r="C9" s="12" t="n">
        <f aca="false">C8/$B8</f>
        <v>0.53</v>
      </c>
      <c r="D9" s="12" t="n">
        <f aca="false">D8/$B8</f>
        <v>0.35</v>
      </c>
      <c r="E9" s="12" t="n">
        <f aca="false">E8/$B8</f>
        <v>0.12</v>
      </c>
    </row>
    <row r="10" customFormat="false" ht="12.8" hidden="false" customHeight="false" outlineLevel="0" collapsed="false">
      <c r="A10" s="10" t="s">
        <v>23</v>
      </c>
      <c r="B10" s="0" t="n">
        <f aca="true">MATCH($A10,OFFSET(INDIRECT(Misc!$A$6&amp;"A2"),0,0,INDIRECT(Misc!$A$5&amp;"B5"),1),0)</f>
        <v>4</v>
      </c>
      <c r="C10" s="8" t="s">
        <v>24</v>
      </c>
      <c r="D10" s="8"/>
      <c r="E10" s="8"/>
    </row>
    <row r="11" customFormat="false" ht="12.8" hidden="false" customHeight="false" outlineLevel="0" collapsed="false">
      <c r="A11" s="3"/>
      <c r="B11" s="3" t="n">
        <f aca="false">SUM(C11:AMJ11)</f>
        <v>1</v>
      </c>
      <c r="C11" s="11" t="n">
        <v>1</v>
      </c>
      <c r="D11" s="11"/>
      <c r="E11" s="11"/>
    </row>
    <row r="12" customFormat="false" ht="12.8" hidden="false" customHeight="false" outlineLevel="0" collapsed="false">
      <c r="A12" s="3"/>
      <c r="B12" s="3" t="n">
        <f aca="false">MATCH(1,INDEX(ISBLANK(C11:$AMJ11),0,0),0)-1</f>
        <v>1</v>
      </c>
      <c r="C12" s="12" t="n">
        <f aca="false">C11/$B11</f>
        <v>1</v>
      </c>
      <c r="D12" s="12" t="n">
        <f aca="false">D11/$B11</f>
        <v>0</v>
      </c>
      <c r="E12" s="12" t="n">
        <f aca="false">E11/$B11</f>
        <v>0</v>
      </c>
    </row>
    <row r="13" customFormat="false" ht="12.8" hidden="false" customHeight="false" outlineLevel="0" collapsed="false">
      <c r="A13" s="10" t="s">
        <v>25</v>
      </c>
      <c r="B13" s="0" t="n">
        <f aca="true">MATCH($A13,OFFSET(INDIRECT(Misc!$A$6&amp;"A2"),0,0,INDIRECT(Misc!$A$5&amp;"B5"),1),0)</f>
        <v>5</v>
      </c>
      <c r="C13" s="8" t="s">
        <v>26</v>
      </c>
      <c r="D13" s="8"/>
      <c r="E13" s="3"/>
    </row>
    <row r="14" customFormat="false" ht="12.8" hidden="false" customHeight="false" outlineLevel="0" collapsed="false">
      <c r="A14" s="3"/>
      <c r="B14" s="3" t="n">
        <f aca="false">SUM(C14:AMJ14)</f>
        <v>1</v>
      </c>
      <c r="C14" s="11" t="n">
        <v>1</v>
      </c>
      <c r="D14" s="11"/>
      <c r="E14" s="3"/>
    </row>
    <row r="15" customFormat="false" ht="12.8" hidden="false" customHeight="false" outlineLevel="0" collapsed="false">
      <c r="A15" s="3"/>
      <c r="B15" s="3" t="n">
        <f aca="false">MATCH(1,INDEX(ISBLANK(C14:$AMJ14),0,0),0)-1</f>
        <v>1</v>
      </c>
      <c r="C15" s="12" t="n">
        <f aca="false">C14/$B14</f>
        <v>1</v>
      </c>
      <c r="D15" s="12" t="n">
        <f aca="false">D14/$B14</f>
        <v>0</v>
      </c>
      <c r="E15" s="3"/>
    </row>
    <row r="16" customFormat="false" ht="12.8" hidden="false" customHeight="false" outlineLevel="0" collapsed="false">
      <c r="A16" s="10" t="s">
        <v>27</v>
      </c>
      <c r="B16" s="0" t="n">
        <f aca="true">MATCH($A16,OFFSET(INDIRECT(Misc!$A$6&amp;"A2"),0,0,INDIRECT(Misc!$A$5&amp;"B5"),1),0)</f>
        <v>6</v>
      </c>
      <c r="C16" s="8" t="s">
        <v>28</v>
      </c>
      <c r="D16" s="8"/>
      <c r="E16" s="8"/>
    </row>
    <row r="17" customFormat="false" ht="12.8" hidden="false" customHeight="false" outlineLevel="0" collapsed="false">
      <c r="A17" s="3"/>
      <c r="B17" s="3" t="n">
        <f aca="false">SUM(C17:AMJ17)</f>
        <v>1</v>
      </c>
      <c r="C17" s="11" t="n">
        <v>1</v>
      </c>
      <c r="D17" s="11"/>
      <c r="E17" s="11"/>
    </row>
    <row r="18" customFormat="false" ht="12.8" hidden="false" customHeight="false" outlineLevel="0" collapsed="false">
      <c r="A18" s="3"/>
      <c r="B18" s="3" t="n">
        <f aca="false">MATCH(1,INDEX(ISBLANK(C17:$AMJ17),0,0),0)-1</f>
        <v>1</v>
      </c>
      <c r="C18" s="12" t="n">
        <f aca="false">C17/$B17</f>
        <v>1</v>
      </c>
      <c r="D18" s="12" t="n">
        <f aca="false">D17/$B17</f>
        <v>0</v>
      </c>
      <c r="E18" s="12" t="n">
        <f aca="false">E17/$B17</f>
        <v>0</v>
      </c>
    </row>
  </sheetData>
  <conditionalFormatting sqref="B3">
    <cfRule type="expression" priority="2" aboveAverage="0" equalAverage="0" bottom="0" percent="0" rank="0" text="" dxfId="0">
      <formula>$B3=$B4</formula>
    </cfRule>
    <cfRule type="expression" priority="3" aboveAverage="0" equalAverage="0" bottom="0" percent="0" rank="0" text="" dxfId="1">
      <formula>$B3*0.95&lt;=$B4</formula>
    </cfRule>
  </conditionalFormatting>
  <dataValidations count="5">
    <dataValidation allowBlank="false" operator="greaterThan" showDropDown="false" showErrorMessage="true" showInputMessage="false" sqref="B3" type="whole">
      <formula1>0</formula1>
      <formula2>0</formula2>
    </dataValidation>
    <dataValidation allowBlank="false" operator="equal" showDropDown="false" showErrorMessage="true" showInputMessage="false" sqref="A7 A10 A13 A16" type="list">
      <formula1>OFFSET(INDIRECT(Misc!$A$6&amp;"A2"),0,0,INDIRECT(Misc!$A$5&amp;"B5"),1)</formula1>
      <formula2>0</formula2>
    </dataValidation>
    <dataValidation allowBlank="true" operator="equal" showDropDown="false" showErrorMessage="true" showInputMessage="false" sqref="B7 B10 B13 B16" type="none">
      <formula1>0</formula1>
      <formula2>0</formula2>
    </dataValidation>
    <dataValidation allowBlank="true" operator="equal" showDropDown="false" showErrorMessage="true" showInputMessage="false" sqref="C7:E7 C10:E10 C13:D13 C16:E16" type="list">
      <formula1>OFFSET(INDIRECT(Misc!$A$6&amp;"F1"),$B7,0,1,OFFSET(INDIRECT(Misc!$A$6&amp;"E1"),$B7,0))</formula1>
      <formula2>0</formula2>
    </dataValidation>
    <dataValidation allowBlank="true" operator="greaterThan" showDropDown="false" showErrorMessage="true" showInputMessage="false" sqref="C8:E8 C11:E11 C14:D14 C17:E17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3" width="22.28"/>
    <col collapsed="false" customWidth="true" hidden="false" outlineLevel="0" max="2" min="2" style="3" width="19.49"/>
    <col collapsed="false" customWidth="true" hidden="false" outlineLevel="0" max="3" min="3" style="3" width="8.52"/>
    <col collapsed="false" customWidth="true" hidden="false" outlineLevel="0" max="4" min="4" style="3" width="15.34"/>
    <col collapsed="false" customWidth="true" hidden="false" outlineLevel="0" max="1025" min="5" style="3" width="11.34"/>
  </cols>
  <sheetData>
    <row r="1" customFormat="false" ht="15" hidden="false" customHeight="false" outlineLevel="0" collapsed="false">
      <c r="A1" s="1" t="s">
        <v>29</v>
      </c>
    </row>
    <row r="3" customFormat="false" ht="12.8" hidden="false" customHeight="false" outlineLevel="0" collapsed="false">
      <c r="A3" s="3" t="s">
        <v>30</v>
      </c>
      <c r="B3" s="8" t="n">
        <v>1000</v>
      </c>
    </row>
    <row r="4" customFormat="false" ht="12.8" hidden="false" customHeight="false" outlineLevel="0" collapsed="false">
      <c r="A4" s="3" t="s">
        <v>31</v>
      </c>
      <c r="B4" s="3" t="n">
        <f aca="true">COUNTA(OFFSET(A7,0,0,B3))</f>
        <v>12</v>
      </c>
    </row>
    <row r="5" customFormat="false" ht="12.8" hidden="false" customHeight="false" outlineLevel="0" collapsed="false">
      <c r="AMJ5" s="0"/>
    </row>
    <row r="6" customFormat="false" ht="13.8" hidden="false" customHeight="false" outlineLevel="0" collapsed="false">
      <c r="A6" s="9" t="s">
        <v>16</v>
      </c>
      <c r="B6" s="9" t="s">
        <v>32</v>
      </c>
      <c r="C6" s="3" t="s">
        <v>17</v>
      </c>
      <c r="AMI6" s="0"/>
      <c r="AMJ6" s="0"/>
    </row>
    <row r="7" customFormat="false" ht="12.8" hidden="false" customHeight="false" outlineLevel="0" collapsed="false">
      <c r="A7" s="10" t="s">
        <v>33</v>
      </c>
      <c r="B7" s="13"/>
      <c r="C7" s="3" t="n">
        <f aca="true">MATCH($A7,OFFSET(INDIRECT(Misc!$A$7&amp;"A2"),0,0,INDIRECT(Misc!$A$5&amp;"B6"),1),0)</f>
        <v>1</v>
      </c>
      <c r="AMI7" s="0"/>
      <c r="AMJ7" s="0"/>
    </row>
    <row r="8" customFormat="false" ht="12.8" hidden="false" customHeight="false" outlineLevel="0" collapsed="false">
      <c r="A8" s="10" t="s">
        <v>34</v>
      </c>
      <c r="B8" s="13"/>
      <c r="C8" s="3" t="n">
        <f aca="true">MATCH($A8,OFFSET(INDIRECT(Misc!$A$7&amp;"A2"),0,0,INDIRECT(Misc!$A$5&amp;"B6"),1),0)</f>
        <v>2</v>
      </c>
      <c r="AMI8" s="0"/>
      <c r="AMJ8" s="0"/>
    </row>
    <row r="9" customFormat="false" ht="12.8" hidden="false" customHeight="false" outlineLevel="0" collapsed="false">
      <c r="A9" s="10" t="s">
        <v>35</v>
      </c>
      <c r="B9" s="13"/>
      <c r="C9" s="3" t="n">
        <f aca="true">MATCH($A9,OFFSET(INDIRECT(Misc!$A$7&amp;"A2"),0,0,INDIRECT(Misc!$A$5&amp;"B6"),1),0)</f>
        <v>3</v>
      </c>
      <c r="AMI9" s="0"/>
      <c r="AMJ9" s="0"/>
    </row>
    <row r="10" customFormat="false" ht="12.8" hidden="false" customHeight="false" outlineLevel="0" collapsed="false">
      <c r="A10" s="10" t="s">
        <v>36</v>
      </c>
      <c r="B10" s="13"/>
      <c r="C10" s="3" t="n">
        <f aca="true">MATCH($A10,OFFSET(INDIRECT(Misc!$A$7&amp;"A2"),0,0,INDIRECT(Misc!$A$5&amp;"B6"),1),0)</f>
        <v>4</v>
      </c>
      <c r="AMI10" s="0"/>
      <c r="AMJ10" s="0"/>
    </row>
    <row r="11" customFormat="false" ht="12.8" hidden="false" customHeight="false" outlineLevel="0" collapsed="false">
      <c r="A11" s="10" t="s">
        <v>37</v>
      </c>
      <c r="B11" s="13" t="n">
        <v>2500</v>
      </c>
      <c r="C11" s="3" t="n">
        <f aca="true">MATCH($A11,OFFSET(INDIRECT(Misc!$A$7&amp;"A2"),0,0,INDIRECT(Misc!$A$5&amp;"B6"),1),0)</f>
        <v>5</v>
      </c>
      <c r="AMI11" s="0"/>
      <c r="AMJ11" s="0"/>
    </row>
    <row r="12" customFormat="false" ht="12.8" hidden="false" customHeight="false" outlineLevel="0" collapsed="false">
      <c r="A12" s="10" t="s">
        <v>38</v>
      </c>
      <c r="B12" s="13" t="n">
        <v>750</v>
      </c>
      <c r="C12" s="3" t="n">
        <f aca="true">MATCH($A12,OFFSET(INDIRECT(Misc!$A$7&amp;"A2"),0,0,INDIRECT(Misc!$A$5&amp;"B6"),1),0)</f>
        <v>6</v>
      </c>
      <c r="AMI12" s="0"/>
      <c r="AMJ12" s="0"/>
    </row>
    <row r="13" customFormat="false" ht="12.8" hidden="false" customHeight="false" outlineLevel="0" collapsed="false">
      <c r="A13" s="10" t="s">
        <v>39</v>
      </c>
      <c r="B13" s="13" t="n">
        <v>250</v>
      </c>
      <c r="C13" s="3" t="n">
        <f aca="true">MATCH($A13,OFFSET(INDIRECT(Misc!$A$7&amp;"A2"),0,0,INDIRECT(Misc!$A$5&amp;"B6"),1),0)</f>
        <v>7</v>
      </c>
    </row>
    <row r="14" customFormat="false" ht="12.8" hidden="false" customHeight="false" outlineLevel="0" collapsed="false">
      <c r="A14" s="10" t="s">
        <v>40</v>
      </c>
      <c r="B14" s="13"/>
      <c r="C14" s="3" t="n">
        <f aca="true">MATCH($A14,OFFSET(INDIRECT(Misc!$A$7&amp;"A2"),0,0,INDIRECT(Misc!$A$5&amp;"B6"),1),0)</f>
        <v>8</v>
      </c>
    </row>
    <row r="15" customFormat="false" ht="12.8" hidden="false" customHeight="false" outlineLevel="0" collapsed="false">
      <c r="A15" s="10" t="s">
        <v>41</v>
      </c>
      <c r="B15" s="13"/>
      <c r="C15" s="3" t="n">
        <f aca="true">MATCH($A15,OFFSET(INDIRECT(Misc!$A$7&amp;"A2"),0,0,INDIRECT(Misc!$A$5&amp;"B6"),1),0)</f>
        <v>9</v>
      </c>
    </row>
    <row r="16" customFormat="false" ht="12.8" hidden="false" customHeight="false" outlineLevel="0" collapsed="false">
      <c r="A16" s="10" t="s">
        <v>42</v>
      </c>
      <c r="B16" s="13" t="n">
        <v>1000</v>
      </c>
      <c r="C16" s="3" t="n">
        <f aca="true">MATCH($A16,OFFSET(INDIRECT(Misc!$A$7&amp;"A2"),0,0,INDIRECT(Misc!$A$5&amp;"B6"),1),0)</f>
        <v>10</v>
      </c>
    </row>
    <row r="17" customFormat="false" ht="12.8" hidden="false" customHeight="false" outlineLevel="0" collapsed="false">
      <c r="A17" s="10" t="s">
        <v>43</v>
      </c>
      <c r="B17" s="13" t="n">
        <v>350</v>
      </c>
      <c r="C17" s="3" t="n">
        <f aca="true">MATCH($A17,OFFSET(INDIRECT(Misc!$A$7&amp;"A2"),0,0,INDIRECT(Misc!$A$5&amp;"B6"),1),0)</f>
        <v>11</v>
      </c>
    </row>
    <row r="18" customFormat="false" ht="12.8" hidden="false" customHeight="false" outlineLevel="0" collapsed="false">
      <c r="A18" s="10" t="s">
        <v>44</v>
      </c>
      <c r="B18" s="13" t="n">
        <v>100</v>
      </c>
      <c r="C18" s="3" t="n">
        <f aca="true">MATCH($A18,OFFSET(INDIRECT(Misc!$A$7&amp;"A2"),0,0,INDIRECT(Misc!$A$5&amp;"B6"),1),0)</f>
        <v>12</v>
      </c>
    </row>
  </sheetData>
  <conditionalFormatting sqref="B3">
    <cfRule type="expression" priority="2" aboveAverage="0" equalAverage="0" bottom="0" percent="0" rank="0" text="" dxfId="0">
      <formula>$B3=$B4</formula>
    </cfRule>
    <cfRule type="expression" priority="3" aboveAverage="0" equalAverage="0" bottom="0" percent="0" rank="0" text="" dxfId="1">
      <formula>$B3*0.95&lt;=$B4</formula>
    </cfRule>
  </conditionalFormatting>
  <dataValidations count="3">
    <dataValidation allowBlank="false" operator="greaterThan" showDropDown="false" showErrorMessage="true" showInputMessage="false" sqref="B3" type="whole">
      <formula1>0</formula1>
      <formula2>0</formula2>
    </dataValidation>
    <dataValidation allowBlank="false" operator="equal" showDropDown="false" showErrorMessage="true" showInputMessage="false" sqref="A7:A18" type="list">
      <formula1>OFFSET(INDIRECT(Misc!$A$7&amp;"A2"),0,0,INDIRECT(Misc!$A$5&amp;"B6"),1)</formula1>
      <formula2>0</formula2>
    </dataValidation>
    <dataValidation allowBlank="true" operator="greaterThanOrEqual" showDropDown="false" showErrorMessage="true" showInputMessage="false" sqref="B7:B18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G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I24" activePane="bottomRight" state="frozen"/>
      <selection pane="topLeft" activeCell="A1" activeCellId="0" sqref="A1"/>
      <selection pane="topRight" activeCell="I1" activeCellId="0" sqref="I1"/>
      <selection pane="bottomLeft" activeCell="A24" activeCellId="0" sqref="A24"/>
      <selection pane="bottomRight" activeCell="T31" activeCellId="0" sqref="T31"/>
    </sheetView>
  </sheetViews>
  <sheetFormatPr defaultRowHeight="12.8" zeroHeight="false" outlineLevelRow="0" outlineLevelCol="0"/>
  <cols>
    <col collapsed="false" customWidth="true" hidden="false" outlineLevel="0" max="1" min="1" style="3" width="22.28"/>
    <col collapsed="false" customWidth="true" hidden="false" outlineLevel="0" max="2" min="2" style="3" width="17.4"/>
    <col collapsed="false" customWidth="true" hidden="false" outlineLevel="0" max="3" min="3" style="3" width="16.14"/>
    <col collapsed="false" customWidth="false" hidden="false" outlineLevel="0" max="4" min="4" style="3" width="11.52"/>
    <col collapsed="false" customWidth="true" hidden="false" outlineLevel="0" max="5" min="5" style="3" width="13.47"/>
    <col collapsed="false" customWidth="false" hidden="false" outlineLevel="0" max="6" min="6" style="3" width="11.52"/>
    <col collapsed="false" customWidth="true" hidden="false" outlineLevel="0" max="7" min="7" style="3" width="13.1"/>
    <col collapsed="false" customWidth="true" hidden="false" outlineLevel="0" max="8" min="8" style="3" width="15.74"/>
    <col collapsed="false" customWidth="false" hidden="false" outlineLevel="0" max="9" min="9" style="3" width="11.52"/>
    <col collapsed="false" customWidth="true" hidden="false" outlineLevel="0" max="10" min="10" style="3" width="13.93"/>
    <col collapsed="false" customWidth="false" hidden="false" outlineLevel="0" max="11" min="11" style="3" width="11.52"/>
    <col collapsed="false" customWidth="true" hidden="false" outlineLevel="0" max="12" min="12" style="3" width="10.84"/>
    <col collapsed="false" customWidth="true" hidden="false" outlineLevel="0" max="13" min="13" style="3" width="12.78"/>
    <col collapsed="false" customWidth="true" hidden="false" outlineLevel="0" max="14" min="14" style="3" width="13.75"/>
    <col collapsed="false" customWidth="false" hidden="false" outlineLevel="0" max="1018" min="15" style="3" width="11.52"/>
    <col collapsed="false" customWidth="false" hidden="false" outlineLevel="0" max="1025" min="1019" style="0" width="11.52"/>
  </cols>
  <sheetData>
    <row r="1" customFormat="false" ht="15" hidden="false" customHeight="false" outlineLevel="0" collapsed="false">
      <c r="A1" s="1" t="s">
        <v>45</v>
      </c>
    </row>
    <row r="3" customFormat="false" ht="12.8" hidden="false" customHeight="false" outlineLevel="0" collapsed="false">
      <c r="A3" s="3" t="s">
        <v>30</v>
      </c>
      <c r="B3" s="8" t="n">
        <v>1000</v>
      </c>
    </row>
    <row r="4" customFormat="false" ht="12.8" hidden="false" customHeight="false" outlineLevel="0" collapsed="false">
      <c r="A4" s="3" t="s">
        <v>31</v>
      </c>
      <c r="B4" s="3" t="n">
        <f aca="true">COUNTA(OFFSET(A6,0,0,B3*4))/2</f>
        <v>15</v>
      </c>
    </row>
    <row r="6" customFormat="false" ht="39.55" hidden="false" customHeight="false" outlineLevel="0" collapsed="false">
      <c r="A6" s="14" t="s">
        <v>16</v>
      </c>
      <c r="B6" s="14" t="s">
        <v>46</v>
      </c>
      <c r="C6" s="14" t="s">
        <v>47</v>
      </c>
      <c r="D6" s="14" t="s">
        <v>48</v>
      </c>
      <c r="E6" s="14" t="s">
        <v>49</v>
      </c>
      <c r="G6" s="14" t="s">
        <v>50</v>
      </c>
      <c r="H6" s="14" t="s">
        <v>51</v>
      </c>
      <c r="J6" s="14" t="s">
        <v>52</v>
      </c>
      <c r="K6" s="14"/>
      <c r="L6" s="14" t="s">
        <v>53</v>
      </c>
      <c r="M6" s="14" t="s">
        <v>54</v>
      </c>
      <c r="N6" s="14" t="s">
        <v>55</v>
      </c>
      <c r="O6" s="14" t="s">
        <v>56</v>
      </c>
      <c r="P6" s="14" t="s">
        <v>57</v>
      </c>
      <c r="R6" s="14" t="s">
        <v>58</v>
      </c>
      <c r="S6" s="14" t="s">
        <v>59</v>
      </c>
      <c r="AMD6" s="0"/>
    </row>
    <row r="7" customFormat="false" ht="12.8" hidden="false" customHeight="false" outlineLevel="0" collapsed="false">
      <c r="A7" s="10" t="s">
        <v>60</v>
      </c>
      <c r="B7" s="10" t="s">
        <v>33</v>
      </c>
      <c r="C7" s="10" t="s">
        <v>36</v>
      </c>
      <c r="D7" s="11" t="n">
        <v>12</v>
      </c>
      <c r="E7" s="11" t="n">
        <v>3</v>
      </c>
      <c r="G7" s="3" t="n">
        <f aca="false">MATCH(1,INDEX(ISBLANK(H8:$AMJ8),0,0),0)-1</f>
        <v>1</v>
      </c>
      <c r="H7" s="8" t="s">
        <v>61</v>
      </c>
      <c r="J7" s="3" t="n">
        <f aca="false">MATCH(1,INDEX(ISBLANK(K8:$AMJ8),0,0),0)-1</f>
        <v>0</v>
      </c>
      <c r="L7" s="15"/>
      <c r="M7" s="15" t="n">
        <v>0</v>
      </c>
      <c r="N7" s="13" t="s">
        <v>62</v>
      </c>
      <c r="O7" s="3" t="n">
        <f aca="false">MATCH(1,INDEX(ISBLANK(P7:$AMJ7),0,0),0)-1</f>
        <v>1</v>
      </c>
      <c r="P7" s="16" t="n">
        <v>0.35</v>
      </c>
      <c r="R7" s="3" t="n">
        <f aca="false">MATCH(1,INDEX(ISBLANK(S8:$AMJ8),0,0),0)-1</f>
        <v>0</v>
      </c>
      <c r="S7" s="8"/>
      <c r="AMD7" s="0"/>
    </row>
    <row r="8" customFormat="false" ht="12.8" hidden="false" customHeight="false" outlineLevel="0" collapsed="false">
      <c r="A8" s="0"/>
      <c r="B8" s="0"/>
      <c r="C8" s="0"/>
      <c r="G8" s="0"/>
      <c r="H8" s="8" t="s">
        <v>63</v>
      </c>
      <c r="S8" s="8"/>
      <c r="AMD8" s="0"/>
    </row>
    <row r="9" customFormat="false" ht="12.8" hidden="false" customHeight="false" outlineLevel="0" collapsed="false">
      <c r="A9" s="0"/>
      <c r="B9" s="0"/>
      <c r="C9" s="0"/>
      <c r="G9" s="0"/>
      <c r="H9" s="11" t="n">
        <v>0.25</v>
      </c>
      <c r="AMD9" s="0"/>
    </row>
    <row r="10" customFormat="false" ht="39.55" hidden="false" customHeight="false" outlineLevel="0" collapsed="false">
      <c r="A10" s="14" t="s">
        <v>16</v>
      </c>
      <c r="B10" s="14" t="s">
        <v>46</v>
      </c>
      <c r="C10" s="14" t="s">
        <v>47</v>
      </c>
      <c r="D10" s="14" t="s">
        <v>48</v>
      </c>
      <c r="E10" s="14" t="s">
        <v>49</v>
      </c>
      <c r="G10" s="14" t="s">
        <v>50</v>
      </c>
      <c r="H10" s="14" t="s">
        <v>51</v>
      </c>
      <c r="J10" s="14" t="s">
        <v>52</v>
      </c>
      <c r="K10" s="14"/>
      <c r="L10" s="14" t="s">
        <v>53</v>
      </c>
      <c r="M10" s="14" t="s">
        <v>54</v>
      </c>
      <c r="N10" s="14" t="s">
        <v>55</v>
      </c>
      <c r="O10" s="14" t="s">
        <v>56</v>
      </c>
      <c r="P10" s="14" t="s">
        <v>57</v>
      </c>
      <c r="R10" s="14" t="s">
        <v>58</v>
      </c>
      <c r="S10" s="14" t="s">
        <v>59</v>
      </c>
      <c r="AMD10" s="0"/>
    </row>
    <row r="11" customFormat="false" ht="12.8" hidden="false" customHeight="false" outlineLevel="0" collapsed="false">
      <c r="A11" s="10" t="s">
        <v>64</v>
      </c>
      <c r="B11" s="10" t="s">
        <v>33</v>
      </c>
      <c r="C11" s="10" t="s">
        <v>35</v>
      </c>
      <c r="D11" s="11" t="n">
        <v>6</v>
      </c>
      <c r="E11" s="11" t="n">
        <v>3</v>
      </c>
      <c r="G11" s="3" t="n">
        <f aca="false">MATCH(1,INDEX(ISBLANK(H12:$AMJ12),0,0),0)-1</f>
        <v>1</v>
      </c>
      <c r="H11" s="8" t="s">
        <v>61</v>
      </c>
      <c r="J11" s="3" t="n">
        <f aca="false">MATCH(1,INDEX(ISBLANK(K12:$AMJ12),0,0),0)-1</f>
        <v>0</v>
      </c>
      <c r="L11" s="15"/>
      <c r="M11" s="15" t="n">
        <v>0</v>
      </c>
      <c r="N11" s="17" t="s">
        <v>62</v>
      </c>
      <c r="O11" s="3" t="n">
        <f aca="false">MATCH(1,INDEX(ISBLANK(P11:$AMJ11),0,0),0)-1</f>
        <v>1</v>
      </c>
      <c r="P11" s="16" t="n">
        <v>0.55</v>
      </c>
      <c r="R11" s="3" t="n">
        <f aca="false">MATCH(1,INDEX(ISBLANK(S12:$AMJ12),0,0),0)-1</f>
        <v>0</v>
      </c>
      <c r="S11" s="8"/>
      <c r="AMD11" s="0"/>
    </row>
    <row r="12" customFormat="false" ht="12.8" hidden="false" customHeight="false" outlineLevel="0" collapsed="false">
      <c r="A12" s="0"/>
      <c r="B12" s="0"/>
      <c r="C12" s="0"/>
      <c r="G12" s="0"/>
      <c r="H12" s="8" t="s">
        <v>63</v>
      </c>
      <c r="S12" s="8"/>
      <c r="AMD12" s="0"/>
    </row>
    <row r="13" customFormat="false" ht="12.8" hidden="false" customHeight="false" outlineLevel="0" collapsed="false">
      <c r="A13" s="0"/>
      <c r="B13" s="0"/>
      <c r="C13" s="0"/>
      <c r="G13" s="0"/>
      <c r="H13" s="11" t="n">
        <v>0.25</v>
      </c>
      <c r="AMD13" s="0"/>
    </row>
    <row r="14" customFormat="false" ht="39.55" hidden="false" customHeight="false" outlineLevel="0" collapsed="false">
      <c r="A14" s="14" t="s">
        <v>16</v>
      </c>
      <c r="B14" s="14" t="s">
        <v>46</v>
      </c>
      <c r="C14" s="14" t="s">
        <v>47</v>
      </c>
      <c r="D14" s="14" t="s">
        <v>48</v>
      </c>
      <c r="E14" s="14" t="s">
        <v>49</v>
      </c>
      <c r="G14" s="14" t="s">
        <v>50</v>
      </c>
      <c r="H14" s="14" t="s">
        <v>51</v>
      </c>
      <c r="J14" s="14" t="s">
        <v>52</v>
      </c>
      <c r="K14" s="14"/>
      <c r="L14" s="14" t="s">
        <v>53</v>
      </c>
      <c r="M14" s="14" t="s">
        <v>54</v>
      </c>
      <c r="N14" s="14" t="s">
        <v>55</v>
      </c>
      <c r="O14" s="14" t="s">
        <v>56</v>
      </c>
      <c r="P14" s="14" t="s">
        <v>57</v>
      </c>
      <c r="R14" s="14" t="s">
        <v>58</v>
      </c>
      <c r="S14" s="14" t="s">
        <v>59</v>
      </c>
      <c r="AMD14" s="0"/>
    </row>
    <row r="15" customFormat="false" ht="12.8" hidden="false" customHeight="false" outlineLevel="0" collapsed="false">
      <c r="A15" s="10" t="s">
        <v>65</v>
      </c>
      <c r="B15" s="10" t="s">
        <v>33</v>
      </c>
      <c r="C15" s="10" t="s">
        <v>34</v>
      </c>
      <c r="D15" s="11" t="n">
        <v>3</v>
      </c>
      <c r="E15" s="11" t="n">
        <v>0</v>
      </c>
      <c r="G15" s="3" t="n">
        <f aca="false">MATCH(1,INDEX(ISBLANK(H16:$AMJ16),0,0),0)-1</f>
        <v>1</v>
      </c>
      <c r="H15" s="8" t="s">
        <v>61</v>
      </c>
      <c r="J15" s="3" t="n">
        <f aca="false">MATCH(1,INDEX(ISBLANK(K16:$AMJ16),0,0),0)-1</f>
        <v>0</v>
      </c>
      <c r="L15" s="15"/>
      <c r="M15" s="15" t="n">
        <v>0</v>
      </c>
      <c r="N15" s="17" t="s">
        <v>62</v>
      </c>
      <c r="O15" s="3" t="n">
        <f aca="false">MATCH(1,INDEX(ISBLANK(P15:$AMJ15),0,0),0)-1</f>
        <v>1</v>
      </c>
      <c r="P15" s="16" t="n">
        <v>1</v>
      </c>
      <c r="R15" s="3" t="n">
        <f aca="false">MATCH(1,INDEX(ISBLANK(S16:$AMJ16),0,0),0)-1</f>
        <v>0</v>
      </c>
      <c r="S15" s="8"/>
      <c r="AMD15" s="0"/>
    </row>
    <row r="16" customFormat="false" ht="12.8" hidden="false" customHeight="false" outlineLevel="0" collapsed="false">
      <c r="A16" s="0"/>
      <c r="B16" s="0"/>
      <c r="C16" s="0"/>
      <c r="G16" s="0"/>
      <c r="H16" s="8" t="s">
        <v>63</v>
      </c>
      <c r="S16" s="8"/>
      <c r="AMD16" s="0"/>
    </row>
    <row r="17" customFormat="false" ht="12.8" hidden="false" customHeight="false" outlineLevel="0" collapsed="false">
      <c r="A17" s="0"/>
      <c r="B17" s="0"/>
      <c r="C17" s="0"/>
      <c r="G17" s="0"/>
      <c r="H17" s="11" t="n">
        <v>0.25</v>
      </c>
      <c r="AMD17" s="0"/>
    </row>
    <row r="18" customFormat="false" ht="39.55" hidden="false" customHeight="false" outlineLevel="0" collapsed="false">
      <c r="A18" s="14" t="s">
        <v>16</v>
      </c>
      <c r="B18" s="14" t="s">
        <v>46</v>
      </c>
      <c r="C18" s="14" t="s">
        <v>47</v>
      </c>
      <c r="D18" s="14" t="s">
        <v>48</v>
      </c>
      <c r="E18" s="14" t="s">
        <v>49</v>
      </c>
      <c r="G18" s="14" t="s">
        <v>50</v>
      </c>
      <c r="H18" s="14" t="s">
        <v>51</v>
      </c>
      <c r="J18" s="14" t="s">
        <v>52</v>
      </c>
      <c r="L18" s="14" t="s">
        <v>53</v>
      </c>
      <c r="M18" s="14" t="s">
        <v>54</v>
      </c>
      <c r="N18" s="14" t="s">
        <v>55</v>
      </c>
      <c r="O18" s="14" t="s">
        <v>56</v>
      </c>
      <c r="P18" s="14" t="s">
        <v>57</v>
      </c>
      <c r="R18" s="14" t="s">
        <v>58</v>
      </c>
      <c r="S18" s="14" t="s">
        <v>59</v>
      </c>
      <c r="AMD18" s="0"/>
    </row>
    <row r="19" customFormat="false" ht="12.8" hidden="false" customHeight="false" outlineLevel="0" collapsed="false">
      <c r="A19" s="10" t="s">
        <v>66</v>
      </c>
      <c r="B19" s="10" t="s">
        <v>34</v>
      </c>
      <c r="C19" s="10" t="s">
        <v>37</v>
      </c>
      <c r="D19" s="11" t="n">
        <v>3</v>
      </c>
      <c r="E19" s="11" t="n">
        <v>0</v>
      </c>
      <c r="G19" s="3" t="n">
        <f aca="false">MATCH(1,INDEX(ISBLANK(H20:$AMJ20),0,0),0)-1</f>
        <v>1</v>
      </c>
      <c r="H19" s="8" t="s">
        <v>61</v>
      </c>
      <c r="J19" s="3" t="n">
        <f aca="false">MATCH(1,INDEX(ISBLANK(K20:$AMJ20),0,0),0)-1</f>
        <v>0</v>
      </c>
      <c r="L19" s="15"/>
      <c r="M19" s="15" t="n">
        <v>0</v>
      </c>
      <c r="N19" s="17" t="s">
        <v>62</v>
      </c>
      <c r="O19" s="3" t="n">
        <f aca="false">MATCH(1,INDEX(ISBLANK(P19:$AMJ19),0,0),0)-1</f>
        <v>1</v>
      </c>
      <c r="P19" s="16" t="n">
        <v>1</v>
      </c>
      <c r="R19" s="3" t="n">
        <f aca="false">MATCH(1,INDEX(ISBLANK(S20:$AMJ20),0,0),0)-1</f>
        <v>0</v>
      </c>
      <c r="S19" s="8"/>
      <c r="AMD19" s="0"/>
    </row>
    <row r="20" customFormat="false" ht="12.8" hidden="false" customHeight="false" outlineLevel="0" collapsed="false">
      <c r="A20" s="0"/>
      <c r="B20" s="0"/>
      <c r="C20" s="0"/>
      <c r="G20" s="0"/>
      <c r="H20" s="8" t="s">
        <v>63</v>
      </c>
      <c r="S20" s="8"/>
      <c r="AMD20" s="0"/>
    </row>
    <row r="21" customFormat="false" ht="12.8" hidden="false" customHeight="false" outlineLevel="0" collapsed="false">
      <c r="A21" s="0"/>
      <c r="B21" s="0"/>
      <c r="C21" s="0"/>
      <c r="G21" s="0"/>
      <c r="H21" s="11" t="n">
        <v>0.75</v>
      </c>
      <c r="AMD21" s="0"/>
    </row>
    <row r="22" customFormat="false" ht="39.55" hidden="false" customHeight="false" outlineLevel="0" collapsed="false">
      <c r="A22" s="14" t="s">
        <v>16</v>
      </c>
      <c r="B22" s="14" t="s">
        <v>46</v>
      </c>
      <c r="C22" s="14" t="s">
        <v>47</v>
      </c>
      <c r="D22" s="14" t="s">
        <v>48</v>
      </c>
      <c r="E22" s="14" t="s">
        <v>49</v>
      </c>
      <c r="G22" s="14" t="s">
        <v>50</v>
      </c>
      <c r="H22" s="14" t="s">
        <v>51</v>
      </c>
      <c r="J22" s="14" t="s">
        <v>52</v>
      </c>
      <c r="L22" s="14" t="s">
        <v>53</v>
      </c>
      <c r="M22" s="14" t="s">
        <v>54</v>
      </c>
      <c r="N22" s="14" t="s">
        <v>55</v>
      </c>
      <c r="O22" s="14" t="s">
        <v>56</v>
      </c>
      <c r="P22" s="14" t="s">
        <v>57</v>
      </c>
      <c r="R22" s="14" t="s">
        <v>58</v>
      </c>
      <c r="S22" s="14" t="s">
        <v>59</v>
      </c>
      <c r="AMD22" s="0"/>
    </row>
    <row r="23" customFormat="false" ht="12.8" hidden="false" customHeight="false" outlineLevel="0" collapsed="false">
      <c r="A23" s="10" t="s">
        <v>67</v>
      </c>
      <c r="B23" s="10" t="s">
        <v>35</v>
      </c>
      <c r="C23" s="10" t="s">
        <v>38</v>
      </c>
      <c r="D23" s="11" t="n">
        <v>6</v>
      </c>
      <c r="E23" s="11" t="n">
        <v>3</v>
      </c>
      <c r="G23" s="3" t="n">
        <f aca="false">MATCH(1,INDEX(ISBLANK(H24:$AMJ24),0,0),0)-1</f>
        <v>1</v>
      </c>
      <c r="H23" s="8" t="s">
        <v>61</v>
      </c>
      <c r="J23" s="3" t="n">
        <f aca="false">MATCH(1,INDEX(ISBLANK(K24:$AMJ24),0,0),0)-1</f>
        <v>0</v>
      </c>
      <c r="L23" s="15"/>
      <c r="M23" s="15" t="n">
        <v>0</v>
      </c>
      <c r="N23" s="17" t="s">
        <v>62</v>
      </c>
      <c r="O23" s="3" t="n">
        <f aca="false">MATCH(1,INDEX(ISBLANK(P23:$AMJ23),0,0),0)-1</f>
        <v>1</v>
      </c>
      <c r="P23" s="16" t="n">
        <v>1</v>
      </c>
      <c r="R23" s="3" t="n">
        <f aca="false">MATCH(1,INDEX(ISBLANK(S24:$AMJ24),0,0),0)-1</f>
        <v>0</v>
      </c>
      <c r="S23" s="8"/>
      <c r="AMD23" s="0"/>
    </row>
    <row r="24" customFormat="false" ht="12.8" hidden="false" customHeight="false" outlineLevel="0" collapsed="false">
      <c r="H24" s="8" t="s">
        <v>63</v>
      </c>
      <c r="S24" s="8"/>
      <c r="AMD24" s="0"/>
    </row>
    <row r="25" customFormat="false" ht="12.8" hidden="false" customHeight="false" outlineLevel="0" collapsed="false">
      <c r="H25" s="11" t="n">
        <v>2</v>
      </c>
      <c r="AMD25" s="0"/>
    </row>
    <row r="26" customFormat="false" ht="39.55" hidden="false" customHeight="false" outlineLevel="0" collapsed="false">
      <c r="A26" s="14" t="s">
        <v>16</v>
      </c>
      <c r="B26" s="14" t="s">
        <v>46</v>
      </c>
      <c r="C26" s="14" t="s">
        <v>47</v>
      </c>
      <c r="D26" s="14" t="s">
        <v>48</v>
      </c>
      <c r="E26" s="14" t="s">
        <v>49</v>
      </c>
      <c r="G26" s="14" t="s">
        <v>50</v>
      </c>
      <c r="H26" s="14" t="s">
        <v>51</v>
      </c>
      <c r="J26" s="14" t="s">
        <v>52</v>
      </c>
      <c r="L26" s="14" t="s">
        <v>53</v>
      </c>
      <c r="M26" s="14" t="s">
        <v>54</v>
      </c>
      <c r="N26" s="14" t="s">
        <v>55</v>
      </c>
      <c r="O26" s="14" t="s">
        <v>56</v>
      </c>
      <c r="P26" s="14" t="s">
        <v>57</v>
      </c>
      <c r="R26" s="14" t="s">
        <v>58</v>
      </c>
      <c r="S26" s="14" t="s">
        <v>59</v>
      </c>
      <c r="AMD26" s="0"/>
    </row>
    <row r="27" customFormat="false" ht="12.8" hidden="false" customHeight="false" outlineLevel="0" collapsed="false">
      <c r="A27" s="10" t="s">
        <v>68</v>
      </c>
      <c r="B27" s="10" t="s">
        <v>36</v>
      </c>
      <c r="C27" s="10" t="s">
        <v>39</v>
      </c>
      <c r="D27" s="11" t="n">
        <v>12</v>
      </c>
      <c r="E27" s="11" t="n">
        <v>3</v>
      </c>
      <c r="G27" s="3" t="n">
        <f aca="false">MATCH(1,INDEX(ISBLANK(H28:$AMJ28),0,0),0)-1</f>
        <v>1</v>
      </c>
      <c r="H27" s="8" t="s">
        <v>61</v>
      </c>
      <c r="J27" s="3" t="n">
        <f aca="false">MATCH(1,INDEX(ISBLANK(K28:$AMJ28),0,0),0)-1</f>
        <v>0</v>
      </c>
      <c r="L27" s="15"/>
      <c r="M27" s="15" t="n">
        <v>0</v>
      </c>
      <c r="N27" s="17" t="s">
        <v>62</v>
      </c>
      <c r="O27" s="3" t="n">
        <f aca="false">MATCH(1,INDEX(ISBLANK(P27:$AMJ27),0,0),0)-1</f>
        <v>1</v>
      </c>
      <c r="P27" s="16" t="n">
        <v>1</v>
      </c>
      <c r="R27" s="3" t="n">
        <f aca="false">MATCH(1,INDEX(ISBLANK(S28:$AMJ28),0,0),0)-1</f>
        <v>0</v>
      </c>
      <c r="S27" s="8"/>
      <c r="AMD27" s="0"/>
    </row>
    <row r="28" customFormat="false" ht="12.8" hidden="false" customHeight="false" outlineLevel="0" collapsed="false">
      <c r="H28" s="8" t="s">
        <v>63</v>
      </c>
      <c r="S28" s="8"/>
      <c r="AMD28" s="0"/>
    </row>
    <row r="29" customFormat="false" ht="12.8" hidden="false" customHeight="false" outlineLevel="0" collapsed="false">
      <c r="H29" s="11" t="n">
        <v>4</v>
      </c>
      <c r="AMD29" s="0"/>
    </row>
    <row r="30" customFormat="false" ht="39.75" hidden="false" customHeight="false" outlineLevel="0" collapsed="false">
      <c r="A30" s="14" t="s">
        <v>16</v>
      </c>
      <c r="B30" s="14" t="s">
        <v>46</v>
      </c>
      <c r="C30" s="14" t="s">
        <v>47</v>
      </c>
      <c r="D30" s="14" t="s">
        <v>48</v>
      </c>
      <c r="E30" s="14" t="s">
        <v>49</v>
      </c>
      <c r="G30" s="14" t="s">
        <v>50</v>
      </c>
      <c r="H30" s="14" t="s">
        <v>51</v>
      </c>
      <c r="J30" s="14" t="s">
        <v>52</v>
      </c>
      <c r="K30" s="14" t="s">
        <v>69</v>
      </c>
      <c r="M30" s="14" t="s">
        <v>53</v>
      </c>
      <c r="N30" s="14" t="s">
        <v>54</v>
      </c>
      <c r="O30" s="14" t="s">
        <v>55</v>
      </c>
      <c r="P30" s="14" t="s">
        <v>56</v>
      </c>
      <c r="Q30" s="14" t="s">
        <v>57</v>
      </c>
      <c r="S30" s="14" t="s">
        <v>58</v>
      </c>
      <c r="T30" s="14" t="s">
        <v>59</v>
      </c>
    </row>
    <row r="31" customFormat="false" ht="12.8" hidden="false" customHeight="false" outlineLevel="0" collapsed="false">
      <c r="A31" s="10" t="s">
        <v>70</v>
      </c>
      <c r="B31" s="10" t="s">
        <v>37</v>
      </c>
      <c r="C31" s="10" t="s">
        <v>40</v>
      </c>
      <c r="D31" s="11" t="n">
        <v>3</v>
      </c>
      <c r="E31" s="11" t="n">
        <v>0</v>
      </c>
      <c r="G31" s="3" t="n">
        <f aca="false">MATCH(1,INDEX(ISBLANK(H32:$AMJ32),0,0),0)-1</f>
        <v>1</v>
      </c>
      <c r="H31" s="8" t="s">
        <v>61</v>
      </c>
      <c r="J31" s="3" t="n">
        <f aca="false">MATCH(1,INDEX(ISBLANK(K32:$AMJ32),0,0),0)-1</f>
        <v>1</v>
      </c>
      <c r="K31" s="8" t="s">
        <v>19</v>
      </c>
      <c r="M31" s="15" t="n">
        <v>20</v>
      </c>
      <c r="N31" s="15" t="n">
        <v>0</v>
      </c>
      <c r="O31" s="13" t="s">
        <v>62</v>
      </c>
      <c r="P31" s="3" t="n">
        <f aca="false">MATCH(1,INDEX(ISBLANK(Q31:$AMJ31),0,0),0)-1</f>
        <v>1</v>
      </c>
      <c r="Q31" s="16" t="n">
        <v>0.05</v>
      </c>
      <c r="S31" s="3" t="n">
        <f aca="false">MATCH(1,INDEX(ISBLANK(T32:$AMJ32),0,0),0)-1</f>
        <v>0</v>
      </c>
      <c r="T31" s="8"/>
    </row>
    <row r="32" customFormat="false" ht="12.8" hidden="false" customHeight="false" outlineLevel="0" collapsed="false">
      <c r="A32" s="0"/>
      <c r="B32" s="0"/>
      <c r="C32" s="0"/>
      <c r="H32" s="8" t="s">
        <v>63</v>
      </c>
      <c r="K32" s="8" t="s">
        <v>71</v>
      </c>
      <c r="T32" s="8"/>
    </row>
    <row r="33" customFormat="false" ht="12.8" hidden="false" customHeight="false" outlineLevel="0" collapsed="false">
      <c r="A33" s="0"/>
      <c r="B33" s="0"/>
      <c r="C33" s="0"/>
      <c r="H33" s="11" t="n">
        <v>10</v>
      </c>
      <c r="K33" s="8" t="s">
        <v>72</v>
      </c>
    </row>
    <row r="34" customFormat="false" ht="39.55" hidden="false" customHeight="false" outlineLevel="0" collapsed="false">
      <c r="A34" s="14" t="s">
        <v>16</v>
      </c>
      <c r="B34" s="14" t="s">
        <v>46</v>
      </c>
      <c r="C34" s="14" t="s">
        <v>47</v>
      </c>
      <c r="D34" s="14" t="s">
        <v>48</v>
      </c>
      <c r="E34" s="14" t="s">
        <v>49</v>
      </c>
      <c r="G34" s="14" t="s">
        <v>50</v>
      </c>
      <c r="H34" s="14" t="s">
        <v>51</v>
      </c>
      <c r="J34" s="14" t="s">
        <v>52</v>
      </c>
      <c r="L34" s="14" t="s">
        <v>53</v>
      </c>
      <c r="M34" s="14" t="s">
        <v>54</v>
      </c>
      <c r="N34" s="14" t="s">
        <v>55</v>
      </c>
      <c r="O34" s="14" t="s">
        <v>56</v>
      </c>
      <c r="P34" s="14" t="s">
        <v>57</v>
      </c>
      <c r="R34" s="14" t="s">
        <v>58</v>
      </c>
      <c r="S34" s="14" t="s">
        <v>59</v>
      </c>
      <c r="AMC34" s="0"/>
      <c r="AMD34" s="0"/>
    </row>
    <row r="35" customFormat="false" ht="12.8" hidden="false" customHeight="false" outlineLevel="0" collapsed="false">
      <c r="A35" s="10" t="s">
        <v>73</v>
      </c>
      <c r="B35" s="10" t="s">
        <v>40</v>
      </c>
      <c r="C35" s="10" t="s">
        <v>43</v>
      </c>
      <c r="D35" s="11" t="n">
        <v>3</v>
      </c>
      <c r="E35" s="11" t="n">
        <v>0</v>
      </c>
      <c r="G35" s="3" t="n">
        <f aca="false">MATCH(1,INDEX(ISBLANK(H36:$AMJ36),0,0),0)-1</f>
        <v>1</v>
      </c>
      <c r="H35" s="8" t="s">
        <v>61</v>
      </c>
      <c r="J35" s="3" t="n">
        <f aca="false">MATCH(1,INDEX(ISBLANK(K36:$AMJ36),0,0),0)-1</f>
        <v>0</v>
      </c>
      <c r="L35" s="15"/>
      <c r="M35" s="15" t="n">
        <v>0</v>
      </c>
      <c r="N35" s="17" t="s">
        <v>62</v>
      </c>
      <c r="O35" s="3" t="n">
        <f aca="false">MATCH(1,INDEX(ISBLANK(P35:$AMJ35),0,0),0)-1</f>
        <v>1</v>
      </c>
      <c r="P35" s="16" t="n">
        <v>1</v>
      </c>
      <c r="R35" s="3" t="n">
        <f aca="false">MATCH(1,INDEX(ISBLANK(S36:$AMJ36),0,0),0)-1</f>
        <v>0</v>
      </c>
      <c r="S35" s="8"/>
      <c r="AMC35" s="0"/>
      <c r="AMD35" s="0"/>
    </row>
    <row r="36" customFormat="false" ht="12.8" hidden="false" customHeight="false" outlineLevel="0" collapsed="false">
      <c r="A36" s="0"/>
      <c r="B36" s="0"/>
      <c r="C36" s="0"/>
      <c r="H36" s="8" t="s">
        <v>63</v>
      </c>
      <c r="S36" s="8"/>
      <c r="AMC36" s="0"/>
      <c r="AMD36" s="0"/>
    </row>
    <row r="37" customFormat="false" ht="12.8" hidden="false" customHeight="false" outlineLevel="0" collapsed="false">
      <c r="A37" s="0"/>
      <c r="B37" s="0"/>
      <c r="C37" s="0"/>
      <c r="H37" s="11" t="n">
        <v>1</v>
      </c>
      <c r="AMC37" s="0"/>
      <c r="AMD37" s="0"/>
    </row>
    <row r="38" customFormat="false" ht="39.55" hidden="false" customHeight="false" outlineLevel="0" collapsed="false">
      <c r="A38" s="14" t="s">
        <v>16</v>
      </c>
      <c r="B38" s="14" t="s">
        <v>46</v>
      </c>
      <c r="C38" s="14" t="s">
        <v>47</v>
      </c>
      <c r="D38" s="14" t="s">
        <v>48</v>
      </c>
      <c r="E38" s="14" t="s">
        <v>49</v>
      </c>
      <c r="G38" s="14" t="s">
        <v>50</v>
      </c>
      <c r="H38" s="14" t="s">
        <v>51</v>
      </c>
      <c r="J38" s="14" t="s">
        <v>52</v>
      </c>
      <c r="L38" s="14" t="s">
        <v>53</v>
      </c>
      <c r="M38" s="14" t="s">
        <v>54</v>
      </c>
      <c r="N38" s="14" t="s">
        <v>55</v>
      </c>
      <c r="O38" s="14" t="s">
        <v>56</v>
      </c>
      <c r="P38" s="14" t="s">
        <v>57</v>
      </c>
      <c r="Q38" s="14"/>
      <c r="R38" s="14"/>
      <c r="S38" s="14"/>
      <c r="U38" s="14" t="s">
        <v>58</v>
      </c>
      <c r="V38" s="14" t="s">
        <v>59</v>
      </c>
      <c r="AME38" s="3"/>
    </row>
    <row r="39" customFormat="false" ht="12.8" hidden="false" customHeight="false" outlineLevel="0" collapsed="false">
      <c r="A39" s="10" t="s">
        <v>74</v>
      </c>
      <c r="B39" s="10" t="s">
        <v>40</v>
      </c>
      <c r="C39" s="10" t="s">
        <v>42</v>
      </c>
      <c r="D39" s="11" t="n">
        <v>3</v>
      </c>
      <c r="E39" s="11" t="n">
        <v>0</v>
      </c>
      <c r="G39" s="3" t="n">
        <f aca="false">MATCH(1,INDEX(ISBLANK(H40:$AMJ40),0,0),0)-1</f>
        <v>1</v>
      </c>
      <c r="H39" s="8" t="s">
        <v>61</v>
      </c>
      <c r="J39" s="3" t="n">
        <f aca="false">MATCH(1,INDEX(ISBLANK(K40:$AMJ40),0,0),0)-1</f>
        <v>0</v>
      </c>
      <c r="L39" s="15"/>
      <c r="M39" s="15" t="n">
        <v>0</v>
      </c>
      <c r="N39" s="17" t="s">
        <v>12</v>
      </c>
      <c r="O39" s="3" t="n">
        <f aca="false">MATCH(1,INDEX(ISBLANK(P39:$AMJ39),0,0),0)-1</f>
        <v>4</v>
      </c>
      <c r="P39" s="16" t="n">
        <v>0.07</v>
      </c>
      <c r="Q39" s="16" t="n">
        <v>0.05</v>
      </c>
      <c r="R39" s="16" t="n">
        <v>0.02</v>
      </c>
      <c r="S39" s="16" t="n">
        <v>1</v>
      </c>
      <c r="U39" s="3" t="n">
        <f aca="false">MATCH(1,INDEX(ISBLANK(V40:$AMJ40),0,0),0)-1</f>
        <v>0</v>
      </c>
      <c r="V39" s="8"/>
      <c r="AME39" s="3"/>
    </row>
    <row r="40" customFormat="false" ht="12.8" hidden="false" customHeight="false" outlineLevel="0" collapsed="false">
      <c r="A40" s="0"/>
      <c r="B40" s="0"/>
      <c r="C40" s="0"/>
      <c r="H40" s="8" t="s">
        <v>63</v>
      </c>
      <c r="V40" s="8"/>
      <c r="AME40" s="3"/>
    </row>
    <row r="41" customFormat="false" ht="12.8" hidden="false" customHeight="false" outlineLevel="0" collapsed="false">
      <c r="A41" s="0"/>
      <c r="B41" s="0"/>
      <c r="C41" s="0"/>
      <c r="H41" s="11" t="n">
        <v>0.25</v>
      </c>
      <c r="AME41" s="3"/>
    </row>
    <row r="42" customFormat="false" ht="39.75" hidden="false" customHeight="false" outlineLevel="0" collapsed="false">
      <c r="A42" s="14" t="s">
        <v>16</v>
      </c>
      <c r="B42" s="14" t="s">
        <v>46</v>
      </c>
      <c r="C42" s="14" t="s">
        <v>47</v>
      </c>
      <c r="D42" s="14" t="s">
        <v>48</v>
      </c>
      <c r="E42" s="14" t="s">
        <v>49</v>
      </c>
      <c r="G42" s="14" t="s">
        <v>50</v>
      </c>
      <c r="H42" s="14" t="s">
        <v>51</v>
      </c>
      <c r="J42" s="14" t="s">
        <v>52</v>
      </c>
      <c r="K42" s="14" t="s">
        <v>69</v>
      </c>
      <c r="M42" s="14" t="s">
        <v>53</v>
      </c>
      <c r="N42" s="14" t="s">
        <v>54</v>
      </c>
      <c r="O42" s="14" t="s">
        <v>55</v>
      </c>
      <c r="P42" s="14" t="s">
        <v>56</v>
      </c>
      <c r="Q42" s="14" t="s">
        <v>57</v>
      </c>
      <c r="S42" s="14" t="s">
        <v>58</v>
      </c>
      <c r="T42" s="14" t="s">
        <v>59</v>
      </c>
    </row>
    <row r="43" customFormat="false" ht="12.8" hidden="false" customHeight="false" outlineLevel="0" collapsed="false">
      <c r="A43" s="10" t="s">
        <v>75</v>
      </c>
      <c r="B43" s="10" t="s">
        <v>38</v>
      </c>
      <c r="C43" s="10" t="s">
        <v>41</v>
      </c>
      <c r="D43" s="11" t="n">
        <v>6</v>
      </c>
      <c r="E43" s="11" t="n">
        <v>3</v>
      </c>
      <c r="G43" s="3" t="n">
        <f aca="false">MATCH(1,INDEX(ISBLANK(H44:$AMJ44),0,0),0)-1</f>
        <v>1</v>
      </c>
      <c r="H43" s="8" t="s">
        <v>61</v>
      </c>
      <c r="J43" s="3" t="n">
        <f aca="false">MATCH(1,INDEX(ISBLANK(K44:$AMJ44),0,0),0)-1</f>
        <v>1</v>
      </c>
      <c r="K43" s="8" t="s">
        <v>19</v>
      </c>
      <c r="M43" s="15" t="n">
        <v>8</v>
      </c>
      <c r="N43" s="15" t="n">
        <v>0</v>
      </c>
      <c r="O43" s="13" t="s">
        <v>62</v>
      </c>
      <c r="P43" s="3" t="n">
        <f aca="false">MATCH(1,INDEX(ISBLANK(Q43:$AMJ43),0,0),0)-1</f>
        <v>1</v>
      </c>
      <c r="Q43" s="16" t="n">
        <v>0.05</v>
      </c>
      <c r="S43" s="3" t="n">
        <f aca="false">MATCH(1,INDEX(ISBLANK(T44:$AMJ44),0,0),0)-1</f>
        <v>0</v>
      </c>
      <c r="T43" s="8"/>
    </row>
    <row r="44" customFormat="false" ht="12.8" hidden="false" customHeight="false" outlineLevel="0" collapsed="false">
      <c r="A44" s="0"/>
      <c r="B44" s="0"/>
      <c r="C44" s="0"/>
      <c r="H44" s="8" t="s">
        <v>63</v>
      </c>
      <c r="K44" s="8" t="s">
        <v>76</v>
      </c>
      <c r="T44" s="8"/>
    </row>
    <row r="45" customFormat="false" ht="12.8" hidden="false" customHeight="false" outlineLevel="0" collapsed="false">
      <c r="A45" s="0"/>
      <c r="B45" s="0"/>
      <c r="C45" s="0"/>
      <c r="H45" s="11" t="n">
        <v>12</v>
      </c>
      <c r="K45" s="8" t="s">
        <v>22</v>
      </c>
    </row>
    <row r="46" customFormat="false" ht="39.55" hidden="false" customHeight="false" outlineLevel="0" collapsed="false">
      <c r="A46" s="14" t="s">
        <v>16</v>
      </c>
      <c r="B46" s="14" t="s">
        <v>46</v>
      </c>
      <c r="C46" s="14" t="s">
        <v>47</v>
      </c>
      <c r="D46" s="14" t="s">
        <v>48</v>
      </c>
      <c r="E46" s="14" t="s">
        <v>49</v>
      </c>
      <c r="G46" s="14" t="s">
        <v>50</v>
      </c>
      <c r="H46" s="14" t="s">
        <v>51</v>
      </c>
      <c r="J46" s="14" t="s">
        <v>52</v>
      </c>
      <c r="L46" s="14" t="s">
        <v>53</v>
      </c>
      <c r="M46" s="14" t="s">
        <v>54</v>
      </c>
      <c r="N46" s="14" t="s">
        <v>55</v>
      </c>
      <c r="O46" s="14" t="s">
        <v>56</v>
      </c>
      <c r="P46" s="14" t="s">
        <v>57</v>
      </c>
      <c r="R46" s="14" t="s">
        <v>58</v>
      </c>
      <c r="S46" s="14" t="s">
        <v>59</v>
      </c>
      <c r="AMC46" s="0"/>
      <c r="AMD46" s="0"/>
    </row>
    <row r="47" customFormat="false" ht="12.8" hidden="false" customHeight="false" outlineLevel="0" collapsed="false">
      <c r="A47" s="10" t="s">
        <v>77</v>
      </c>
      <c r="B47" s="10" t="s">
        <v>41</v>
      </c>
      <c r="C47" s="10" t="s">
        <v>44</v>
      </c>
      <c r="D47" s="11" t="n">
        <v>6</v>
      </c>
      <c r="E47" s="11" t="n">
        <v>3</v>
      </c>
      <c r="G47" s="3" t="n">
        <f aca="false">MATCH(1,INDEX(ISBLANK(H48:$AMJ48),0,0),0)-1</f>
        <v>1</v>
      </c>
      <c r="H47" s="8" t="s">
        <v>61</v>
      </c>
      <c r="J47" s="3" t="n">
        <f aca="false">MATCH(1,INDEX(ISBLANK(K48:$AMJ48),0,0),0)-1</f>
        <v>0</v>
      </c>
      <c r="L47" s="15"/>
      <c r="M47" s="15" t="n">
        <v>0</v>
      </c>
      <c r="N47" s="17" t="s">
        <v>62</v>
      </c>
      <c r="O47" s="3" t="n">
        <f aca="false">MATCH(1,INDEX(ISBLANK(P47:$AMJ47),0,0),0)-1</f>
        <v>1</v>
      </c>
      <c r="P47" s="16" t="n">
        <v>0.05</v>
      </c>
      <c r="R47" s="3" t="n">
        <f aca="false">MATCH(1,INDEX(ISBLANK(S48:$AMJ48),0,0),0)-1</f>
        <v>0</v>
      </c>
      <c r="S47" s="8"/>
      <c r="AMC47" s="0"/>
      <c r="AMD47" s="0"/>
    </row>
    <row r="48" customFormat="false" ht="12.8" hidden="false" customHeight="false" outlineLevel="0" collapsed="false">
      <c r="A48" s="0"/>
      <c r="B48" s="0"/>
      <c r="C48" s="0"/>
      <c r="H48" s="8" t="s">
        <v>63</v>
      </c>
      <c r="S48" s="8"/>
      <c r="AMC48" s="0"/>
      <c r="AMD48" s="0"/>
    </row>
    <row r="49" customFormat="false" ht="12.8" hidden="false" customHeight="false" outlineLevel="0" collapsed="false">
      <c r="A49" s="0"/>
      <c r="B49" s="0"/>
      <c r="C49" s="0"/>
      <c r="H49" s="11" t="n">
        <v>3</v>
      </c>
      <c r="AMC49" s="0"/>
      <c r="AMD49" s="0"/>
    </row>
    <row r="50" customFormat="false" ht="39.55" hidden="false" customHeight="false" outlineLevel="0" collapsed="false">
      <c r="A50" s="14" t="s">
        <v>16</v>
      </c>
      <c r="B50" s="14" t="s">
        <v>46</v>
      </c>
      <c r="C50" s="14" t="s">
        <v>47</v>
      </c>
      <c r="D50" s="14" t="s">
        <v>48</v>
      </c>
      <c r="E50" s="14" t="s">
        <v>49</v>
      </c>
      <c r="G50" s="14" t="s">
        <v>50</v>
      </c>
      <c r="H50" s="14" t="s">
        <v>51</v>
      </c>
      <c r="J50" s="14" t="s">
        <v>52</v>
      </c>
      <c r="L50" s="14" t="s">
        <v>53</v>
      </c>
      <c r="M50" s="14" t="s">
        <v>54</v>
      </c>
      <c r="N50" s="14" t="s">
        <v>55</v>
      </c>
      <c r="O50" s="14" t="s">
        <v>56</v>
      </c>
      <c r="P50" s="14" t="s">
        <v>57</v>
      </c>
      <c r="Q50" s="14"/>
      <c r="R50" s="14"/>
      <c r="S50" s="14"/>
      <c r="T50" s="14"/>
      <c r="U50" s="14"/>
      <c r="W50" s="14" t="s">
        <v>58</v>
      </c>
      <c r="X50" s="14" t="s">
        <v>59</v>
      </c>
      <c r="AME50" s="3"/>
      <c r="AMF50" s="3"/>
      <c r="AMG50" s="3"/>
    </row>
    <row r="51" customFormat="false" ht="12.8" hidden="false" customHeight="false" outlineLevel="0" collapsed="false">
      <c r="A51" s="10" t="s">
        <v>78</v>
      </c>
      <c r="B51" s="10" t="s">
        <v>41</v>
      </c>
      <c r="C51" s="10" t="s">
        <v>43</v>
      </c>
      <c r="D51" s="11" t="n">
        <v>6</v>
      </c>
      <c r="E51" s="11" t="n">
        <v>3</v>
      </c>
      <c r="G51" s="3" t="n">
        <f aca="false">MATCH(1,INDEX(ISBLANK(H52:$AMJ52),0,0),0)-1</f>
        <v>1</v>
      </c>
      <c r="H51" s="8" t="s">
        <v>61</v>
      </c>
      <c r="J51" s="3" t="n">
        <f aca="false">MATCH(1,INDEX(ISBLANK(K52:$AMJ52),0,0),0)-1</f>
        <v>0</v>
      </c>
      <c r="L51" s="15"/>
      <c r="M51" s="15" t="n">
        <v>0</v>
      </c>
      <c r="N51" s="17" t="s">
        <v>12</v>
      </c>
      <c r="O51" s="3" t="n">
        <f aca="false">MATCH(1,INDEX(ISBLANK(P51:$AMJ51),0,0),0)-1</f>
        <v>6</v>
      </c>
      <c r="P51" s="16" t="n">
        <v>0.05</v>
      </c>
      <c r="Q51" s="16" t="n">
        <v>0.03</v>
      </c>
      <c r="R51" s="16" t="n">
        <v>0.03</v>
      </c>
      <c r="S51" s="16" t="n">
        <v>0.02</v>
      </c>
      <c r="T51" s="16" t="n">
        <v>0.01</v>
      </c>
      <c r="U51" s="16" t="n">
        <v>1</v>
      </c>
      <c r="W51" s="3" t="n">
        <f aca="false">MATCH(1,INDEX(ISBLANK(X52:$AMJ52),0,0),0)-1</f>
        <v>0</v>
      </c>
      <c r="X51" s="8"/>
      <c r="AME51" s="3"/>
      <c r="AMF51" s="3"/>
      <c r="AMG51" s="3"/>
    </row>
    <row r="52" customFormat="false" ht="12.8" hidden="false" customHeight="false" outlineLevel="0" collapsed="false">
      <c r="A52" s="0"/>
      <c r="B52" s="0"/>
      <c r="C52" s="0"/>
      <c r="H52" s="8" t="s">
        <v>63</v>
      </c>
      <c r="X52" s="8"/>
      <c r="AME52" s="3"/>
      <c r="AMF52" s="3"/>
      <c r="AMG52" s="3"/>
    </row>
    <row r="53" customFormat="false" ht="12.8" hidden="false" customHeight="false" outlineLevel="0" collapsed="false">
      <c r="A53" s="0"/>
      <c r="B53" s="0"/>
      <c r="C53" s="0"/>
      <c r="H53" s="11" t="n">
        <v>0.5</v>
      </c>
      <c r="AME53" s="3"/>
      <c r="AMF53" s="3"/>
      <c r="AMG53" s="3"/>
    </row>
    <row r="54" customFormat="false" ht="39.55" hidden="false" customHeight="false" outlineLevel="0" collapsed="false">
      <c r="A54" s="14" t="s">
        <v>16</v>
      </c>
      <c r="B54" s="14" t="s">
        <v>46</v>
      </c>
      <c r="C54" s="14" t="s">
        <v>47</v>
      </c>
      <c r="D54" s="14" t="s">
        <v>48</v>
      </c>
      <c r="E54" s="14" t="s">
        <v>49</v>
      </c>
      <c r="G54" s="14" t="s">
        <v>50</v>
      </c>
      <c r="H54" s="14" t="s">
        <v>51</v>
      </c>
      <c r="J54" s="14" t="s">
        <v>52</v>
      </c>
      <c r="L54" s="14" t="s">
        <v>53</v>
      </c>
      <c r="M54" s="14" t="s">
        <v>54</v>
      </c>
      <c r="N54" s="14" t="s">
        <v>55</v>
      </c>
      <c r="O54" s="14" t="s">
        <v>56</v>
      </c>
      <c r="P54" s="14" t="s">
        <v>57</v>
      </c>
      <c r="Q54" s="14"/>
      <c r="R54" s="14"/>
      <c r="T54" s="14" t="s">
        <v>58</v>
      </c>
      <c r="U54" s="14" t="s">
        <v>59</v>
      </c>
    </row>
    <row r="55" customFormat="false" ht="12.8" hidden="false" customHeight="false" outlineLevel="0" collapsed="false">
      <c r="A55" s="10" t="s">
        <v>74</v>
      </c>
      <c r="B55" s="10" t="s">
        <v>37</v>
      </c>
      <c r="C55" s="10" t="s">
        <v>42</v>
      </c>
      <c r="D55" s="11" t="n">
        <v>3</v>
      </c>
      <c r="E55" s="11" t="n">
        <v>0</v>
      </c>
      <c r="G55" s="3" t="n">
        <f aca="false">MATCH(1,INDEX(ISBLANK(H56:$AMJ56),0,0),0)-1</f>
        <v>1</v>
      </c>
      <c r="H55" s="8" t="s">
        <v>61</v>
      </c>
      <c r="J55" s="3" t="n">
        <f aca="false">MATCH(1,INDEX(ISBLANK(K56:$AMJ56),0,0),0)-1</f>
        <v>0</v>
      </c>
      <c r="L55" s="15"/>
      <c r="M55" s="15" t="n">
        <v>0</v>
      </c>
      <c r="N55" s="17" t="s">
        <v>12</v>
      </c>
      <c r="O55" s="3" t="n">
        <f aca="false">MATCH(1,INDEX(ISBLANK(P55:$AMJ55),0,0),0)-1</f>
        <v>3</v>
      </c>
      <c r="P55" s="16" t="n">
        <v>0.02</v>
      </c>
      <c r="Q55" s="16" t="n">
        <v>0.05</v>
      </c>
      <c r="R55" s="16" t="n">
        <v>0.65</v>
      </c>
      <c r="T55" s="3" t="n">
        <f aca="false">MATCH(1,INDEX(ISBLANK(U56:$AMJ56),0,0),0)-1</f>
        <v>0</v>
      </c>
      <c r="U55" s="8"/>
    </row>
    <row r="56" customFormat="false" ht="12.8" hidden="false" customHeight="false" outlineLevel="0" collapsed="false">
      <c r="A56" s="0"/>
      <c r="B56" s="0"/>
      <c r="C56" s="0"/>
      <c r="H56" s="8" t="s">
        <v>63</v>
      </c>
      <c r="U56" s="8"/>
    </row>
    <row r="57" customFormat="false" ht="12.8" hidden="false" customHeight="false" outlineLevel="0" collapsed="false">
      <c r="A57" s="0"/>
      <c r="B57" s="0"/>
      <c r="C57" s="0"/>
      <c r="H57" s="11" t="n">
        <v>9.5</v>
      </c>
    </row>
    <row r="58" customFormat="false" ht="39.55" hidden="false" customHeight="false" outlineLevel="0" collapsed="false">
      <c r="A58" s="14" t="s">
        <v>16</v>
      </c>
      <c r="B58" s="14" t="s">
        <v>46</v>
      </c>
      <c r="C58" s="14" t="s">
        <v>47</v>
      </c>
      <c r="D58" s="14" t="s">
        <v>48</v>
      </c>
      <c r="E58" s="14" t="s">
        <v>49</v>
      </c>
      <c r="G58" s="14" t="s">
        <v>50</v>
      </c>
      <c r="H58" s="14" t="s">
        <v>51</v>
      </c>
      <c r="J58" s="14" t="s">
        <v>52</v>
      </c>
      <c r="L58" s="14" t="s">
        <v>53</v>
      </c>
      <c r="M58" s="14" t="s">
        <v>54</v>
      </c>
      <c r="N58" s="14" t="s">
        <v>55</v>
      </c>
      <c r="O58" s="14" t="s">
        <v>56</v>
      </c>
      <c r="P58" s="14" t="s">
        <v>57</v>
      </c>
      <c r="Q58" s="14"/>
      <c r="R58" s="14"/>
      <c r="T58" s="14" t="s">
        <v>58</v>
      </c>
      <c r="U58" s="14" t="s">
        <v>59</v>
      </c>
    </row>
    <row r="59" customFormat="false" ht="12.8" hidden="false" customHeight="false" outlineLevel="0" collapsed="false">
      <c r="A59" s="10" t="s">
        <v>78</v>
      </c>
      <c r="B59" s="10" t="s">
        <v>38</v>
      </c>
      <c r="C59" s="10" t="s">
        <v>43</v>
      </c>
      <c r="D59" s="11" t="n">
        <v>6</v>
      </c>
      <c r="E59" s="11" t="n">
        <v>3</v>
      </c>
      <c r="G59" s="3" t="n">
        <f aca="false">MATCH(1,INDEX(ISBLANK(H60:$AMJ60),0,0),0)-1</f>
        <v>1</v>
      </c>
      <c r="H59" s="8" t="s">
        <v>61</v>
      </c>
      <c r="J59" s="3" t="n">
        <f aca="false">MATCH(1,INDEX(ISBLANK(K60:$AMJ60),0,0),0)-1</f>
        <v>0</v>
      </c>
      <c r="L59" s="15"/>
      <c r="M59" s="15" t="n">
        <v>0</v>
      </c>
      <c r="N59" s="17" t="s">
        <v>12</v>
      </c>
      <c r="O59" s="3" t="n">
        <f aca="false">MATCH(1,INDEX(ISBLANK(P59:$AMJ59),0,0),0)-1</f>
        <v>3</v>
      </c>
      <c r="P59" s="16" t="n">
        <v>0.03</v>
      </c>
      <c r="Q59" s="16" t="n">
        <v>0.08</v>
      </c>
      <c r="R59" s="16" t="n">
        <v>0.7</v>
      </c>
      <c r="T59" s="3" t="n">
        <f aca="false">MATCH(1,INDEX(ISBLANK(U60:$AMJ60),0,0),0)-1</f>
        <v>0</v>
      </c>
      <c r="U59" s="8"/>
    </row>
    <row r="60" customFormat="false" ht="12.8" hidden="false" customHeight="false" outlineLevel="0" collapsed="false">
      <c r="A60" s="0"/>
      <c r="B60" s="0"/>
      <c r="C60" s="0"/>
      <c r="H60" s="8" t="s">
        <v>63</v>
      </c>
      <c r="U60" s="8"/>
    </row>
    <row r="61" customFormat="false" ht="12.8" hidden="false" customHeight="false" outlineLevel="0" collapsed="false">
      <c r="A61" s="0"/>
      <c r="B61" s="0"/>
      <c r="C61" s="0"/>
      <c r="H61" s="11" t="n">
        <v>11</v>
      </c>
    </row>
    <row r="62" customFormat="false" ht="39.55" hidden="false" customHeight="false" outlineLevel="0" collapsed="false">
      <c r="A62" s="14" t="s">
        <v>16</v>
      </c>
      <c r="B62" s="14" t="s">
        <v>46</v>
      </c>
      <c r="C62" s="14" t="s">
        <v>47</v>
      </c>
      <c r="D62" s="14" t="s">
        <v>48</v>
      </c>
      <c r="E62" s="14" t="s">
        <v>49</v>
      </c>
      <c r="G62" s="14" t="s">
        <v>50</v>
      </c>
      <c r="H62" s="14" t="s">
        <v>51</v>
      </c>
      <c r="J62" s="14" t="s">
        <v>52</v>
      </c>
      <c r="L62" s="14" t="s">
        <v>53</v>
      </c>
      <c r="M62" s="14" t="s">
        <v>54</v>
      </c>
      <c r="N62" s="14" t="s">
        <v>55</v>
      </c>
      <c r="O62" s="14" t="s">
        <v>56</v>
      </c>
      <c r="P62" s="14" t="s">
        <v>57</v>
      </c>
      <c r="Q62" s="14"/>
      <c r="R62" s="14"/>
      <c r="T62" s="14" t="s">
        <v>58</v>
      </c>
      <c r="U62" s="14" t="s">
        <v>59</v>
      </c>
    </row>
    <row r="63" customFormat="false" ht="12.8" hidden="false" customHeight="false" outlineLevel="0" collapsed="false">
      <c r="A63" s="10" t="s">
        <v>79</v>
      </c>
      <c r="B63" s="10" t="s">
        <v>39</v>
      </c>
      <c r="C63" s="10" t="s">
        <v>44</v>
      </c>
      <c r="D63" s="11" t="n">
        <v>12</v>
      </c>
      <c r="E63" s="11" t="n">
        <v>3</v>
      </c>
      <c r="G63" s="3" t="n">
        <f aca="false">MATCH(1,INDEX(ISBLANK(H64:$AMJ64),0,0),0)-1</f>
        <v>1</v>
      </c>
      <c r="H63" s="8" t="s">
        <v>61</v>
      </c>
      <c r="J63" s="3" t="n">
        <f aca="false">MATCH(1,INDEX(ISBLANK(K64:$AMJ64),0,0),0)-1</f>
        <v>0</v>
      </c>
      <c r="L63" s="15"/>
      <c r="M63" s="15" t="n">
        <v>0</v>
      </c>
      <c r="N63" s="17" t="s">
        <v>12</v>
      </c>
      <c r="O63" s="3" t="n">
        <f aca="false">MATCH(1,INDEX(ISBLANK(P63:$AMJ63),0,0),0)-1</f>
        <v>3</v>
      </c>
      <c r="P63" s="16" t="n">
        <v>0.05</v>
      </c>
      <c r="Q63" s="16" t="n">
        <v>0.1</v>
      </c>
      <c r="R63" s="16" t="n">
        <v>0.75</v>
      </c>
      <c r="T63" s="3" t="n">
        <f aca="false">MATCH(1,INDEX(ISBLANK(U64:$AMJ64),0,0),0)-1</f>
        <v>0</v>
      </c>
      <c r="U63" s="8"/>
    </row>
    <row r="64" customFormat="false" ht="12.8" hidden="false" customHeight="false" outlineLevel="0" collapsed="false">
      <c r="A64" s="0"/>
      <c r="B64" s="0"/>
      <c r="C64" s="0"/>
      <c r="H64" s="8" t="s">
        <v>63</v>
      </c>
      <c r="U64" s="8"/>
    </row>
    <row r="65" customFormat="false" ht="12.8" hidden="false" customHeight="false" outlineLevel="0" collapsed="false">
      <c r="A65" s="0"/>
      <c r="B65" s="0"/>
      <c r="C65" s="0"/>
      <c r="H65" s="11" t="n">
        <v>12</v>
      </c>
    </row>
  </sheetData>
  <conditionalFormatting sqref="B3">
    <cfRule type="expression" priority="2" aboveAverage="0" equalAverage="0" bottom="0" percent="0" rank="0" text="" dxfId="0">
      <formula>$B3=$B4</formula>
    </cfRule>
    <cfRule type="expression" priority="3" aboveAverage="0" equalAverage="0" bottom="0" percent="0" rank="0" text="" dxfId="1">
      <formula>$B3*0.95&lt;=$B4</formula>
    </cfRule>
  </conditionalFormatting>
  <conditionalFormatting sqref="N15">
    <cfRule type="expression" priority="4" aboveAverage="0" equalAverage="0" bottom="0" percent="0" rank="0" text="" dxfId="0">
      <formula>ISBLANK(M15)</formula>
    </cfRule>
  </conditionalFormatting>
  <conditionalFormatting sqref="N11">
    <cfRule type="expression" priority="5" aboveAverage="0" equalAverage="0" bottom="0" percent="0" rank="0" text="" dxfId="0">
      <formula>ISBLANK(M11)</formula>
    </cfRule>
  </conditionalFormatting>
  <conditionalFormatting sqref="N7">
    <cfRule type="expression" priority="6" aboveAverage="0" equalAverage="0" bottom="0" percent="0" rank="0" text="" dxfId="0">
      <formula>ISBLANK(M7)</formula>
    </cfRule>
  </conditionalFormatting>
  <conditionalFormatting sqref="O7">
    <cfRule type="cellIs" priority="7" operator="equal" aboveAverage="0" equalAverage="0" bottom="0" percent="0" rank="0" text="" dxfId="1">
      <formula>0</formula>
    </cfRule>
  </conditionalFormatting>
  <conditionalFormatting sqref="O11">
    <cfRule type="cellIs" priority="8" operator="equal" aboveAverage="0" equalAverage="0" bottom="0" percent="0" rank="0" text="" dxfId="1">
      <formula>0</formula>
    </cfRule>
  </conditionalFormatting>
  <conditionalFormatting sqref="O15">
    <cfRule type="cellIs" priority="9" operator="equal" aboveAverage="0" equalAverage="0" bottom="0" percent="0" rank="0" text="" dxfId="1">
      <formula>0</formula>
    </cfRule>
  </conditionalFormatting>
  <conditionalFormatting sqref="O19">
    <cfRule type="cellIs" priority="10" operator="equal" aboveAverage="0" equalAverage="0" bottom="0" percent="0" rank="0" text="" dxfId="1">
      <formula>0</formula>
    </cfRule>
  </conditionalFormatting>
  <conditionalFormatting sqref="O23">
    <cfRule type="cellIs" priority="11" operator="equal" aboveAverage="0" equalAverage="0" bottom="0" percent="0" rank="0" text="" dxfId="1">
      <formula>0</formula>
    </cfRule>
  </conditionalFormatting>
  <conditionalFormatting sqref="O27">
    <cfRule type="cellIs" priority="12" operator="equal" aboveAverage="0" equalAverage="0" bottom="0" percent="0" rank="0" text="" dxfId="1">
      <formula>0</formula>
    </cfRule>
  </conditionalFormatting>
  <conditionalFormatting sqref="N19">
    <cfRule type="expression" priority="13" aboveAverage="0" equalAverage="0" bottom="0" percent="0" rank="0" text="" dxfId="0">
      <formula>ISBLANK(M19)</formula>
    </cfRule>
  </conditionalFormatting>
  <conditionalFormatting sqref="N23">
    <cfRule type="expression" priority="14" aboveAverage="0" equalAverage="0" bottom="0" percent="0" rank="0" text="" dxfId="0">
      <formula>ISBLANK(M23)</formula>
    </cfRule>
  </conditionalFormatting>
  <conditionalFormatting sqref="N27">
    <cfRule type="expression" priority="15" aboveAverage="0" equalAverage="0" bottom="0" percent="0" rank="0" text="" dxfId="0">
      <formula>ISBLANK(M27)</formula>
    </cfRule>
  </conditionalFormatting>
  <conditionalFormatting sqref="N39">
    <cfRule type="expression" priority="16" aboveAverage="0" equalAverage="0" bottom="0" percent="0" rank="0" text="" dxfId="0">
      <formula>ISBLANK(M39)</formula>
    </cfRule>
  </conditionalFormatting>
  <conditionalFormatting sqref="N35">
    <cfRule type="expression" priority="17" aboveAverage="0" equalAverage="0" bottom="0" percent="0" rank="0" text="" dxfId="0">
      <formula>ISBLANK(M35)</formula>
    </cfRule>
  </conditionalFormatting>
  <conditionalFormatting sqref="O31">
    <cfRule type="expression" priority="18" aboveAverage="0" equalAverage="0" bottom="0" percent="0" rank="0" text="" dxfId="0">
      <formula>ISBLANK(N31)</formula>
    </cfRule>
  </conditionalFormatting>
  <conditionalFormatting sqref="P31">
    <cfRule type="cellIs" priority="19" operator="equal" aboveAverage="0" equalAverage="0" bottom="0" percent="0" rank="0" text="" dxfId="1">
      <formula>0</formula>
    </cfRule>
  </conditionalFormatting>
  <conditionalFormatting sqref="O35">
    <cfRule type="cellIs" priority="20" operator="equal" aboveAverage="0" equalAverage="0" bottom="0" percent="0" rank="0" text="" dxfId="1">
      <formula>0</formula>
    </cfRule>
  </conditionalFormatting>
  <conditionalFormatting sqref="O39">
    <cfRule type="cellIs" priority="21" operator="equal" aboveAverage="0" equalAverage="0" bottom="0" percent="0" rank="0" text="" dxfId="1">
      <formula>0</formula>
    </cfRule>
  </conditionalFormatting>
  <conditionalFormatting sqref="N51">
    <cfRule type="expression" priority="22" aboveAverage="0" equalAverage="0" bottom="0" percent="0" rank="0" text="" dxfId="0">
      <formula>ISBLANK(M51)</formula>
    </cfRule>
  </conditionalFormatting>
  <conditionalFormatting sqref="N47">
    <cfRule type="expression" priority="23" aboveAverage="0" equalAverage="0" bottom="0" percent="0" rank="0" text="" dxfId="0">
      <formula>ISBLANK(M47)</formula>
    </cfRule>
  </conditionalFormatting>
  <conditionalFormatting sqref="O43">
    <cfRule type="expression" priority="24" aboveAverage="0" equalAverage="0" bottom="0" percent="0" rank="0" text="" dxfId="0">
      <formula>ISBLANK(N43)</formula>
    </cfRule>
  </conditionalFormatting>
  <conditionalFormatting sqref="P43">
    <cfRule type="cellIs" priority="25" operator="equal" aboveAverage="0" equalAverage="0" bottom="0" percent="0" rank="0" text="" dxfId="1">
      <formula>0</formula>
    </cfRule>
  </conditionalFormatting>
  <conditionalFormatting sqref="O47">
    <cfRule type="cellIs" priority="26" operator="equal" aboveAverage="0" equalAverage="0" bottom="0" percent="0" rank="0" text="" dxfId="1">
      <formula>0</formula>
    </cfRule>
  </conditionalFormatting>
  <conditionalFormatting sqref="O51">
    <cfRule type="cellIs" priority="27" operator="equal" aboveAverage="0" equalAverage="0" bottom="0" percent="0" rank="0" text="" dxfId="1">
      <formula>0</formula>
    </cfRule>
  </conditionalFormatting>
  <conditionalFormatting sqref="O55">
    <cfRule type="cellIs" priority="28" operator="equal" aboveAverage="0" equalAverage="0" bottom="0" percent="0" rank="0" text="" dxfId="1">
      <formula>0</formula>
    </cfRule>
  </conditionalFormatting>
  <conditionalFormatting sqref="O59">
    <cfRule type="cellIs" priority="29" operator="equal" aboveAverage="0" equalAverage="0" bottom="0" percent="0" rank="0" text="" dxfId="1">
      <formula>0</formula>
    </cfRule>
  </conditionalFormatting>
  <conditionalFormatting sqref="O63">
    <cfRule type="cellIs" priority="30" operator="equal" aboveAverage="0" equalAverage="0" bottom="0" percent="0" rank="0" text="" dxfId="1">
      <formula>0</formula>
    </cfRule>
  </conditionalFormatting>
  <conditionalFormatting sqref="N55">
    <cfRule type="expression" priority="31" aboveAverage="0" equalAverage="0" bottom="0" percent="0" rank="0" text="" dxfId="0">
      <formula>ISBLANK(M55)</formula>
    </cfRule>
  </conditionalFormatting>
  <conditionalFormatting sqref="N59">
    <cfRule type="expression" priority="32" aboveAverage="0" equalAverage="0" bottom="0" percent="0" rank="0" text="" dxfId="0">
      <formula>ISBLANK(M59)</formula>
    </cfRule>
  </conditionalFormatting>
  <conditionalFormatting sqref="N63">
    <cfRule type="expression" priority="33" aboveAverage="0" equalAverage="0" bottom="0" percent="0" rank="0" text="" dxfId="0">
      <formula>ISBLANK(M63)</formula>
    </cfRule>
  </conditionalFormatting>
  <dataValidations count="14">
    <dataValidation allowBlank="false" operator="greaterThan" showDropDown="false" showErrorMessage="true" showInputMessage="false" sqref="B3" type="whole">
      <formula1>0</formula1>
      <formula2>0</formula2>
    </dataValidation>
    <dataValidation allowBlank="false" operator="equal" showDropDown="false" showErrorMessage="true" showInputMessage="false" sqref="N7 N11 N15 N19 N23 N27 O31 N35 N39 O43 N47 N51 N55 N59 N63" type="list">
      <formula1>Misc!$B$1:$B$2</formula1>
      <formula2>0</formula2>
    </dataValidation>
    <dataValidation allowBlank="false" operator="greaterThan" showDropDown="false" showErrorMessage="true" showInputMessage="false" sqref="D7 D11 D15 D19 D23 D27 D31 D35 D39 D43 D47 D51 D55 D59 D63" type="decimal">
      <formula1>0</formula1>
      <formula2>0</formula2>
    </dataValidation>
    <dataValidation allowBlank="false" operator="equal" showDropDown="false" showErrorMessage="true" showInputMessage="false" sqref="G6:H6 A7 A8:C8 G8:G10 A9 C9 H10 A11 A12:C13 G12:G14 H14 A15 A16:C17 G16:G18 H18 A19 A20:C21 G20:G22 H22 A23 G26:H26 A27 G30:H30 A31 A32:C32 A33 C33 G34:H34 A35 A36:C37 G38:H38 A39 A40:C41 G42:H42 A43 A44:C44 A45 C45 G46:H46 A47 A48:C49 G50:H50 A51 A52:C53 G54:H54 A55 A56:C56 A57 C57 G58:H58 A59 A60:C61 G62:H62 A63 A64:C65" type="none">
      <formula1>OFFSET(INDIRECT(Misc!$A$8&amp;"A2"),0,0,INDIRECT(Misc!$A$5&amp;"B7"),1)</formula1>
      <formula2>0</formula2>
    </dataValidation>
    <dataValidation allowBlank="true" operator="equal" showDropDown="false" showErrorMessage="true" showInputMessage="false" sqref="B7:C7 B11:C11 B15:C15 B19:C19 B23:C23 B27:C27 B31:C31 B35:C35 B39:C39 B43:C43 B47:C47 B51:C51 B55:C55 B59:C59 B63:C63" type="list">
      <formula1>OFFSET(States!$A$7,0,0,States!$B$4)</formula1>
      <formula2>0</formula2>
    </dataValidation>
    <dataValidation allowBlank="true" operator="greaterThanOrEqual" showDropDown="false" showErrorMessage="true" showInputMessage="false" sqref="H9 H13 H17 H21 H25 H29 H33 H37 H41 H45 H49 H53 H57 H61 H65" type="decimal">
      <formula1>0</formula1>
      <formula2>0</formula2>
    </dataValidation>
    <dataValidation allowBlank="true" operator="equal" showDropDown="false" showErrorMessage="true" showInputMessage="false" sqref="H8 H12 H16 H20 H24 H28 H32 H36 H40 H44 H48 H52 H56 H60 H64" type="list">
      <formula1>Misc!$C$3:$C$8</formula1>
      <formula2>0</formula2>
    </dataValidation>
    <dataValidation allowBlank="true" operator="equal" showDropDown="false" showErrorMessage="true" showInputMessage="false" sqref="H7 H11 H15 H19 H23 H27 H31 H35 H39 H43 H47 H51 H55 H59 H63" type="list">
      <formula1>"age,tenure,time in state"</formula1>
      <formula2>0</formula2>
    </dataValidation>
    <dataValidation allowBlank="true" operator="equal" showDropDown="false" showErrorMessage="true" showInputMessage="false" sqref="K32 K44" type="list">
      <formula1>Misc!$C$1:$C$4</formula1>
      <formula2>0</formula2>
    </dataValidation>
    <dataValidation allowBlank="true" operator="equal" showDropDown="false" showErrorMessage="true" showInputMessage="false" sqref="S7 S11 S15 S19 S23 S27 K31 T31 S35 V39 K43 T43 S47 X51 U55 U59 U63" type="list">
      <formula1>INDEX(OFFSET(Attributes!$A$7,0,0,Attributes!$B$4*3-2),SMALL(IF(ISTEXT(OFFSET(Attributes!$A$7,0,0,Attributes!$B$4*3-2)),ROW(OFFSET(Attributes!$A$7,0,0,Attributes!$B$4*3-2))-ROW(Attributes!$A$6),""),ROW(INDIRECT("1:"&amp;Attributes!$B$4))))</formula1>
      <formula2>0</formula2>
    </dataValidation>
    <dataValidation allowBlank="true" operator="greaterThanOrEqual" showDropDown="false" showErrorMessage="true" showInputMessage="false" sqref="L7:M7 L11:M11 L15:M15 L19:M19 L23:M23 L27:M27 M31:N31 L35:M35 L39:M39 M43:N43 L47:M47 L51:M51 L55:M55 L59:M59 L63:M63" type="whole">
      <formula1>0</formula1>
      <formula2>0</formula2>
    </dataValidation>
    <dataValidation allowBlank="true" operator="between" showDropDown="false" showErrorMessage="true" showInputMessage="false" sqref="P7 P11 P15 P19 P23 P27 Q31 P35 P39:S39 Q43 P47 P51:U51 P55:R55 P59:R59 P63:R63" type="decimal">
      <formula1>0</formula1>
      <formula2>1</formula2>
    </dataValidation>
    <dataValidation allowBlank="true" operator="equal" showDropDown="false" showErrorMessage="true" showInputMessage="false" sqref="S8 S12 S16 S20 S24 S28 T32 S36 V40 T44 S48 X52 U56 U60 U64" type="list">
      <formula1>OFFSET(INDIRECT(Misc!$A$6&amp;"F1"),MATCH(#ref!,OFFSET(INDIRECT(Misc!$A$6&amp;"A2"),0,0,INDIRECT(Misc!$A$5&amp;"B5"),1),0),0,1,OFFSET(INDIRECT(Misc!$A$6&amp;"E1"),MATCH(#ref!,OFFSET(INDIRECT(Misc!$A$6&amp;"A2"),0,0,INDIRECT(Misc!$A$5&amp;"B5"),1),0),0))</formula1>
      <formula2>0</formula2>
    </dataValidation>
    <dataValidation allowBlank="true" operator="between" showDropDown="false" showErrorMessage="true" showInputMessage="false" sqref="E7 E11 E15 E19 E23 E27 E31 E35 E39 E43 E47 E51 E55 E59 E63" type="decimal">
      <formula1>0</formula1>
      <formula2>D7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13.65"/>
    <col collapsed="false" customWidth="true" hidden="false" outlineLevel="0" max="2" min="2" style="0" width="10.65"/>
    <col collapsed="false" customWidth="true" hidden="false" outlineLevel="0" max="1025" min="3" style="0" width="8.21"/>
  </cols>
  <sheetData>
    <row r="1" customFormat="false" ht="15" hidden="false" customHeight="false" outlineLevel="0" collapsed="false">
      <c r="A1" s="18" t="s">
        <v>80</v>
      </c>
      <c r="B1" s="18"/>
    </row>
    <row r="3" customFormat="false" ht="12.8" hidden="false" customHeight="false" outlineLevel="0" collapsed="false">
      <c r="A3" s="0" t="s">
        <v>81</v>
      </c>
      <c r="B3" s="19" t="s">
        <v>62</v>
      </c>
    </row>
    <row r="4" customFormat="false" ht="12.8" hidden="false" customHeight="false" outlineLevel="0" collapsed="false">
      <c r="A4" s="0" t="s">
        <v>82</v>
      </c>
      <c r="B4" s="20" t="s">
        <v>83</v>
      </c>
    </row>
    <row r="6" customFormat="false" ht="12.8" hidden="false" customHeight="false" outlineLevel="0" collapsed="false">
      <c r="A6" s="0" t="s">
        <v>84</v>
      </c>
      <c r="B6" s="8" t="n">
        <v>1000</v>
      </c>
    </row>
    <row r="7" customFormat="false" ht="12.8" hidden="false" customHeight="false" outlineLevel="0" collapsed="false">
      <c r="A7" s="0" t="s">
        <v>85</v>
      </c>
      <c r="B7" s="3" t="n">
        <f aca="true">COUNTA(OFFSET(B9,0,0,B6))</f>
        <v>12</v>
      </c>
    </row>
    <row r="9" customFormat="false" ht="12.8" hidden="false" customHeight="false" outlineLevel="0" collapsed="false">
      <c r="A9" s="0" t="s">
        <v>86</v>
      </c>
      <c r="B9" s="2" t="s">
        <v>33</v>
      </c>
    </row>
    <row r="10" customFormat="false" ht="12.8" hidden="false" customHeight="false" outlineLevel="0" collapsed="false">
      <c r="B10" s="2" t="s">
        <v>34</v>
      </c>
    </row>
    <row r="11" customFormat="false" ht="12.8" hidden="false" customHeight="false" outlineLevel="0" collapsed="false">
      <c r="B11" s="2" t="s">
        <v>35</v>
      </c>
    </row>
    <row r="12" customFormat="false" ht="12.8" hidden="false" customHeight="false" outlineLevel="0" collapsed="false">
      <c r="B12" s="2" t="s">
        <v>36</v>
      </c>
    </row>
    <row r="13" customFormat="false" ht="12.8" hidden="false" customHeight="false" outlineLevel="0" collapsed="false">
      <c r="B13" s="2" t="s">
        <v>37</v>
      </c>
    </row>
    <row r="14" customFormat="false" ht="12.8" hidden="false" customHeight="false" outlineLevel="0" collapsed="false">
      <c r="B14" s="2" t="s">
        <v>38</v>
      </c>
    </row>
    <row r="15" customFormat="false" ht="12.8" hidden="false" customHeight="false" outlineLevel="0" collapsed="false">
      <c r="B15" s="2" t="s">
        <v>39</v>
      </c>
    </row>
    <row r="16" customFormat="false" ht="12.8" hidden="false" customHeight="false" outlineLevel="0" collapsed="false">
      <c r="B16" s="2" t="s">
        <v>40</v>
      </c>
    </row>
    <row r="17" customFormat="false" ht="12.8" hidden="false" customHeight="false" outlineLevel="0" collapsed="false">
      <c r="B17" s="2" t="s">
        <v>41</v>
      </c>
    </row>
    <row r="18" customFormat="false" ht="12.8" hidden="false" customHeight="false" outlineLevel="0" collapsed="false">
      <c r="B18" s="2" t="s">
        <v>42</v>
      </c>
    </row>
    <row r="19" customFormat="false" ht="12.8" hidden="false" customHeight="false" outlineLevel="0" collapsed="false">
      <c r="B19" s="2" t="s">
        <v>43</v>
      </c>
    </row>
    <row r="20" customFormat="false" ht="12.8" hidden="false" customHeight="false" outlineLevel="0" collapsed="false">
      <c r="B20" s="2" t="s">
        <v>44</v>
      </c>
    </row>
  </sheetData>
  <mergeCells count="1">
    <mergeCell ref="A1:B1"/>
  </mergeCells>
  <conditionalFormatting sqref="B6">
    <cfRule type="expression" priority="2" aboveAverage="0" equalAverage="0" bottom="0" percent="0" rank="0" text="" dxfId="0">
      <formula>$B6=$B7</formula>
    </cfRule>
    <cfRule type="expression" priority="3" aboveAverage="0" equalAverage="0" bottom="0" percent="0" rank="0" text="" dxfId="1">
      <formula>$B6*0.95&lt;=$B7</formula>
    </cfRule>
  </conditionalFormatting>
  <dataValidations count="4">
    <dataValidation allowBlank="true" operator="equal" showDropDown="false" showErrorMessage="true" showInputMessage="false" sqref="B9:B20" type="list">
      <formula1>OFFSET(States!$A$7,0,0,States!$B$4)</formula1>
      <formula2>0</formula2>
    </dataValidation>
    <dataValidation allowBlank="false" operator="greaterThan" showDropDown="false" showErrorMessage="true" showInputMessage="false" sqref="B6" type="whole">
      <formula1>0</formula1>
      <formula2>0</formula2>
    </dataValidation>
    <dataValidation allowBlank="false" operator="equal" showDropDown="false" showErrorMessage="true" showInputMessage="false" sqref="B3" type="list">
      <formula1>Misc!$B$1:$B$2</formula1>
      <formula2>0</formula2>
    </dataValidation>
    <dataValidation allowBlank="false" operator="equal" showDropDown="false" showErrorMessage="true" showInputMessage="false" sqref="B4" type="none">
      <formula1>Misc!$B$1:$B$2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RowHeight="12.8" zeroHeight="false" outlineLevelRow="0" outlineLevelCol="0"/>
  <cols>
    <col collapsed="false" customWidth="true" hidden="false" outlineLevel="0" max="1" min="1" style="0" width="17.55"/>
    <col collapsed="false" customWidth="true" hidden="false" outlineLevel="0" max="4" min="2" style="0" width="8.52"/>
    <col collapsed="false" customWidth="true" hidden="false" outlineLevel="0" max="5" min="5" style="0" width="6.08"/>
    <col collapsed="false" customWidth="true" hidden="false" outlineLevel="0" max="6" min="6" style="0" width="15.53"/>
    <col collapsed="false" customWidth="true" hidden="false" outlineLevel="0" max="9" min="7" style="0" width="8.52"/>
    <col collapsed="false" customWidth="true" hidden="false" outlineLevel="0" max="10" min="10" style="0" width="6.08"/>
    <col collapsed="false" customWidth="true" hidden="false" outlineLevel="0" max="11" min="11" style="0" width="16.2"/>
    <col collapsed="false" customWidth="true" hidden="false" outlineLevel="0" max="1025" min="12" style="0" width="8.52"/>
  </cols>
  <sheetData>
    <row r="1" customFormat="false" ht="15" hidden="false" customHeight="false" outlineLevel="0" collapsed="false">
      <c r="A1" s="18" t="s">
        <v>87</v>
      </c>
      <c r="B1" s="18"/>
    </row>
    <row r="3" customFormat="false" ht="12.8" hidden="false" customHeight="false" outlineLevel="0" collapsed="false">
      <c r="A3" s="0" t="s">
        <v>88</v>
      </c>
      <c r="B3" s="4" t="n">
        <v>3</v>
      </c>
    </row>
    <row r="5" customFormat="false" ht="12.8" hidden="false" customHeight="false" outlineLevel="0" collapsed="false">
      <c r="A5" s="0" t="s">
        <v>89</v>
      </c>
      <c r="B5" s="2" t="s">
        <v>90</v>
      </c>
      <c r="F5" s="0" t="s">
        <v>89</v>
      </c>
      <c r="G5" s="2" t="s">
        <v>91</v>
      </c>
      <c r="K5" s="0" t="s">
        <v>89</v>
      </c>
      <c r="L5" s="2" t="s">
        <v>92</v>
      </c>
    </row>
    <row r="6" customFormat="false" ht="12.8" hidden="false" customHeight="false" outlineLevel="0" collapsed="false">
      <c r="A6" s="0" t="s">
        <v>93</v>
      </c>
      <c r="B6" s="4" t="n">
        <v>3</v>
      </c>
      <c r="C6" s="0" t="s">
        <v>94</v>
      </c>
      <c r="F6" s="0" t="s">
        <v>93</v>
      </c>
      <c r="G6" s="4" t="n">
        <v>6</v>
      </c>
      <c r="H6" s="0" t="s">
        <v>94</v>
      </c>
      <c r="K6" s="0" t="s">
        <v>93</v>
      </c>
      <c r="L6" s="4" t="n">
        <v>12</v>
      </c>
      <c r="M6" s="0" t="s">
        <v>94</v>
      </c>
    </row>
    <row r="7" customFormat="false" ht="12.8" hidden="false" customHeight="false" outlineLevel="0" collapsed="false">
      <c r="A7" s="0" t="s">
        <v>95</v>
      </c>
      <c r="B7" s="4" t="n">
        <v>0</v>
      </c>
      <c r="C7" s="0" t="s">
        <v>94</v>
      </c>
      <c r="F7" s="0" t="s">
        <v>95</v>
      </c>
      <c r="G7" s="4" t="n">
        <v>0</v>
      </c>
      <c r="H7" s="0" t="s">
        <v>94</v>
      </c>
      <c r="K7" s="0" t="s">
        <v>95</v>
      </c>
      <c r="L7" s="4" t="n">
        <v>0</v>
      </c>
      <c r="M7" s="0" t="s">
        <v>94</v>
      </c>
    </row>
    <row r="8" customFormat="false" ht="12.8" hidden="false" customHeight="false" outlineLevel="0" collapsed="false">
      <c r="A8" s="3" t="str">
        <f aca="false">IF(B10="YES","Min recruitment","ignored")</f>
        <v>ignored</v>
      </c>
      <c r="B8" s="4" t="n">
        <v>80</v>
      </c>
      <c r="C8" s="3" t="s">
        <v>96</v>
      </c>
      <c r="D8" s="3"/>
      <c r="E8" s="3"/>
      <c r="F8" s="3" t="str">
        <f aca="false">IF(G10="YES","Min recruitment","ignored")</f>
        <v>ignored</v>
      </c>
      <c r="G8" s="4" t="n">
        <v>30</v>
      </c>
      <c r="H8" s="3" t="s">
        <v>96</v>
      </c>
      <c r="K8" s="3" t="str">
        <f aca="false">IF(L10="YES","Min recruitment","ignored")</f>
        <v>ignored</v>
      </c>
      <c r="L8" s="4" t="n">
        <v>10</v>
      </c>
      <c r="M8" s="3" t="s">
        <v>96</v>
      </c>
    </row>
    <row r="9" customFormat="false" ht="12.8" hidden="false" customHeight="false" outlineLevel="0" collapsed="false">
      <c r="A9" s="3" t="str">
        <f aca="false">IF(B10="YES","Max recruitment",IF(B11="YES","ignored","Recruitment"))</f>
        <v>Recruitment</v>
      </c>
      <c r="B9" s="4" t="n">
        <v>100</v>
      </c>
      <c r="C9" s="3" t="s">
        <v>96</v>
      </c>
      <c r="D9" s="3"/>
      <c r="E9" s="3"/>
      <c r="F9" s="3" t="str">
        <f aca="false">IF(G10="YES","Max recruitment",IF(G11="YES","ignored","Recruitment"))</f>
        <v>Recruitment</v>
      </c>
      <c r="G9" s="4" t="n">
        <v>40</v>
      </c>
      <c r="H9" s="3" t="s">
        <v>96</v>
      </c>
      <c r="K9" s="3" t="str">
        <f aca="false">IF(L10="YES","Max recruitment",IF(L11="YES","ignored","Recruitment"))</f>
        <v>Recruitment</v>
      </c>
      <c r="L9" s="4" t="n">
        <v>15</v>
      </c>
      <c r="M9" s="3" t="s">
        <v>96</v>
      </c>
    </row>
    <row r="10" customFormat="false" ht="12.8" hidden="false" customHeight="false" outlineLevel="0" collapsed="false">
      <c r="A10" s="0" t="s">
        <v>97</v>
      </c>
      <c r="B10" s="2" t="s">
        <v>62</v>
      </c>
      <c r="F10" s="0" t="s">
        <v>97</v>
      </c>
      <c r="G10" s="2" t="s">
        <v>62</v>
      </c>
      <c r="K10" s="0" t="s">
        <v>97</v>
      </c>
      <c r="L10" s="2" t="s">
        <v>62</v>
      </c>
    </row>
    <row r="11" customFormat="false" ht="12.8" hidden="false" customHeight="false" outlineLevel="0" collapsed="false">
      <c r="A11" s="3" t="str">
        <f aca="false">IF(B10="YES","ignored","Random recruitment")</f>
        <v>Random recruitment</v>
      </c>
      <c r="B11" s="2" t="s">
        <v>62</v>
      </c>
      <c r="F11" s="3" t="str">
        <f aca="false">IF(G10="YES","ignored","Random recruitment")</f>
        <v>Random recruitment</v>
      </c>
      <c r="G11" s="2" t="s">
        <v>62</v>
      </c>
      <c r="K11" s="3" t="str">
        <f aca="false">IF(L10="YES","ignored","Random recruitment")</f>
        <v>Random recruitment</v>
      </c>
      <c r="L11" s="2" t="s">
        <v>62</v>
      </c>
    </row>
    <row r="12" customFormat="false" ht="12.8" hidden="false" customHeight="false" outlineLevel="0" collapsed="false">
      <c r="A12" s="0" t="s">
        <v>98</v>
      </c>
      <c r="B12" s="2" t="s">
        <v>62</v>
      </c>
      <c r="F12" s="0" t="s">
        <v>98</v>
      </c>
      <c r="G12" s="2" t="s">
        <v>62</v>
      </c>
      <c r="K12" s="0" t="s">
        <v>98</v>
      </c>
      <c r="L12" s="2" t="s">
        <v>62</v>
      </c>
    </row>
    <row r="13" customFormat="false" ht="12.8" hidden="false" customHeight="false" outlineLevel="0" collapsed="false">
      <c r="A13" s="3" t="str">
        <f aca="false">IF(B12="YES","Recruitment age","ignored")</f>
        <v>ignored</v>
      </c>
      <c r="B13" s="4" t="n">
        <v>18.5</v>
      </c>
      <c r="C13" s="3" t="s">
        <v>99</v>
      </c>
      <c r="D13" s="3"/>
      <c r="E13" s="3"/>
      <c r="F13" s="3" t="str">
        <f aca="false">IF(G12="YES","Recruitment age","ignored")</f>
        <v>ignored</v>
      </c>
      <c r="G13" s="4" t="n">
        <v>18</v>
      </c>
      <c r="H13" s="3" t="s">
        <v>99</v>
      </c>
      <c r="K13" s="3" t="str">
        <f aca="false">IF(L12="YES","Recruitment age","ignored")</f>
        <v>ignored</v>
      </c>
      <c r="L13" s="4" t="n">
        <v>18</v>
      </c>
      <c r="M13" s="3" t="s">
        <v>99</v>
      </c>
    </row>
    <row r="15" customFormat="false" ht="12.8" hidden="false" customHeight="false" outlineLevel="0" collapsed="false">
      <c r="A15" s="3" t="str">
        <f aca="false">IF(AND(B10="NO",B11="YES"),"# of recruits distribution","ignored")</f>
        <v>ignored</v>
      </c>
      <c r="B15" s="2" t="s">
        <v>100</v>
      </c>
      <c r="C15" s="3"/>
      <c r="D15" s="3"/>
      <c r="E15" s="3"/>
      <c r="F15" s="3" t="str">
        <f aca="false">IF(AND(G10="NO",G11="YES"),"# of recruits distribution","ignored")</f>
        <v>ignored</v>
      </c>
      <c r="G15" s="2" t="s">
        <v>101</v>
      </c>
      <c r="H15" s="3"/>
      <c r="K15" s="3" t="str">
        <f aca="false">IF(AND(L10="NO",L11="YES"),"# of recruits distribution","ignored")</f>
        <v>ignored</v>
      </c>
      <c r="L15" s="2" t="s">
        <v>101</v>
      </c>
      <c r="M15" s="3"/>
    </row>
    <row r="16" customFormat="false" ht="12.8" hidden="false" customHeight="false" outlineLevel="0" collapsed="false">
      <c r="A16" s="3" t="str">
        <f aca="false">IF(AND(B10="NO",B11="YES"),"# of distribution nodes","ignored")</f>
        <v>ignored</v>
      </c>
      <c r="B16" s="21" t="n">
        <f aca="true">MATCH(1,ISBLANK(OFFSET(C18,0,0,1000)),0)-1</f>
        <v>4</v>
      </c>
      <c r="C16" s="3"/>
      <c r="D16" s="3"/>
      <c r="E16" s="3"/>
      <c r="F16" s="3" t="str">
        <f aca="false">IF(AND(G10="NO",G11="YES"),"# of distribution nodes","ignored")</f>
        <v>ignored</v>
      </c>
      <c r="G16" s="21" t="n">
        <f aca="true">MATCH(1,ISBLANK(OFFSET(H18,0,0,1000)),0)-1</f>
        <v>5</v>
      </c>
      <c r="H16" s="3"/>
      <c r="K16" s="3" t="str">
        <f aca="false">IF(AND(L10="NO",L11="YES"),"# of distribution nodes","ignored")</f>
        <v>ignored</v>
      </c>
      <c r="L16" s="21" t="n">
        <f aca="true">MATCH(1,ISBLANK(OFFSET(M18,0,0,1000)),0)-1</f>
        <v>5</v>
      </c>
      <c r="M16" s="3"/>
    </row>
    <row r="17" customFormat="false" ht="12.8" hidden="false" customHeight="false" outlineLevel="0" collapsed="false">
      <c r="A17" s="3" t="s">
        <v>102</v>
      </c>
      <c r="B17" s="3" t="s">
        <v>103</v>
      </c>
      <c r="C17" s="3" t="s">
        <v>104</v>
      </c>
      <c r="D17" s="0" t="str">
        <f aca="false">IF(B15="Pointwise","Normalised","")</f>
        <v>Normalised</v>
      </c>
      <c r="E17" s="0" t="str">
        <f aca="false">IF(B15="Pointwise","Total weight","")</f>
        <v>Total weight</v>
      </c>
      <c r="F17" s="3" t="s">
        <v>102</v>
      </c>
      <c r="G17" s="3" t="s">
        <v>103</v>
      </c>
      <c r="H17" s="3" t="s">
        <v>104</v>
      </c>
      <c r="I17" s="0" t="str">
        <f aca="false">IF(G15="Pointwise","Normalised","")</f>
        <v/>
      </c>
      <c r="J17" s="0" t="str">
        <f aca="false">IF(G15="Pointwise","Total weight","")</f>
        <v/>
      </c>
      <c r="K17" s="3" t="s">
        <v>102</v>
      </c>
      <c r="L17" s="3" t="s">
        <v>103</v>
      </c>
      <c r="M17" s="3" t="s">
        <v>104</v>
      </c>
      <c r="N17" s="0" t="str">
        <f aca="false">IF(L15="Pointwise","Normalised","")</f>
        <v/>
      </c>
      <c r="O17" s="0" t="str">
        <f aca="false">IF(L15="Pointwise","Total weight","")</f>
        <v/>
      </c>
    </row>
    <row r="18" customFormat="false" ht="12.8" hidden="false" customHeight="false" outlineLevel="0" collapsed="false">
      <c r="B18" s="2" t="n">
        <v>120</v>
      </c>
      <c r="C18" s="2" t="n">
        <v>25</v>
      </c>
      <c r="D18" s="12" t="n">
        <f aca="false">IF(ISNUMBER(E18),IF(ISNUMBER(C18),C18/E18,0),"")</f>
        <v>0.25</v>
      </c>
      <c r="E18" s="0" t="n">
        <f aca="true">IF(B15="Pointwise",SUMIF(INDIRECT("C"&amp;(ROW())&amp;":C"&amp;(ROW()+B16-1)),"&gt; 0"),"")</f>
        <v>100</v>
      </c>
      <c r="G18" s="2" t="n">
        <v>90</v>
      </c>
      <c r="H18" s="2" t="n">
        <v>3</v>
      </c>
      <c r="I18" s="12" t="str">
        <f aca="false">IF(ISNUMBER(J18),IF(ISNUMBER(H18),H18/J18,0),"")</f>
        <v/>
      </c>
      <c r="J18" s="0" t="str">
        <f aca="true">IF(G15="Pointwise",SUMIF(INDIRECT("C"&amp;(ROW())&amp;":C"&amp;(ROW()+G16-1)),"&gt; 0"),"")</f>
        <v/>
      </c>
      <c r="L18" s="2" t="n">
        <v>90</v>
      </c>
      <c r="M18" s="2" t="n">
        <v>3</v>
      </c>
      <c r="N18" s="12" t="str">
        <f aca="false">IF(ISNUMBER(O18),IF(ISNUMBER(M18),M18/O18,0),"")</f>
        <v/>
      </c>
      <c r="O18" s="0" t="str">
        <f aca="true">IF(L15="Pointwise",SUMIF(INDIRECT("C"&amp;(ROW())&amp;":C"&amp;(ROW()+L16-1)),"&gt; 0"),"")</f>
        <v/>
      </c>
    </row>
    <row r="19" customFormat="false" ht="12.8" hidden="false" customHeight="false" outlineLevel="0" collapsed="false">
      <c r="B19" s="2" t="n">
        <v>140</v>
      </c>
      <c r="C19" s="2" t="n">
        <v>20</v>
      </c>
      <c r="D19" s="12" t="n">
        <f aca="false">IF(ISNUMBER(E19),IF(ISNUMBER(C19),C19/E19,0),"")</f>
        <v>0.2</v>
      </c>
      <c r="E19" s="22" t="n">
        <f aca="false">E18</f>
        <v>100</v>
      </c>
      <c r="G19" s="2" t="n">
        <v>95</v>
      </c>
      <c r="H19" s="2" t="n">
        <v>1</v>
      </c>
      <c r="I19" s="12" t="str">
        <f aca="false">IF(ISNUMBER(J19),IF(ISNUMBER(H19),H19/J19,0),"")</f>
        <v/>
      </c>
      <c r="J19" s="22" t="str">
        <f aca="false">J18</f>
        <v/>
      </c>
      <c r="L19" s="2" t="n">
        <v>95</v>
      </c>
      <c r="M19" s="2" t="n">
        <v>1</v>
      </c>
      <c r="N19" s="12" t="str">
        <f aca="false">IF(ISNUMBER(O19),IF(ISNUMBER(M19),M19/O19,0),"")</f>
        <v/>
      </c>
      <c r="O19" s="22" t="str">
        <f aca="false">O18</f>
        <v/>
      </c>
    </row>
    <row r="20" customFormat="false" ht="12.8" hidden="false" customHeight="false" outlineLevel="0" collapsed="false">
      <c r="B20" s="2" t="n">
        <v>160</v>
      </c>
      <c r="C20" s="2" t="n">
        <v>30</v>
      </c>
      <c r="D20" s="12" t="n">
        <f aca="false">IF(ISNUMBER(E20),IF(ISNUMBER(C20),C20/E20,0),"")</f>
        <v>0.3</v>
      </c>
      <c r="E20" s="22" t="n">
        <f aca="false">E19</f>
        <v>100</v>
      </c>
      <c r="G20" s="2" t="n">
        <v>100</v>
      </c>
      <c r="H20" s="2" t="n">
        <v>0</v>
      </c>
      <c r="I20" s="12" t="str">
        <f aca="false">IF(ISNUMBER(J20),IF(ISNUMBER(H20),H20/J20,0),"")</f>
        <v/>
      </c>
      <c r="J20" s="22" t="str">
        <f aca="false">J19</f>
        <v/>
      </c>
      <c r="L20" s="2" t="n">
        <v>100</v>
      </c>
      <c r="M20" s="2" t="n">
        <v>0</v>
      </c>
      <c r="N20" s="12" t="str">
        <f aca="false">IF(ISNUMBER(O20),IF(ISNUMBER(M20),M20/O20,0),"")</f>
        <v/>
      </c>
      <c r="O20" s="22" t="str">
        <f aca="false">O19</f>
        <v/>
      </c>
    </row>
    <row r="21" customFormat="false" ht="12.8" hidden="false" customHeight="false" outlineLevel="0" collapsed="false">
      <c r="B21" s="2" t="n">
        <v>175</v>
      </c>
      <c r="C21" s="2" t="n">
        <v>25</v>
      </c>
      <c r="D21" s="12" t="n">
        <f aca="false">IF(ISNUMBER(E21),IF(ISNUMBER(C21),C21/E21,0),"")</f>
        <v>0.25</v>
      </c>
      <c r="E21" s="22" t="n">
        <f aca="false">E20</f>
        <v>100</v>
      </c>
      <c r="G21" s="2" t="n">
        <v>105</v>
      </c>
      <c r="H21" s="2" t="n">
        <v>0</v>
      </c>
      <c r="I21" s="12" t="str">
        <f aca="false">IF(ISNUMBER(J21),IF(ISNUMBER(H21),H21/J21,0),"")</f>
        <v/>
      </c>
      <c r="J21" s="22" t="str">
        <f aca="false">J20</f>
        <v/>
      </c>
      <c r="L21" s="2" t="n">
        <v>105</v>
      </c>
      <c r="M21" s="2" t="n">
        <v>0</v>
      </c>
      <c r="N21" s="12" t="str">
        <f aca="false">IF(ISNUMBER(O21),IF(ISNUMBER(M21),M21/O21,0),"")</f>
        <v/>
      </c>
      <c r="O21" s="22" t="str">
        <f aca="false">O20</f>
        <v/>
      </c>
    </row>
    <row r="22" customFormat="false" ht="12.8" hidden="false" customHeight="false" outlineLevel="0" collapsed="false">
      <c r="G22" s="2" t="n">
        <v>110</v>
      </c>
      <c r="H22" s="2" t="n">
        <v>2</v>
      </c>
      <c r="I22" s="12" t="str">
        <f aca="false">IF(ISNUMBER(J22),IF(ISNUMBER(H22),H22/J22,0),"")</f>
        <v/>
      </c>
      <c r="J22" s="22" t="str">
        <f aca="false">J21</f>
        <v/>
      </c>
      <c r="L22" s="2" t="n">
        <v>110</v>
      </c>
      <c r="M22" s="2" t="n">
        <v>2</v>
      </c>
      <c r="N22" s="12" t="str">
        <f aca="false">IF(ISNUMBER(O22),IF(ISNUMBER(M22),M22/O22,0),"")</f>
        <v/>
      </c>
      <c r="O22" s="22" t="str">
        <f aca="false">O21</f>
        <v/>
      </c>
    </row>
    <row r="23" customFormat="false" ht="12.8" hidden="false" customHeight="false" outlineLevel="0" collapsed="false">
      <c r="A23" s="3" t="str">
        <f aca="false">IF(B$12="YES","ignored","Recruitment age distribution")</f>
        <v>Recruitment age distribution</v>
      </c>
      <c r="B23" s="2" t="s">
        <v>105</v>
      </c>
      <c r="C23" s="3"/>
    </row>
    <row r="24" customFormat="false" ht="12.8" hidden="false" customHeight="false" outlineLevel="0" collapsed="false">
      <c r="A24" s="3" t="str">
        <f aca="false">IF(B$12="YES","ignored","# of distribution nodes")</f>
        <v># of distribution nodes</v>
      </c>
      <c r="B24" s="21" t="n">
        <f aca="true">MATCH(1,ISBLANK(OFFSET(C26,0,0,1000)),0)-1</f>
        <v>6</v>
      </c>
      <c r="C24" s="3"/>
      <c r="D24" s="3"/>
      <c r="E24" s="3"/>
      <c r="F24" s="3" t="str">
        <f aca="false">IF(G$12="YES","ignored","Recruitment age distribution")</f>
        <v>Recruitment age distribution</v>
      </c>
      <c r="G24" s="2" t="s">
        <v>105</v>
      </c>
      <c r="H24" s="3"/>
      <c r="K24" s="3" t="str">
        <f aca="false">IF(L$12="YES","ignored","Recruitment age distribution")</f>
        <v>Recruitment age distribution</v>
      </c>
      <c r="L24" s="2" t="s">
        <v>105</v>
      </c>
      <c r="M24" s="3"/>
    </row>
    <row r="25" customFormat="false" ht="12.8" hidden="false" customHeight="false" outlineLevel="0" collapsed="false">
      <c r="A25" s="3" t="s">
        <v>102</v>
      </c>
      <c r="B25" s="3" t="s">
        <v>106</v>
      </c>
      <c r="C25" s="3" t="s">
        <v>104</v>
      </c>
      <c r="D25" s="0" t="str">
        <f aca="false">IF(B23="Pointwise","Normalised","")</f>
        <v/>
      </c>
      <c r="E25" s="0" t="str">
        <f aca="false">IF(B23="Pointwise","Total weight","")</f>
        <v/>
      </c>
      <c r="F25" s="3" t="str">
        <f aca="false">IF(G$12="YES","ignored","# of distribution nodes")</f>
        <v># of distribution nodes</v>
      </c>
      <c r="G25" s="21" t="n">
        <f aca="true">MATCH(1,ISBLANK(OFFSET(H27,0,0,1000)),0)-1</f>
        <v>6</v>
      </c>
      <c r="H25" s="3"/>
      <c r="K25" s="3" t="str">
        <f aca="false">IF(L$12="YES","ignored","# of distribution nodes")</f>
        <v># of distribution nodes</v>
      </c>
      <c r="L25" s="21" t="n">
        <f aca="true">MATCH(1,ISBLANK(OFFSET(M27,0,0,1000)),0)-1</f>
        <v>6</v>
      </c>
      <c r="M25" s="3"/>
    </row>
    <row r="26" customFormat="false" ht="12.8" hidden="false" customHeight="false" outlineLevel="0" collapsed="false">
      <c r="B26" s="2" t="n">
        <v>18.5</v>
      </c>
      <c r="C26" s="2" t="n">
        <v>5</v>
      </c>
      <c r="D26" s="12" t="str">
        <f aca="false">IF(ISNUMBER(E26),IF(ISNUMBER(C26),C26/E26,0),"")</f>
        <v/>
      </c>
      <c r="E26" s="0" t="str">
        <f aca="true">IF(B23="Pointwise",SUMIF(INDIRECT("C"&amp;(ROW())&amp;":C"&amp;(ROW()+B24-1)),"&gt; 0"),"")</f>
        <v/>
      </c>
      <c r="F26" s="3" t="s">
        <v>102</v>
      </c>
      <c r="G26" s="3" t="s">
        <v>106</v>
      </c>
      <c r="H26" s="3" t="s">
        <v>104</v>
      </c>
      <c r="I26" s="0" t="str">
        <f aca="false">IF(G24="Pointwise","Normalised","")</f>
        <v/>
      </c>
      <c r="J26" s="0" t="str">
        <f aca="false">IF(G24="Pointwise","Total weight","")</f>
        <v/>
      </c>
      <c r="K26" s="3" t="s">
        <v>102</v>
      </c>
      <c r="L26" s="3" t="s">
        <v>106</v>
      </c>
      <c r="M26" s="3" t="s">
        <v>104</v>
      </c>
      <c r="N26" s="0" t="str">
        <f aca="false">IF(L24="Pointwise","Normalised","")</f>
        <v/>
      </c>
      <c r="O26" s="0" t="str">
        <f aca="false">IF(L24="Pointwise","Total weight","")</f>
        <v/>
      </c>
    </row>
    <row r="27" customFormat="false" ht="12.8" hidden="false" customHeight="false" outlineLevel="0" collapsed="false">
      <c r="B27" s="2" t="n">
        <v>19</v>
      </c>
      <c r="C27" s="2" t="n">
        <v>8</v>
      </c>
      <c r="D27" s="12" t="str">
        <f aca="false">IF(ISNUMBER(E27),IF(ISNUMBER(C27),C27/E27,0),"")</f>
        <v/>
      </c>
      <c r="E27" s="22" t="str">
        <f aca="false">E26</f>
        <v/>
      </c>
      <c r="G27" s="2" t="n">
        <v>18</v>
      </c>
      <c r="H27" s="2" t="n">
        <v>15</v>
      </c>
      <c r="I27" s="12" t="str">
        <f aca="false">IF(ISNUMBER(J27),IF(ISNUMBER(H27),H27/J27,0),"")</f>
        <v/>
      </c>
      <c r="J27" s="0" t="str">
        <f aca="true">IF(G24="Pointwise",SUMIF(INDIRECT("C"&amp;(ROW())&amp;":C"&amp;(ROW()+G25-1)),"&gt; 0"),"")</f>
        <v/>
      </c>
      <c r="L27" s="2" t="n">
        <v>18</v>
      </c>
      <c r="M27" s="2" t="n">
        <v>15</v>
      </c>
      <c r="N27" s="12" t="str">
        <f aca="false">IF(ISNUMBER(O27),IF(ISNUMBER(M27),M27/O27,0),"")</f>
        <v/>
      </c>
      <c r="O27" s="0" t="str">
        <f aca="true">IF(L24="Pointwise",SUMIF(INDIRECT("C"&amp;(ROW())&amp;":C"&amp;(ROW()+L25-1)),"&gt; 0"),"")</f>
        <v/>
      </c>
    </row>
    <row r="28" customFormat="false" ht="12.8" hidden="false" customHeight="false" outlineLevel="0" collapsed="false">
      <c r="B28" s="2" t="n">
        <v>20</v>
      </c>
      <c r="C28" s="2" t="n">
        <v>4</v>
      </c>
      <c r="D28" s="12" t="str">
        <f aca="false">IF(ISNUMBER(E28),IF(ISNUMBER(C28),C28/E28,0),"")</f>
        <v/>
      </c>
      <c r="E28" s="22" t="str">
        <f aca="false">E27</f>
        <v/>
      </c>
      <c r="G28" s="2" t="n">
        <v>19</v>
      </c>
      <c r="H28" s="2" t="n">
        <v>25</v>
      </c>
      <c r="I28" s="12" t="str">
        <f aca="false">IF(ISNUMBER(J28),IF(ISNUMBER(H28),H28/J28,0),"")</f>
        <v/>
      </c>
      <c r="J28" s="22" t="str">
        <f aca="false">J27</f>
        <v/>
      </c>
      <c r="L28" s="2" t="n">
        <v>19</v>
      </c>
      <c r="M28" s="2" t="n">
        <v>25</v>
      </c>
      <c r="N28" s="12" t="str">
        <f aca="false">IF(ISNUMBER(O28),IF(ISNUMBER(M28),M28/O28,0),"")</f>
        <v/>
      </c>
      <c r="O28" s="22" t="str">
        <f aca="false">O27</f>
        <v/>
      </c>
    </row>
    <row r="29" customFormat="false" ht="12.8" hidden="false" customHeight="false" outlineLevel="0" collapsed="false">
      <c r="B29" s="2" t="n">
        <v>21</v>
      </c>
      <c r="C29" s="2" t="n">
        <v>6</v>
      </c>
      <c r="D29" s="12" t="str">
        <f aca="false">IF(ISNUMBER(E29),IF(ISNUMBER(C29),C29/E29,0),"")</f>
        <v/>
      </c>
      <c r="E29" s="22" t="str">
        <f aca="false">E28</f>
        <v/>
      </c>
      <c r="G29" s="2" t="n">
        <v>20</v>
      </c>
      <c r="H29" s="2" t="n">
        <v>20</v>
      </c>
      <c r="I29" s="12" t="str">
        <f aca="false">IF(ISNUMBER(J29),IF(ISNUMBER(H29),H29/J29,0),"")</f>
        <v/>
      </c>
      <c r="J29" s="22" t="str">
        <f aca="false">J28</f>
        <v/>
      </c>
      <c r="L29" s="2" t="n">
        <v>20</v>
      </c>
      <c r="M29" s="2" t="n">
        <v>20</v>
      </c>
      <c r="N29" s="12" t="str">
        <f aca="false">IF(ISNUMBER(O29),IF(ISNUMBER(M29),M29/O29,0),"")</f>
        <v/>
      </c>
      <c r="O29" s="22" t="str">
        <f aca="false">O28</f>
        <v/>
      </c>
    </row>
    <row r="30" customFormat="false" ht="12.8" hidden="false" customHeight="false" outlineLevel="0" collapsed="false">
      <c r="B30" s="2" t="n">
        <v>24</v>
      </c>
      <c r="C30" s="2" t="n">
        <v>1</v>
      </c>
      <c r="D30" s="12" t="str">
        <f aca="false">IF(ISNUMBER(E30),IF(ISNUMBER(C30),C30/E30,0),"")</f>
        <v/>
      </c>
      <c r="E30" s="22" t="str">
        <f aca="false">E29</f>
        <v/>
      </c>
      <c r="G30" s="2" t="n">
        <v>21</v>
      </c>
      <c r="H30" s="2" t="n">
        <v>30</v>
      </c>
      <c r="I30" s="12" t="str">
        <f aca="false">IF(ISNUMBER(J30),IF(ISNUMBER(H30),H30/J30,0),"")</f>
        <v/>
      </c>
      <c r="J30" s="22" t="str">
        <f aca="false">J29</f>
        <v/>
      </c>
      <c r="L30" s="2" t="n">
        <v>21</v>
      </c>
      <c r="M30" s="2" t="n">
        <v>30</v>
      </c>
      <c r="N30" s="12" t="str">
        <f aca="false">IF(ISNUMBER(O30),IF(ISNUMBER(M30),M30/O30,0),"")</f>
        <v/>
      </c>
      <c r="O30" s="22" t="str">
        <f aca="false">O29</f>
        <v/>
      </c>
    </row>
    <row r="31" customFormat="false" ht="12.8" hidden="false" customHeight="false" outlineLevel="0" collapsed="false">
      <c r="B31" s="2" t="n">
        <v>25</v>
      </c>
      <c r="C31" s="2" t="n">
        <v>0</v>
      </c>
      <c r="D31" s="12" t="str">
        <f aca="false">IF(ISNUMBER(E31),IF(ISNUMBER(C31),C31/E31,0),"")</f>
        <v/>
      </c>
      <c r="E31" s="22" t="str">
        <f aca="false">E30</f>
        <v/>
      </c>
      <c r="G31" s="2" t="n">
        <v>24</v>
      </c>
      <c r="H31" s="2" t="n">
        <v>10</v>
      </c>
      <c r="I31" s="12" t="str">
        <f aca="false">IF(ISNUMBER(J31),IF(ISNUMBER(H31),H31/J31,0),"")</f>
        <v/>
      </c>
      <c r="J31" s="22" t="str">
        <f aca="false">J30</f>
        <v/>
      </c>
      <c r="L31" s="2" t="n">
        <v>24</v>
      </c>
      <c r="M31" s="2" t="n">
        <v>10</v>
      </c>
      <c r="N31" s="12" t="str">
        <f aca="false">IF(ISNUMBER(O31),IF(ISNUMBER(M31),M31/O31,0),"")</f>
        <v/>
      </c>
      <c r="O31" s="22" t="str">
        <f aca="false">O30</f>
        <v/>
      </c>
    </row>
    <row r="32" customFormat="false" ht="12.8" hidden="false" customHeight="false" outlineLevel="0" collapsed="false">
      <c r="G32" s="2" t="n">
        <v>25</v>
      </c>
      <c r="H32" s="2" t="n">
        <v>0</v>
      </c>
      <c r="I32" s="12" t="str">
        <f aca="false">IF(ISNUMBER(J32),IF(ISNUMBER(H32),H32/J32,0),"")</f>
        <v/>
      </c>
      <c r="J32" s="22" t="str">
        <f aca="false">J31</f>
        <v/>
      </c>
      <c r="L32" s="2" t="n">
        <v>25</v>
      </c>
      <c r="M32" s="2" t="n">
        <v>0</v>
      </c>
      <c r="N32" s="12" t="str">
        <f aca="false">IF(ISNUMBER(O32),IF(ISNUMBER(M32),M32/O32,0),"")</f>
        <v/>
      </c>
      <c r="O32" s="22" t="str">
        <f aca="false">O31</f>
        <v/>
      </c>
    </row>
  </sheetData>
  <mergeCells count="1">
    <mergeCell ref="A1:B1"/>
  </mergeCells>
  <dataValidations count="8">
    <dataValidation allowBlank="false" operator="greaterThan" showDropDown="false" showErrorMessage="true" showInputMessage="false" sqref="B6 G6 L6" type="decimal">
      <formula1>0</formula1>
      <formula2>0</formula2>
    </dataValidation>
    <dataValidation allowBlank="true" operator="greaterThan" showDropDown="false" showErrorMessage="true" showInputMessage="false" sqref="B3" type="whole">
      <formula1>0</formula1>
      <formula2>0</formula2>
    </dataValidation>
    <dataValidation allowBlank="false" operator="greaterThanOrEqual" showDropDown="false" showErrorMessage="true" showInputMessage="false" sqref="B7 G7 L7" type="decimal">
      <formula1>0</formula1>
      <formula2>0</formula2>
    </dataValidation>
    <dataValidation allowBlank="true" operator="greaterThanOrEqual" showDropDown="false" showErrorMessage="true" showInputMessage="false" sqref="B8:B9 G8:G9 L8:L9" type="decimal">
      <formula1>0</formula1>
      <formula2>0</formula2>
    </dataValidation>
    <dataValidation allowBlank="false" operator="greaterThanOrEqual" showDropDown="false" showErrorMessage="true" showInputMessage="false" sqref="B13 G13 L13" type="decimal">
      <formula1>0</formula1>
      <formula2>0</formula2>
    </dataValidation>
    <dataValidation allowBlank="false" operator="equal" showDropDown="false" showErrorMessage="true" showInputMessage="false" sqref="B15 G15 L15 B23 G24 L24" type="list">
      <formula1>Misc!$D$1:$D$3</formula1>
      <formula2>0</formula2>
    </dataValidation>
    <dataValidation allowBlank="false" operator="equal" showDropDown="false" showErrorMessage="true" showInputMessage="false" sqref="B10:B12 G10:G12 L10:L12" type="list">
      <formula1>Misc!$B$1:$B$2</formula1>
      <formula2>0</formula2>
    </dataValidation>
    <dataValidation allowBlank="false" operator="greaterThan" showDropDown="false" showErrorMessage="true" showInputMessage="false" sqref="B16 G16 L16 B24 G25 L25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0" width="13.5"/>
    <col collapsed="false" customWidth="true" hidden="false" outlineLevel="0" max="1025" min="2" style="0" width="8.52"/>
  </cols>
  <sheetData>
    <row r="1" customFormat="false" ht="15" hidden="false" customHeight="false" outlineLevel="0" collapsed="false">
      <c r="A1" s="18" t="s">
        <v>107</v>
      </c>
      <c r="B1" s="18"/>
    </row>
    <row r="3" customFormat="false" ht="12.8" hidden="false" customHeight="false" outlineLevel="0" collapsed="false">
      <c r="A3" s="0" t="s">
        <v>108</v>
      </c>
      <c r="B3" s="4" t="n">
        <v>1</v>
      </c>
      <c r="C3" s="0" t="s">
        <v>94</v>
      </c>
    </row>
    <row r="4" customFormat="false" ht="12.8" hidden="false" customHeight="false" outlineLevel="0" collapsed="false">
      <c r="A4" s="0" t="s">
        <v>95</v>
      </c>
      <c r="B4" s="4" t="n">
        <v>0</v>
      </c>
      <c r="C4" s="0" t="s">
        <v>94</v>
      </c>
    </row>
    <row r="5" customFormat="false" ht="12.8" hidden="false" customHeight="false" outlineLevel="0" collapsed="false">
      <c r="A5" s="0" t="s">
        <v>109</v>
      </c>
      <c r="B5" s="4" t="n">
        <v>45</v>
      </c>
      <c r="C5" s="0" t="s">
        <v>99</v>
      </c>
    </row>
    <row r="6" customFormat="false" ht="12.8" hidden="false" customHeight="false" outlineLevel="0" collapsed="false">
      <c r="A6" s="0" t="s">
        <v>110</v>
      </c>
      <c r="B6" s="4" t="n">
        <v>67</v>
      </c>
      <c r="C6" s="0" t="s">
        <v>99</v>
      </c>
    </row>
    <row r="7" customFormat="false" ht="12.8" hidden="false" customHeight="false" outlineLevel="0" collapsed="false">
      <c r="A7" s="0" t="s">
        <v>111</v>
      </c>
      <c r="B7" s="2" t="s">
        <v>112</v>
      </c>
      <c r="C7" s="0" t="s">
        <v>113</v>
      </c>
    </row>
  </sheetData>
  <mergeCells count="1">
    <mergeCell ref="A1:B1"/>
  </mergeCells>
  <dataValidations count="4">
    <dataValidation allowBlank="false" operator="greaterThan" showDropDown="false" showErrorMessage="true" showInputMessage="false" sqref="B3" type="decimal">
      <formula1>0</formula1>
      <formula2>0</formula2>
    </dataValidation>
    <dataValidation allowBlank="false" operator="equal" showDropDown="false" showErrorMessage="true" showInputMessage="false" sqref="B4" type="decimal">
      <formula1>0</formula1>
      <formula2>0</formula2>
    </dataValidation>
    <dataValidation allowBlank="false" operator="greaterThanOrEqual" showDropDown="false" showErrorMessage="true" showInputMessage="false" sqref="B5:B6" type="decimal">
      <formula1>0</formula1>
      <formula2>0</formula2>
    </dataValidation>
    <dataValidation allowBlank="false" operator="greaterThanOrEqual" showDropDown="false" showErrorMessage="true" showInputMessage="false" sqref="B7" type="list">
      <formula1>"EITHER,BOTH"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C11" activeCellId="0" sqref="C11"/>
    </sheetView>
  </sheetViews>
  <sheetFormatPr defaultRowHeight="12.8" zeroHeight="false" outlineLevelRow="0" outlineLevelCol="0"/>
  <cols>
    <col collapsed="false" customWidth="true" hidden="false" outlineLevel="0" max="1" min="1" style="0" width="22.28"/>
    <col collapsed="false" customWidth="false" hidden="false" outlineLevel="0" max="1025" min="2" style="0" width="11.52"/>
  </cols>
  <sheetData>
    <row r="1" customFormat="false" ht="15" hidden="false" customHeight="false" outlineLevel="0" collapsed="false">
      <c r="A1" s="18" t="s">
        <v>114</v>
      </c>
      <c r="B1" s="18"/>
    </row>
    <row r="2" customFormat="false" ht="12.8" hidden="false" customHeight="false" outlineLevel="0" collapsed="false">
      <c r="D2" s="0" t="s">
        <v>115</v>
      </c>
    </row>
    <row r="3" customFormat="false" ht="13.8" hidden="false" customHeight="false" outlineLevel="0" collapsed="false">
      <c r="A3" s="23" t="s">
        <v>116</v>
      </c>
      <c r="B3" s="23"/>
      <c r="D3" s="3" t="n">
        <f aca="false">MATCH(1,INDEX(ISBLANK(D6:$AMJ6),0,0),0)-1</f>
        <v>3</v>
      </c>
    </row>
    <row r="5" customFormat="false" ht="12.8" hidden="false" customHeight="false" outlineLevel="0" collapsed="false">
      <c r="A5" s="0" t="s">
        <v>117</v>
      </c>
      <c r="B5" s="20" t="s">
        <v>12</v>
      </c>
      <c r="D5" s="8" t="s">
        <v>33</v>
      </c>
      <c r="E5" s="8" t="s">
        <v>44</v>
      </c>
      <c r="F5" s="8" t="s">
        <v>40</v>
      </c>
    </row>
    <row r="6" customFormat="false" ht="12.8" hidden="false" customHeight="false" outlineLevel="0" collapsed="false">
      <c r="A6" s="0" t="s">
        <v>118</v>
      </c>
      <c r="B6" s="4" t="n">
        <v>12</v>
      </c>
      <c r="D6" s="4" t="n">
        <v>12</v>
      </c>
      <c r="E6" s="4" t="n">
        <v>12</v>
      </c>
      <c r="F6" s="4" t="n">
        <v>12</v>
      </c>
    </row>
    <row r="7" customFormat="false" ht="12.8" hidden="false" customHeight="false" outlineLevel="0" collapsed="false">
      <c r="A7" s="0" t="s">
        <v>119</v>
      </c>
      <c r="B7" s="20" t="s">
        <v>12</v>
      </c>
      <c r="D7" s="20" t="s">
        <v>12</v>
      </c>
      <c r="E7" s="20" t="s">
        <v>12</v>
      </c>
      <c r="F7" s="20" t="s">
        <v>12</v>
      </c>
    </row>
    <row r="8" customFormat="false" ht="12.8" hidden="false" customHeight="false" outlineLevel="0" collapsed="false">
      <c r="A8" s="0" t="s">
        <v>120</v>
      </c>
      <c r="B8" s="20" t="s">
        <v>12</v>
      </c>
      <c r="D8" s="20" t="s">
        <v>12</v>
      </c>
      <c r="E8" s="20" t="s">
        <v>12</v>
      </c>
      <c r="F8" s="20" t="s">
        <v>12</v>
      </c>
    </row>
    <row r="9" customFormat="false" ht="12.8" hidden="false" customHeight="false" outlineLevel="0" collapsed="false">
      <c r="A9" s="0" t="s">
        <v>121</v>
      </c>
      <c r="B9" s="20" t="s">
        <v>12</v>
      </c>
      <c r="D9" s="20" t="s">
        <v>12</v>
      </c>
      <c r="E9" s="20" t="s">
        <v>12</v>
      </c>
      <c r="F9" s="20" t="s">
        <v>12</v>
      </c>
    </row>
    <row r="10" customFormat="false" ht="12.8" hidden="false" customHeight="false" outlineLevel="0" collapsed="false">
      <c r="A10" s="0" t="s">
        <v>122</v>
      </c>
      <c r="B10" s="20" t="s">
        <v>12</v>
      </c>
      <c r="D10" s="20" t="s">
        <v>12</v>
      </c>
      <c r="E10" s="20" t="s">
        <v>12</v>
      </c>
      <c r="F10" s="20" t="s">
        <v>12</v>
      </c>
    </row>
    <row r="11" customFormat="false" ht="12.8" hidden="false" customHeight="false" outlineLevel="0" collapsed="false">
      <c r="A11" s="6" t="s">
        <v>123</v>
      </c>
    </row>
    <row r="12" customFormat="false" ht="12.8" hidden="false" customHeight="false" outlineLevel="0" collapsed="false">
      <c r="A12" s="0" t="s">
        <v>124</v>
      </c>
      <c r="B12" s="8"/>
      <c r="D12" s="8"/>
      <c r="E12" s="8"/>
      <c r="F12" s="8"/>
    </row>
    <row r="13" customFormat="false" ht="12.8" hidden="false" customHeight="false" outlineLevel="0" collapsed="false">
      <c r="A13" s="0" t="s">
        <v>125</v>
      </c>
      <c r="B13" s="20" t="s">
        <v>12</v>
      </c>
      <c r="D13" s="20" t="s">
        <v>12</v>
      </c>
      <c r="E13" s="20" t="s">
        <v>12</v>
      </c>
      <c r="F13" s="20" t="s">
        <v>12</v>
      </c>
    </row>
    <row r="14" customFormat="false" ht="12.8" hidden="false" customHeight="false" outlineLevel="0" collapsed="false">
      <c r="A14" s="0" t="s">
        <v>126</v>
      </c>
      <c r="B14" s="20" t="s">
        <v>12</v>
      </c>
      <c r="D14" s="20" t="s">
        <v>12</v>
      </c>
      <c r="E14" s="20" t="s">
        <v>12</v>
      </c>
      <c r="F14" s="20" t="s">
        <v>12</v>
      </c>
    </row>
    <row r="15" customFormat="false" ht="12.8" hidden="false" customHeight="false" outlineLevel="0" collapsed="false">
      <c r="A15" s="0" t="s">
        <v>127</v>
      </c>
      <c r="B15" s="20" t="s">
        <v>12</v>
      </c>
      <c r="D15" s="20" t="s">
        <v>12</v>
      </c>
      <c r="E15" s="20" t="s">
        <v>12</v>
      </c>
      <c r="F15" s="20" t="s">
        <v>12</v>
      </c>
    </row>
    <row r="16" customFormat="false" ht="12.8" hidden="false" customHeight="false" outlineLevel="0" collapsed="false">
      <c r="A16" s="0" t="s">
        <v>128</v>
      </c>
      <c r="B16" s="20" t="s">
        <v>62</v>
      </c>
      <c r="D16" s="20" t="s">
        <v>62</v>
      </c>
      <c r="E16" s="20" t="s">
        <v>62</v>
      </c>
      <c r="F16" s="20" t="s">
        <v>62</v>
      </c>
    </row>
  </sheetData>
  <mergeCells count="2">
    <mergeCell ref="A1:B1"/>
    <mergeCell ref="A3:B3"/>
  </mergeCells>
  <dataValidations count="4">
    <dataValidation allowBlank="false" operator="greaterThan" showDropDown="false" showErrorMessage="true" showInputMessage="false" sqref="B6 D6:F6" type="decimal">
      <formula1>0</formula1>
      <formula2>0</formula2>
    </dataValidation>
    <dataValidation allowBlank="true" operator="equal" showDropDown="false" showErrorMessage="true" showInputMessage="false" sqref="B12 D12:F12" type="list">
      <formula1>INDEX(OFFSET(Attributes!$A$7,0,0,Attributes!$B$4*3-2),SMALL(IF(ISTEXT(OFFSET(Attributes!$A$7,0,0,Attributes!$B$4*3-2)),ROW(OFFSET(Attributes!$A$7,0,0,Attributes!$B$4*3-2))-ROW(Attributes!$A$6),""),ROW(INDIRECT("1:"&amp;Attributes!$B$4))))</formula1>
      <formula2>0</formula2>
    </dataValidation>
    <dataValidation allowBlank="false" operator="equal" showDropDown="false" showErrorMessage="true" showInputMessage="false" sqref="B5 B7:B10 D7:F10 B13:B16 D13:F16" type="list">
      <formula1>Misc!$B$1:$B$2</formula1>
      <formula2>0</formula2>
    </dataValidation>
    <dataValidation allowBlank="true" operator="equal" showDropDown="false" showErrorMessage="true" showInputMessage="false" sqref="D5:F5" type="list">
      <formula1>OFFSET(States!$A$7,0,0,States!$B$4)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3" width="20.83"/>
    <col collapsed="false" customWidth="false" hidden="false" outlineLevel="0" max="1025" min="2" style="3" width="11.52"/>
  </cols>
  <sheetData>
    <row r="1" customFormat="false" ht="12.8" hidden="false" customHeight="false" outlineLevel="0" collapsed="false">
      <c r="A1" s="3" t="n">
        <f aca="true">INDIRECT(CONCATENATE("'",General!B3,".xlsx'#$General.B2"))</f>
        <v>0</v>
      </c>
      <c r="B1" s="24" t="s">
        <v>12</v>
      </c>
      <c r="C1" s="3" t="s">
        <v>71</v>
      </c>
      <c r="D1" s="0" t="s">
        <v>100</v>
      </c>
      <c r="E1" s="0"/>
    </row>
    <row r="2" customFormat="false" ht="12.8" hidden="false" customHeight="false" outlineLevel="0" collapsed="false">
      <c r="A2" s="3" t="str">
        <f aca="false">IF(ISERR(A1),CONCATENATE("'[",General!B3,".xlsx]"),CONCATENATE("'",General!B3,".xlsx'#'"))</f>
        <v>'simCatalogue 2.xlsx'#'</v>
      </c>
      <c r="B2" s="24" t="s">
        <v>62</v>
      </c>
      <c r="C2" s="3" t="s">
        <v>129</v>
      </c>
      <c r="D2" s="0" t="s">
        <v>105</v>
      </c>
      <c r="E2" s="0"/>
    </row>
    <row r="3" customFormat="false" ht="12.8" hidden="false" customHeight="false" outlineLevel="0" collapsed="false">
      <c r="A3" s="3" t="str">
        <f aca="false">IF(ISERR(A1),"!",".")</f>
        <v>.</v>
      </c>
      <c r="B3" s="0"/>
      <c r="C3" s="3" t="s">
        <v>76</v>
      </c>
      <c r="D3" s="0" t="s">
        <v>101</v>
      </c>
      <c r="E3" s="0"/>
    </row>
    <row r="4" customFormat="false" ht="12.8" hidden="false" customHeight="false" outlineLevel="0" collapsed="false">
      <c r="A4" s="3" t="n">
        <f aca="true">INDIRECT(CONCATENATE(A2,"General'",A3,"B1"))</f>
        <v>0</v>
      </c>
      <c r="B4" s="0"/>
      <c r="C4" s="3" t="s">
        <v>130</v>
      </c>
    </row>
    <row r="5" customFormat="false" ht="12.8" hidden="false" customHeight="false" outlineLevel="0" collapsed="false">
      <c r="A5" s="3" t="str">
        <f aca="false">CONCATENATE(A2,"General'",A3)</f>
        <v>'simCatalogue 2.xlsx'#'General'.</v>
      </c>
      <c r="C5" s="3" t="s">
        <v>131</v>
      </c>
    </row>
    <row r="6" customFormat="false" ht="12.8" hidden="false" customHeight="false" outlineLevel="0" collapsed="false">
      <c r="A6" s="3" t="str">
        <f aca="false">CONCATENATE(A2,"Attributes'",A3)</f>
        <v>'simCatalogue 2.xlsx'#'Attributes'.</v>
      </c>
      <c r="C6" s="3" t="s">
        <v>132</v>
      </c>
    </row>
    <row r="7" customFormat="false" ht="12.8" hidden="false" customHeight="false" outlineLevel="0" collapsed="false">
      <c r="A7" s="3" t="str">
        <f aca="false">CONCATENATE(A2,"States'",A3)</f>
        <v>'simCatalogue 2.xlsx'#'States'.</v>
      </c>
      <c r="C7" s="3" t="s">
        <v>133</v>
      </c>
    </row>
    <row r="8" customFormat="false" ht="12.8" hidden="false" customHeight="false" outlineLevel="0" collapsed="false">
      <c r="C8" s="3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2018-08-13T14:23:03Z</dcterms:created>
  <dc:creator/>
  <dc:description/>
  <dc:language>en-US</dc:language>
  <cp:lastModifiedBy/>
  <dcterms:modified xsi:type="dcterms:W3CDTF">2018-09-17T15:35:18Z</dcterms:modified>
  <cp:revision>107</cp:revision>
  <dc:subject/>
  <dc:title/>
</cp:coreProperties>
</file>