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tate Map" sheetId="5" state="visible" r:id="rId6"/>
    <sheet name="Recruitment" sheetId="6" state="visible" r:id="rId7"/>
    <sheet name="Retirement" sheetId="7" state="visible" r:id="rId8"/>
    <sheet name="Output plots" sheetId="8" state="visible" r:id="rId9"/>
    <sheet name="Misc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catalogue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8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<sst xmlns="http://schemas.openxmlformats.org/spreadsheetml/2006/main" count="345" uniqueCount="124">
  <si>
    <t xml:space="preserve">General simulation parameters</t>
  </si>
  <si>
    <t xml:space="preserve">Catalogue name</t>
  </si>
  <si>
    <t xml:space="preserve">simCatalogue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</si>
  <si>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</si>
  <si>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</si>
  <si>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</si>
  <si>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</si>
  <si>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</si>
  <si>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Sim start date</t>
  </si>
  <si>
    <t xml:space="preserve">Sim length</t>
  </si>
  <si>
    <t xml:space="preserve">Number of DB commits</t>
  </si>
  <si>
    <t xml:space="preserve">Run simulation?</t>
  </si>
  <si>
    <t xml:space="preserve">YES</t>
  </si>
  <si>
    <t xml:space="preserve">Attributes in simulation</t>
  </si>
  <si>
    <t xml:space="preserve">Max attributes in sim</t>
  </si>
  <si>
    <t xml:space="preserve"># of Attributes in sim</t>
  </si>
  <si>
    <t xml:space="preserve">Name</t>
  </si>
  <si>
    <t xml:space="preserve">Auxiliary</t>
  </si>
  <si>
    <t xml:space="preserve">Initial Values + Weights</t>
  </si>
  <si>
    <t xml:space="preserve">Seniority</t>
  </si>
  <si>
    <t xml:space="preserve">Junior</t>
  </si>
  <si>
    <t xml:space="preserve">Degree</t>
  </si>
  <si>
    <t xml:space="preserve">High School</t>
  </si>
  <si>
    <t xml:space="preserve">Bachelor</t>
  </si>
  <si>
    <t xml:space="preserve">Master</t>
  </si>
  <si>
    <t xml:space="preserve">Branch</t>
  </si>
  <si>
    <t xml:space="preserve">Branch A</t>
  </si>
  <si>
    <t xml:space="preserve">Branch B</t>
  </si>
  <si>
    <t xml:space="preserve">Gender</t>
  </si>
  <si>
    <t xml:space="preserve">M</t>
  </si>
  <si>
    <t xml:space="preserve">F</t>
  </si>
  <si>
    <t xml:space="preserve">States in simulation</t>
  </si>
  <si>
    <t xml:space="preserve">Max states in sim</t>
  </si>
  <si>
    <t xml:space="preserve"># of States in sim</t>
  </si>
  <si>
    <t xml:space="preserve">Target capacity</t>
  </si>
  <si>
    <t xml:space="preserve">A Junior</t>
  </si>
  <si>
    <t xml:space="preserve">A Senior</t>
  </si>
  <si>
    <t xml:space="preserve">A Master</t>
  </si>
  <si>
    <t xml:space="preserve">B Junior</t>
  </si>
  <si>
    <t xml:space="preserve">B Senior</t>
  </si>
  <si>
    <t xml:space="preserve">B Master</t>
  </si>
  <si>
    <t xml:space="preserve">Transitions in simulation</t>
  </si>
  <si>
    <t xml:space="preserve">Start state</t>
  </si>
  <si>
    <t xml:space="preserve">End state</t>
  </si>
  <si>
    <t xml:space="preserve">Schedule period (m)</t>
  </si>
  <si>
    <t xml:space="preserve">Schedule offset to sim start (m)</t>
  </si>
  <si>
    <t xml:space="preserve"># time conds</t>
  </si>
  <si>
    <t xml:space="preserve">Time conditions</t>
  </si>
  <si>
    <t xml:space="preserve"># other conds</t>
  </si>
  <si>
    <t xml:space="preserve">Other conditions</t>
  </si>
  <si>
    <t xml:space="preserve">Max flux</t>
  </si>
  <si>
    <t xml:space="preserve">Number of attempts</t>
  </si>
  <si>
    <t xml:space="preserve">Resign on failure?</t>
  </si>
  <si>
    <t xml:space="preserve"># Probs</t>
  </si>
  <si>
    <t xml:space="preserve">Success probabilities</t>
  </si>
  <si>
    <t xml:space="preserve"># extra changes</t>
  </si>
  <si>
    <t xml:space="preserve">Extra changes</t>
  </si>
  <si>
    <t xml:space="preserve">Promotion A Senior</t>
  </si>
  <si>
    <t xml:space="preserve">time in state</t>
  </si>
  <si>
    <t xml:space="preserve">&gt;=</t>
  </si>
  <si>
    <t xml:space="preserve">IN</t>
  </si>
  <si>
    <t xml:space="preserve">Bachelor, Master</t>
  </si>
  <si>
    <t xml:space="preserve">Promotion B Senior</t>
  </si>
  <si>
    <t xml:space="preserve">Cross-Promotion A to B</t>
  </si>
  <si>
    <t xml:space="preserve">age</t>
  </si>
  <si>
    <t xml:space="preserve">NO</t>
  </si>
  <si>
    <t xml:space="preserve">&lt;=</t>
  </si>
  <si>
    <t xml:space="preserve">Cross-Promotion B to A</t>
  </si>
  <si>
    <t xml:space="preserve">Promotion A Master</t>
  </si>
  <si>
    <t xml:space="preserve">IS</t>
  </si>
  <si>
    <t xml:space="preserve">Promotion B master</t>
  </si>
  <si>
    <t xml:space="preserve">Plot of State Network</t>
  </si>
  <si>
    <t xml:space="preserve">Show plot</t>
  </si>
  <si>
    <t xml:space="preserve">Save to file</t>
  </si>
  <si>
    <t xml:space="preserve">testGraph</t>
  </si>
  <si>
    <t xml:space="preserve">Max states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</si>
  <si>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</si>
  <si>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</si>
  <si>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</si>
  <si>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</si>
  <si>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</si>
  <si>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Random</t>
  </si>
  <si>
    <t xml:space="preserve">Adapt</t>
  </si>
  <si>
    <t xml:space="preserve">Fix</t>
  </si>
  <si>
    <t xml:space="preserve">Time between recruitment cycles</t>
  </si>
  <si>
    <t xml:space="preserve">months</t>
  </si>
  <si>
    <t xml:space="preserve">Offset of cycle</t>
  </si>
  <si>
    <t xml:space="preserve">persons</t>
  </si>
  <si>
    <t xml:space="preserve">Adaptive recruitment</t>
  </si>
  <si>
    <t xml:space="preserve">Fixed recruitment age?</t>
  </si>
  <si>
    <t xml:space="preserve">years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</si>
  <si>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</si>
  <si>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</si>
  <si>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</si>
  <si>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</si>
  <si>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</si>
  <si>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</si>
  <si>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</si>
  <si>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</si>
  <si>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</si>
  <si>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</si>
  <si>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</si>
  <si>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Conditions for retirement?</t>
  </si>
  <si>
    <t xml:space="preserve">EITHER</t>
  </si>
  <si>
    <t xml:space="preserve">satisfied</t>
  </si>
  <si>
    <t xml:space="preserve">Output graphs</t>
  </si>
  <si>
    <t xml:space="preserve">Extra plots</t>
  </si>
  <si>
    <t xml:space="preserve">Whole population</t>
  </si>
  <si>
    <t xml:space="preserve">Show plot?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</si>
  <si>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</si>
  <si>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</si>
  <si>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</si>
  <si>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</si>
  <si>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</si>
  <si>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</si>
  <si>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</si>
  <si>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</si>
  <si>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</si>
  <si>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</si>
  <si>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</si>
  <si>
    <t xml:space="preserve">NOT IN</t>
  </si>
  <si>
    <t xml:space="preserve">IS NOT</t>
  </si>
  <si>
    <t xml:space="preserve">&lt;</t>
  </si>
  <si>
    <t xml:space="preserve">&gt;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</si>
</sst>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&quot;TRUE&quot;;&quot;TRUE&quot;;&quot;FALSE&quot;"/>
    <numFmt numFmtId="167" formatCode="0.00%"/>
    <numFmt numFmtId="168" formatCode="&quot;WAAR&quot;;&quot;WAAR&quot;;&quot;ONWAAR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2.56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3" t="s">
        <v>3</v>
      </c>
      <c r="B4" s="2" t="s">
        <v>4</v>
      </c>
    </row>
    <row r="5" customFormat="false" ht="12.8" hidden="false" customHeight="false" outlineLevel="0" collapsed="false">
      <c r="A5" s="3" t="s">
        <v>5</v>
      </c>
      <c r="B5" s="2" t="s">
        <v>6</v>
      </c>
    </row>
    <row r="6" customFormat="false" ht="12.8" hidden="false" customHeight="false" outlineLevel="0" collapsed="false">
      <c r="A6" s="3" t="s">
        <v>7</v>
      </c>
      <c r="B6" s="4" t="n">
        <v>5000</v>
      </c>
    </row>
    <row r="7" customFormat="false" ht="12.8" hidden="false" customHeight="false" outlineLevel="0" collapsed="false">
      <c r="A7" s="3" t="s">
        <v>8</v>
      </c>
      <c r="B7" s="5" t="n">
        <v>43101</v>
      </c>
    </row>
    <row r="8" customFormat="false" ht="12.8" hidden="false" customHeight="false" outlineLevel="0" collapsed="false">
      <c r="A8" s="3" t="s">
        <v>9</v>
      </c>
      <c r="B8" s="2" t="n">
        <v>100</v>
      </c>
    </row>
    <row r="9" customFormat="false" ht="12.8" hidden="false" customHeight="false" outlineLevel="0" collapsed="false">
      <c r="A9" s="3" t="s">
        <v>10</v>
      </c>
      <c r="B9" s="4" t="n">
        <v>10</v>
      </c>
    </row>
    <row r="10" customFormat="false" ht="12.8" hidden="false" customHeight="false" outlineLevel="0" collapsed="false">
      <c r="A10" s="3"/>
      <c r="B10" s="3"/>
    </row>
    <row r="11" customFormat="false" ht="12.8" hidden="false" customHeight="false" outlineLevel="0" collapsed="false">
      <c r="A11" s="6" t="s">
        <v>11</v>
      </c>
      <c r="B11" s="7" t="s">
        <v>12</v>
      </c>
    </row>
  </sheetData>
  <dataValidations count="4">
    <dataValidation allowBlank="false" operator="greaterThanOrEqual" showDropDown="false" showErrorMessage="true" showInputMessage="false" sqref="B6" type="whole">
      <formula1>0</formula1>
      <formula2>0</formula2>
    </dataValidation>
    <dataValidation allowBlank="false" operator="greaterThanOrEqual" showDropDown="false" showErrorMessage="true" showInputMessage="false" sqref="B7" type="dat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equal" showDropDown="false" showErrorMessage="true" showInputMessage="false" sqref="B11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25.65"/>
    <col collapsed="false" customWidth="true" hidden="false" outlineLevel="0" max="2" min="2" style="0" width="17.4"/>
    <col collapsed="false" customWidth="true" hidden="false" outlineLevel="0" max="3" min="3" style="0" width="22.41"/>
    <col collapsed="false" customWidth="true" hidden="false" outlineLevel="0" max="4" min="4" style="0" width="8.37"/>
    <col collapsed="false" customWidth="true" hidden="false" outlineLevel="0" max="5" min="5" style="0" width="8.79"/>
    <col collapsed="false" customWidth="true" hidden="false" outlineLevel="0" max="11" min="6" style="0" width="8.37"/>
    <col collapsed="false" customWidth="false" hidden="false" outlineLevel="0" max="12" min="12" style="0" width="11.52"/>
    <col collapsed="false" customWidth="true" hidden="false" outlineLevel="0" max="1025" min="13" style="0" width="8.37"/>
  </cols>
  <sheetData>
    <row r="1" customFormat="false" ht="15" hidden="false" customHeight="false" outlineLevel="0" collapsed="false">
      <c r="A1" s="1" t="s">
        <v>13</v>
      </c>
      <c r="B1" s="3"/>
      <c r="C1" s="3"/>
      <c r="D1" s="3"/>
      <c r="E1" s="3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12.8" hidden="false" customHeight="false" outlineLevel="0" collapsed="false">
      <c r="A3" s="3" t="s">
        <v>14</v>
      </c>
      <c r="B3" s="8" t="n">
        <v>1000</v>
      </c>
      <c r="C3" s="3"/>
      <c r="D3" s="3"/>
      <c r="E3" s="3"/>
    </row>
    <row r="4" customFormat="false" ht="12.8" hidden="false" customHeight="false" outlineLevel="0" collapsed="false">
      <c r="A4" s="3" t="s">
        <v>15</v>
      </c>
      <c r="B4" s="3" t="n">
        <f aca="true">COUNTA(OFFSET(A7,0,0,B3*3))</f>
        <v>4</v>
      </c>
      <c r="C4" s="3"/>
      <c r="D4" s="3"/>
      <c r="E4" s="3"/>
    </row>
    <row r="5" customFormat="false" ht="12.8" hidden="false" customHeight="false" outlineLevel="0" collapsed="false">
      <c r="A5" s="3"/>
      <c r="B5" s="3"/>
      <c r="C5" s="3"/>
      <c r="D5" s="3"/>
      <c r="E5" s="3"/>
    </row>
    <row r="6" customFormat="false" ht="13.8" hidden="false" customHeight="false" outlineLevel="0" collapsed="false">
      <c r="A6" s="9" t="s">
        <v>16</v>
      </c>
      <c r="B6" s="9" t="s">
        <v>17</v>
      </c>
      <c r="C6" s="9" t="s">
        <v>18</v>
      </c>
      <c r="D6" s="3"/>
      <c r="E6" s="3"/>
    </row>
    <row r="7" customFormat="false" ht="12.8" hidden="false" customHeight="false" outlineLevel="0" collapsed="false">
      <c r="A7" s="10" t="s">
        <v>19</v>
      </c>
      <c r="B7" s="0" t="n">
        <f aca="true">MATCH($A7,OFFSET(INDIRECT(Misc!$A$6&amp;"A2"),0,0,INDIRECT(Misc!$A$5&amp;"B5"),1),0)</f>
        <v>3</v>
      </c>
      <c r="C7" s="8" t="s">
        <v>20</v>
      </c>
      <c r="D7" s="8"/>
      <c r="E7" s="8"/>
    </row>
    <row r="8" customFormat="false" ht="12.8" hidden="false" customHeight="false" outlineLevel="0" collapsed="false">
      <c r="A8" s="3"/>
      <c r="B8" s="3" t="n">
        <f aca="false">SUM(C8:AMJ8)</f>
        <v>1</v>
      </c>
      <c r="C8" s="11" t="n">
        <v>1</v>
      </c>
      <c r="D8" s="11"/>
      <c r="E8" s="11"/>
    </row>
    <row r="9" customFormat="false" ht="12.8" hidden="false" customHeight="false" outlineLevel="0" collapsed="false">
      <c r="A9" s="3"/>
      <c r="B9" s="3" t="n">
        <f aca="false">MATCH(1,INDEX(ISBLANK(C8:$AMJ8),0,0),0)-1</f>
        <v>1</v>
      </c>
      <c r="C9" s="12" t="n">
        <f aca="false">C8/$B8</f>
        <v>1</v>
      </c>
      <c r="D9" s="12" t="n">
        <f aca="false">D8/$B8</f>
        <v>0</v>
      </c>
      <c r="E9" s="12" t="n">
        <f aca="false">E8/$B8</f>
        <v>0</v>
      </c>
    </row>
    <row r="10" customFormat="false" ht="12.8" hidden="false" customHeight="false" outlineLevel="0" collapsed="false">
      <c r="A10" s="10" t="s">
        <v>21</v>
      </c>
      <c r="B10" s="0" t="n">
        <f aca="true">MATCH($A10,OFFSET(INDIRECT(Misc!$A$6&amp;"A2"),0,0,INDIRECT(Misc!$A$5&amp;"B5"),1),0)</f>
        <v>4</v>
      </c>
      <c r="C10" s="8" t="s">
        <v>22</v>
      </c>
      <c r="D10" s="8" t="s">
        <v>23</v>
      </c>
      <c r="E10" s="8" t="s">
        <v>24</v>
      </c>
    </row>
    <row r="11" customFormat="false" ht="12.8" hidden="false" customHeight="false" outlineLevel="0" collapsed="false">
      <c r="A11" s="3"/>
      <c r="B11" s="3" t="n">
        <f aca="false">SUM(C11:AMJ11)</f>
        <v>100</v>
      </c>
      <c r="C11" s="11" t="n">
        <v>53</v>
      </c>
      <c r="D11" s="11" t="n">
        <v>35</v>
      </c>
      <c r="E11" s="11" t="n">
        <v>12</v>
      </c>
    </row>
    <row r="12" customFormat="false" ht="12.8" hidden="false" customHeight="false" outlineLevel="0" collapsed="false">
      <c r="A12" s="3"/>
      <c r="B12" s="3" t="n">
        <f aca="false">MATCH(1,INDEX(ISBLANK(C11:$AMJ11),0,0),0)-1</f>
        <v>3</v>
      </c>
      <c r="C12" s="12" t="n">
        <f aca="false">C11/$B11</f>
        <v>0.53</v>
      </c>
      <c r="D12" s="12" t="n">
        <f aca="false">D11/$B11</f>
        <v>0.35</v>
      </c>
      <c r="E12" s="12" t="n">
        <f aca="false">E11/$B11</f>
        <v>0.12</v>
      </c>
    </row>
    <row r="13" customFormat="false" ht="12.8" hidden="false" customHeight="false" outlineLevel="0" collapsed="false">
      <c r="A13" s="10" t="s">
        <v>25</v>
      </c>
      <c r="B13" s="0" t="n">
        <f aca="true">MATCH($A13,OFFSET(INDIRECT(Misc!$A$6&amp;"A2"),0,0,INDIRECT(Misc!$A$5&amp;"B5"),1),0)</f>
        <v>5</v>
      </c>
      <c r="C13" s="8" t="s">
        <v>26</v>
      </c>
      <c r="D13" s="8" t="s">
        <v>27</v>
      </c>
      <c r="E13" s="3"/>
    </row>
    <row r="14" customFormat="false" ht="12.8" hidden="false" customHeight="false" outlineLevel="0" collapsed="false">
      <c r="A14" s="3"/>
      <c r="B14" s="3" t="n">
        <f aca="false">SUM(C14:AMJ14)</f>
        <v>5</v>
      </c>
      <c r="C14" s="11" t="n">
        <v>3</v>
      </c>
      <c r="D14" s="11" t="n">
        <v>2</v>
      </c>
      <c r="E14" s="3"/>
    </row>
    <row r="15" customFormat="false" ht="12.8" hidden="false" customHeight="false" outlineLevel="0" collapsed="false">
      <c r="A15" s="3"/>
      <c r="B15" s="3" t="n">
        <f aca="false">MATCH(1,INDEX(ISBLANK(C14:$AMJ14),0,0),0)-1</f>
        <v>2</v>
      </c>
      <c r="C15" s="12" t="n">
        <f aca="false">C14/$B14</f>
        <v>0.6</v>
      </c>
      <c r="D15" s="12" t="n">
        <f aca="false">D14/$B14</f>
        <v>0.4</v>
      </c>
      <c r="E15" s="3"/>
    </row>
    <row r="16" customFormat="false" ht="12.8" hidden="false" customHeight="false" outlineLevel="0" collapsed="false">
      <c r="A16" s="10" t="s">
        <v>28</v>
      </c>
      <c r="B16" s="0" t="n">
        <f aca="true">MATCH($A16,OFFSET(INDIRECT(Misc!$A$6&amp;"A2"),0,0,INDIRECT(Misc!$A$5&amp;"B5"),1),0)</f>
        <v>1</v>
      </c>
      <c r="C16" s="8" t="s">
        <v>29</v>
      </c>
      <c r="D16" s="8" t="s">
        <v>30</v>
      </c>
      <c r="E16" s="8"/>
    </row>
    <row r="17" customFormat="false" ht="12.8" hidden="false" customHeight="false" outlineLevel="0" collapsed="false">
      <c r="A17" s="3"/>
      <c r="B17" s="3" t="n">
        <f aca="false">SUM(C17:AMJ17)</f>
        <v>2</v>
      </c>
      <c r="C17" s="11" t="n">
        <v>1</v>
      </c>
      <c r="D17" s="11" t="n">
        <v>1</v>
      </c>
      <c r="E17" s="11"/>
    </row>
    <row r="18" customFormat="false" ht="12.8" hidden="false" customHeight="false" outlineLevel="0" collapsed="false">
      <c r="A18" s="3"/>
      <c r="B18" s="3" t="n">
        <f aca="false">MATCH(1,INDEX(ISBLANK(C17:$AMJ17),0,0),0)-1</f>
        <v>2</v>
      </c>
      <c r="C18" s="12" t="n">
        <f aca="false">C17/$B17</f>
        <v>0.5</v>
      </c>
      <c r="D18" s="12" t="n">
        <f aca="false">D17/$B17</f>
        <v>0.5</v>
      </c>
      <c r="E18" s="12" t="n">
        <f aca="false">E17/$B17</f>
        <v>0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6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 A10 A13 A16" type="list">
      <formula1>OFFSET(INDIRECT(Misc!$A$6&amp;"A2"),0,0,INDIRECT(Misc!$A$5&amp;"B5"),1)</formula1>
      <formula2>0</formula2>
    </dataValidation>
    <dataValidation allowBlank="true" operator="equal" showDropDown="false" showErrorMessage="true" showInputMessage="false" sqref="B7 B10 B13 B16" type="none">
      <formula1>0</formula1>
      <formula2>0</formula2>
    </dataValidation>
    <dataValidation allowBlank="true" operator="equal" showDropDown="false" showErrorMessage="true" showInputMessage="false" sqref="C7:E7 C13:D13 C16:E16" type="list">
      <formula1>OFFSET(INDIRECT(Misc!$A$6&amp;"F1"),$B7,0,1,OFFSET(INDIRECT(Misc!$A$6&amp;"E1"),$B7,0))</formula1>
      <formula2>0</formula2>
    </dataValidation>
    <dataValidation allowBlank="true" operator="greaterThan" showDropDown="false" showErrorMessage="true" showInputMessage="false" sqref="C8:E8 C11:E11 C14:D14 C17:E17" type="decimal">
      <formula1>0</formula1>
      <formula2>0</formula2>
    </dataValidation>
    <dataValidation allowBlank="true" operator="equal" showDropDown="false" showErrorMessage="true" showInputMessage="false" sqref="C10:E10" type="list">
      <formula1>OFFSET(INDIRECT(Misc!$A$6&amp;"F1"),$B7,0,1,OFFSET(INDIRECT(Misc!$A$6&amp;"E1"),$B7,0))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9.49"/>
    <col collapsed="false" customWidth="true" hidden="false" outlineLevel="0" max="3" min="3" style="3" width="8.52"/>
    <col collapsed="false" customWidth="true" hidden="false" outlineLevel="0" max="4" min="4" style="3" width="15.34"/>
    <col collapsed="false" customWidth="true" hidden="false" outlineLevel="0" max="1025" min="5" style="3" width="11.34"/>
  </cols>
  <sheetData>
    <row r="1" customFormat="false" ht="15" hidden="false" customHeight="false" outlineLevel="0" collapsed="false">
      <c r="A1" s="1" t="s">
        <v>31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COUNTA(OFFSET(A7,0,0,B3))</f>
        <v>6</v>
      </c>
    </row>
    <row r="5" customFormat="false" ht="12.8" hidden="false" customHeight="false" outlineLevel="0" collapsed="false">
      <c r="AMJ5" s="0"/>
    </row>
    <row r="6" customFormat="false" ht="13.8" hidden="false" customHeight="false" outlineLevel="0" collapsed="false">
      <c r="A6" s="9" t="s">
        <v>16</v>
      </c>
      <c r="B6" s="9" t="s">
        <v>34</v>
      </c>
      <c r="C6" s="3" t="s">
        <v>17</v>
      </c>
      <c r="AMI6" s="0"/>
      <c r="AMJ6" s="0"/>
    </row>
    <row r="7" customFormat="false" ht="12.8" hidden="false" customHeight="false" outlineLevel="0" collapsed="false">
      <c r="A7" s="10" t="s">
        <v>35</v>
      </c>
      <c r="B7" s="13"/>
      <c r="C7" s="3" t="n">
        <f aca="true">MATCH($A7,OFFSET(INDIRECT(Misc!$A$7&amp;"A2"),0,0,INDIRECT(Misc!$A$5&amp;"B6"),1),0)</f>
        <v>1</v>
      </c>
      <c r="AMI7" s="0"/>
      <c r="AMJ7" s="0"/>
    </row>
    <row r="8" customFormat="false" ht="12.8" hidden="false" customHeight="false" outlineLevel="0" collapsed="false">
      <c r="A8" s="10" t="s">
        <v>36</v>
      </c>
      <c r="B8" s="13" t="n">
        <v>750</v>
      </c>
      <c r="C8" s="3" t="n">
        <f aca="true">MATCH($A8,OFFSET(INDIRECT(Misc!$A$7&amp;"A2"),0,0,INDIRECT(Misc!$A$5&amp;"B6"),1),0)</f>
        <v>2</v>
      </c>
      <c r="AMI8" s="0"/>
      <c r="AMJ8" s="0"/>
    </row>
    <row r="9" customFormat="false" ht="12.8" hidden="false" customHeight="false" outlineLevel="0" collapsed="false">
      <c r="A9" s="10" t="s">
        <v>37</v>
      </c>
      <c r="B9" s="13" t="n">
        <v>150</v>
      </c>
      <c r="C9" s="3" t="n">
        <f aca="true">MATCH($A9,OFFSET(INDIRECT(Misc!$A$7&amp;"A2"),0,0,INDIRECT(Misc!$A$5&amp;"B6"),1),0)</f>
        <v>3</v>
      </c>
      <c r="AMI9" s="0"/>
      <c r="AMJ9" s="0"/>
    </row>
    <row r="10" customFormat="false" ht="12.8" hidden="false" customHeight="false" outlineLevel="0" collapsed="false">
      <c r="A10" s="10" t="s">
        <v>38</v>
      </c>
      <c r="B10" s="13"/>
      <c r="C10" s="3" t="n">
        <f aca="true">MATCH($A10,OFFSET(INDIRECT(Misc!$A$7&amp;"A2"),0,0,INDIRECT(Misc!$A$5&amp;"B6"),1),0)</f>
        <v>4</v>
      </c>
      <c r="AMI10" s="0"/>
      <c r="AMJ10" s="0"/>
    </row>
    <row r="11" customFormat="false" ht="12.8" hidden="false" customHeight="false" outlineLevel="0" collapsed="false">
      <c r="A11" s="10" t="s">
        <v>39</v>
      </c>
      <c r="B11" s="13" t="n">
        <v>750</v>
      </c>
      <c r="C11" s="3" t="n">
        <f aca="true">MATCH($A11,OFFSET(INDIRECT(Misc!$A$7&amp;"A2"),0,0,INDIRECT(Misc!$A$5&amp;"B6"),1),0)</f>
        <v>5</v>
      </c>
      <c r="AMI11" s="0"/>
      <c r="AMJ11" s="0"/>
    </row>
    <row r="12" customFormat="false" ht="12.8" hidden="false" customHeight="false" outlineLevel="0" collapsed="false">
      <c r="A12" s="10" t="s">
        <v>40</v>
      </c>
      <c r="B12" s="13" t="n">
        <v>150</v>
      </c>
      <c r="C12" s="3" t="n">
        <f aca="true">MATCH($A12,OFFSET(INDIRECT(Misc!$A$7&amp;"A2"),0,0,INDIRECT(Misc!$A$5&amp;"B6"),1),0)</f>
        <v>6</v>
      </c>
      <c r="AMI12" s="0"/>
      <c r="AMJ12" s="0"/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3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:A12" type="list">
      <formula1>OFFSET(INDIRECT(Misc!$A$7&amp;"A2"),0,0,INDIRECT(Misc!$A$5&amp;"B6"),1)</formula1>
      <formula2>0</formula2>
    </dataValidation>
    <dataValidation allowBlank="true" operator="greaterThanOrEqual" showDropDown="false" showErrorMessage="true" showInputMessage="false" sqref="B7:B1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E29"/>
  <sheetViews>
    <sheetView showFormulas="false" showGridLines="true" showRowColHeaders="true" showZeros="true" rightToLeft="false" tabSelected="true" showOutlineSymbols="true" defaultGridColor="true" view="normal" topLeftCell="J13" colorId="64" zoomScale="100" zoomScaleNormal="100" zoomScalePageLayoutView="100" workbookViewId="0">
      <selection pane="topLeft" activeCell="N21" activeCellId="0" sqref="N21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7.4"/>
    <col collapsed="false" customWidth="true" hidden="false" outlineLevel="0" max="3" min="3" style="3" width="16.14"/>
    <col collapsed="false" customWidth="false" hidden="false" outlineLevel="0" max="4" min="4" style="3" width="11.52"/>
    <col collapsed="false" customWidth="true" hidden="false" outlineLevel="0" max="5" min="5" style="3" width="13.47"/>
    <col collapsed="false" customWidth="false" hidden="false" outlineLevel="0" max="6" min="6" style="3" width="11.52"/>
    <col collapsed="false" customWidth="true" hidden="false" outlineLevel="0" max="7" min="7" style="3" width="13.1"/>
    <col collapsed="false" customWidth="true" hidden="false" outlineLevel="0" max="8" min="8" style="3" width="15.74"/>
    <col collapsed="false" customWidth="false" hidden="false" outlineLevel="0" max="9" min="9" style="3" width="11.52"/>
    <col collapsed="false" customWidth="true" hidden="false" outlineLevel="0" max="10" min="10" style="3" width="13.93"/>
    <col collapsed="false" customWidth="false" hidden="false" outlineLevel="0" max="11" min="11" style="3" width="11.52"/>
    <col collapsed="false" customWidth="true" hidden="false" outlineLevel="0" max="12" min="12" style="3" width="10.84"/>
    <col collapsed="false" customWidth="true" hidden="false" outlineLevel="0" max="13" min="13" style="3" width="12.78"/>
    <col collapsed="false" customWidth="true" hidden="false" outlineLevel="0" max="14" min="14" style="3" width="13.75"/>
    <col collapsed="false" customWidth="false" hidden="false" outlineLevel="0" max="1018" min="15" style="3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1" t="s">
        <v>41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COUNTA(OFFSET(A6,0,0,B3*4))/2</f>
        <v>6</v>
      </c>
    </row>
    <row r="6" customFormat="false" ht="39.75" hidden="false" customHeight="false" outlineLevel="0" collapsed="false">
      <c r="A6" s="14" t="s">
        <v>16</v>
      </c>
      <c r="B6" s="14" t="s">
        <v>42</v>
      </c>
      <c r="C6" s="14" t="s">
        <v>43</v>
      </c>
      <c r="D6" s="14" t="s">
        <v>44</v>
      </c>
      <c r="E6" s="14" t="s">
        <v>45</v>
      </c>
      <c r="G6" s="14" t="s">
        <v>46</v>
      </c>
      <c r="H6" s="14" t="s">
        <v>47</v>
      </c>
      <c r="J6" s="14" t="s">
        <v>48</v>
      </c>
      <c r="K6" s="14" t="s">
        <v>49</v>
      </c>
      <c r="M6" s="14" t="s">
        <v>50</v>
      </c>
      <c r="N6" s="14" t="s">
        <v>51</v>
      </c>
      <c r="O6" s="14" t="s">
        <v>52</v>
      </c>
      <c r="P6" s="14" t="s">
        <v>53</v>
      </c>
      <c r="Q6" s="14" t="s">
        <v>54</v>
      </c>
      <c r="T6" s="14" t="s">
        <v>55</v>
      </c>
      <c r="U6" s="14" t="s">
        <v>56</v>
      </c>
      <c r="AME6" s="3"/>
    </row>
    <row r="7" customFormat="false" ht="12.8" hidden="false" customHeight="false" outlineLevel="0" collapsed="false">
      <c r="A7" s="10" t="s">
        <v>57</v>
      </c>
      <c r="B7" s="10" t="s">
        <v>35</v>
      </c>
      <c r="C7" s="10" t="s">
        <v>36</v>
      </c>
      <c r="D7" s="11" t="n">
        <v>6</v>
      </c>
      <c r="E7" s="11" t="n">
        <v>0</v>
      </c>
      <c r="G7" s="3" t="n">
        <f aca="false">MATCH(1,INDEX(ISBLANK(H8:$AMJ8),0,0),0)-1</f>
        <v>1</v>
      </c>
      <c r="H7" s="8" t="s">
        <v>58</v>
      </c>
      <c r="J7" s="3" t="n">
        <f aca="false">MATCH(1,INDEX(ISBLANK(K8:$AMJ8),0,0),0)-1</f>
        <v>1</v>
      </c>
      <c r="K7" s="8" t="s">
        <v>21</v>
      </c>
      <c r="M7" s="15"/>
      <c r="N7" s="15" t="n">
        <v>3</v>
      </c>
      <c r="O7" s="13" t="s">
        <v>12</v>
      </c>
      <c r="P7" s="3" t="n">
        <f aca="false">MATCH(1,INDEX(ISBLANK(Q7:$AMJ7),0,0),0)-1</f>
        <v>2</v>
      </c>
      <c r="Q7" s="16" t="n">
        <v>0.1</v>
      </c>
      <c r="R7" s="16" t="n">
        <v>0.75</v>
      </c>
      <c r="T7" s="3" t="n">
        <f aca="false">MATCH(1,INDEX(ISBLANK(U8:$AMJ8),0,0),0)-1</f>
        <v>0</v>
      </c>
      <c r="U7" s="8"/>
      <c r="AME7" s="3"/>
    </row>
    <row r="8" customFormat="false" ht="12.8" hidden="false" customHeight="false" outlineLevel="0" collapsed="false">
      <c r="A8" s="0"/>
      <c r="B8" s="0"/>
      <c r="C8" s="0"/>
      <c r="G8" s="0"/>
      <c r="H8" s="8" t="s">
        <v>59</v>
      </c>
      <c r="K8" s="8" t="s">
        <v>60</v>
      </c>
      <c r="U8" s="8"/>
      <c r="AME8" s="3"/>
    </row>
    <row r="9" customFormat="false" ht="12.8" hidden="false" customHeight="false" outlineLevel="0" collapsed="false">
      <c r="A9" s="0"/>
      <c r="B9" s="0"/>
      <c r="C9" s="0"/>
      <c r="G9" s="0"/>
      <c r="H9" s="11" t="n">
        <v>6</v>
      </c>
      <c r="K9" s="8" t="s">
        <v>61</v>
      </c>
      <c r="AME9" s="3"/>
    </row>
    <row r="10" customFormat="false" ht="39.75" hidden="false" customHeight="false" outlineLevel="0" collapsed="false">
      <c r="A10" s="14" t="s">
        <v>16</v>
      </c>
      <c r="B10" s="14" t="s">
        <v>42</v>
      </c>
      <c r="C10" s="14" t="s">
        <v>43</v>
      </c>
      <c r="D10" s="14" t="s">
        <v>44</v>
      </c>
      <c r="E10" s="14" t="s">
        <v>45</v>
      </c>
      <c r="G10" s="14" t="s">
        <v>46</v>
      </c>
      <c r="H10" s="14" t="s">
        <v>47</v>
      </c>
      <c r="J10" s="14" t="s">
        <v>48</v>
      </c>
      <c r="K10" s="14" t="s">
        <v>49</v>
      </c>
      <c r="M10" s="14" t="s">
        <v>50</v>
      </c>
      <c r="N10" s="14" t="s">
        <v>51</v>
      </c>
      <c r="O10" s="14" t="s">
        <v>52</v>
      </c>
      <c r="P10" s="14" t="s">
        <v>53</v>
      </c>
      <c r="Q10" s="14" t="s">
        <v>54</v>
      </c>
      <c r="T10" s="14" t="s">
        <v>55</v>
      </c>
      <c r="U10" s="14" t="s">
        <v>56</v>
      </c>
      <c r="AME10" s="3"/>
    </row>
    <row r="11" customFormat="false" ht="12.8" hidden="false" customHeight="false" outlineLevel="0" collapsed="false">
      <c r="A11" s="10" t="s">
        <v>62</v>
      </c>
      <c r="B11" s="10" t="s">
        <v>38</v>
      </c>
      <c r="C11" s="10" t="s">
        <v>39</v>
      </c>
      <c r="D11" s="11" t="n">
        <v>6</v>
      </c>
      <c r="E11" s="11" t="n">
        <v>0</v>
      </c>
      <c r="G11" s="3" t="n">
        <f aca="false">MATCH(1,INDEX(ISBLANK(H12:$AMJ12),0,0),0)-1</f>
        <v>1</v>
      </c>
      <c r="H11" s="8" t="s">
        <v>58</v>
      </c>
      <c r="J11" s="3" t="n">
        <f aca="false">MATCH(1,INDEX(ISBLANK(K12:$AMJ12),0,0),0)-1</f>
        <v>1</v>
      </c>
      <c r="K11" s="8" t="s">
        <v>21</v>
      </c>
      <c r="M11" s="15"/>
      <c r="N11" s="15" t="n">
        <v>0</v>
      </c>
      <c r="O11" s="17" t="s">
        <v>12</v>
      </c>
      <c r="P11" s="3" t="n">
        <f aca="false">MATCH(1,INDEX(ISBLANK(Q11:$AMJ11),0,0),0)-1</f>
        <v>2</v>
      </c>
      <c r="Q11" s="16" t="n">
        <v>0.1</v>
      </c>
      <c r="R11" s="16" t="n">
        <v>0.7</v>
      </c>
      <c r="T11" s="3" t="n">
        <f aca="false">MATCH(1,INDEX(ISBLANK(U12:$AMJ12),0,0),0)-1</f>
        <v>0</v>
      </c>
      <c r="U11" s="8"/>
      <c r="AME11" s="3"/>
    </row>
    <row r="12" customFormat="false" ht="12.8" hidden="false" customHeight="false" outlineLevel="0" collapsed="false">
      <c r="A12" s="0"/>
      <c r="B12" s="0"/>
      <c r="C12" s="0"/>
      <c r="G12" s="0"/>
      <c r="H12" s="8" t="s">
        <v>59</v>
      </c>
      <c r="K12" s="8" t="s">
        <v>60</v>
      </c>
      <c r="U12" s="8"/>
      <c r="AME12" s="3"/>
    </row>
    <row r="13" customFormat="false" ht="12.8" hidden="false" customHeight="false" outlineLevel="0" collapsed="false">
      <c r="A13" s="0"/>
      <c r="B13" s="0"/>
      <c r="C13" s="0"/>
      <c r="G13" s="0"/>
      <c r="H13" s="11" t="n">
        <v>5</v>
      </c>
      <c r="K13" s="8" t="s">
        <v>61</v>
      </c>
      <c r="AME13" s="3"/>
    </row>
    <row r="14" customFormat="false" ht="39.55" hidden="false" customHeight="false" outlineLevel="0" collapsed="false">
      <c r="A14" s="14" t="s">
        <v>16</v>
      </c>
      <c r="B14" s="14" t="s">
        <v>42</v>
      </c>
      <c r="C14" s="14" t="s">
        <v>43</v>
      </c>
      <c r="D14" s="14" t="s">
        <v>44</v>
      </c>
      <c r="E14" s="14" t="s">
        <v>45</v>
      </c>
      <c r="G14" s="14" t="s">
        <v>46</v>
      </c>
      <c r="H14" s="14" t="s">
        <v>47</v>
      </c>
      <c r="I14" s="14"/>
      <c r="K14" s="14" t="s">
        <v>48</v>
      </c>
      <c r="M14" s="14" t="s">
        <v>50</v>
      </c>
      <c r="N14" s="14" t="s">
        <v>51</v>
      </c>
      <c r="O14" s="14" t="s">
        <v>52</v>
      </c>
      <c r="P14" s="14" t="s">
        <v>53</v>
      </c>
      <c r="Q14" s="14" t="s">
        <v>54</v>
      </c>
      <c r="S14" s="14" t="s">
        <v>55</v>
      </c>
      <c r="T14" s="14" t="s">
        <v>56</v>
      </c>
    </row>
    <row r="15" customFormat="false" ht="12.8" hidden="false" customHeight="false" outlineLevel="0" collapsed="false">
      <c r="A15" s="10" t="s">
        <v>63</v>
      </c>
      <c r="B15" s="10" t="s">
        <v>36</v>
      </c>
      <c r="C15" s="10" t="s">
        <v>40</v>
      </c>
      <c r="D15" s="11" t="n">
        <v>12</v>
      </c>
      <c r="E15" s="11" t="n">
        <v>0</v>
      </c>
      <c r="G15" s="3" t="n">
        <f aca="false">MATCH(1,INDEX(ISBLANK(H16:$AMJ16),0,0),0)-1</f>
        <v>2</v>
      </c>
      <c r="H15" s="8" t="s">
        <v>58</v>
      </c>
      <c r="I15" s="8" t="s">
        <v>64</v>
      </c>
      <c r="K15" s="3" t="n">
        <f aca="false">MATCH(1,INDEX(ISBLANK(L16:$AMJ16),0,0),0)-1</f>
        <v>0</v>
      </c>
      <c r="M15" s="15" t="n">
        <v>10</v>
      </c>
      <c r="N15" s="15"/>
      <c r="O15" s="17" t="s">
        <v>65</v>
      </c>
      <c r="P15" s="3" t="n">
        <f aca="false">MATCH(1,INDEX(ISBLANK(Q15:$AMJ15),0,0),0)-1</f>
        <v>1</v>
      </c>
      <c r="Q15" s="16" t="n">
        <v>0.1</v>
      </c>
      <c r="S15" s="3" t="n">
        <f aca="false">MATCH(1,INDEX(ISBLANK(T16:$AMJ16),0,0),0)-1</f>
        <v>1</v>
      </c>
      <c r="T15" s="8" t="s">
        <v>21</v>
      </c>
    </row>
    <row r="16" customFormat="false" ht="12.8" hidden="false" customHeight="false" outlineLevel="0" collapsed="false">
      <c r="H16" s="8" t="s">
        <v>59</v>
      </c>
      <c r="I16" s="8" t="s">
        <v>66</v>
      </c>
      <c r="T16" s="8" t="s">
        <v>24</v>
      </c>
    </row>
    <row r="17" customFormat="false" ht="12.8" hidden="false" customHeight="false" outlineLevel="0" collapsed="false">
      <c r="H17" s="11" t="n">
        <v>12</v>
      </c>
      <c r="I17" s="11" t="n">
        <v>35</v>
      </c>
    </row>
    <row r="18" customFormat="false" ht="39.55" hidden="false" customHeight="false" outlineLevel="0" collapsed="false">
      <c r="A18" s="14" t="s">
        <v>16</v>
      </c>
      <c r="B18" s="14" t="s">
        <v>42</v>
      </c>
      <c r="C18" s="14" t="s">
        <v>43</v>
      </c>
      <c r="D18" s="14" t="s">
        <v>44</v>
      </c>
      <c r="E18" s="14" t="s">
        <v>45</v>
      </c>
      <c r="G18" s="14" t="s">
        <v>46</v>
      </c>
      <c r="H18" s="14" t="s">
        <v>47</v>
      </c>
      <c r="I18" s="14"/>
      <c r="K18" s="14" t="s">
        <v>48</v>
      </c>
      <c r="M18" s="14" t="s">
        <v>50</v>
      </c>
      <c r="N18" s="14" t="s">
        <v>51</v>
      </c>
      <c r="O18" s="14" t="s">
        <v>52</v>
      </c>
      <c r="P18" s="14" t="s">
        <v>53</v>
      </c>
      <c r="Q18" s="14" t="s">
        <v>54</v>
      </c>
      <c r="S18" s="14" t="s">
        <v>55</v>
      </c>
      <c r="T18" s="14" t="s">
        <v>56</v>
      </c>
    </row>
    <row r="19" customFormat="false" ht="12.8" hidden="false" customHeight="false" outlineLevel="0" collapsed="false">
      <c r="A19" s="10" t="s">
        <v>67</v>
      </c>
      <c r="B19" s="10" t="s">
        <v>39</v>
      </c>
      <c r="C19" s="10" t="s">
        <v>37</v>
      </c>
      <c r="D19" s="11" t="n">
        <v>12</v>
      </c>
      <c r="E19" s="11" t="n">
        <v>0</v>
      </c>
      <c r="G19" s="3" t="n">
        <f aca="false">MATCH(1,INDEX(ISBLANK(H20:$AMJ20),0,0),0)-1</f>
        <v>2</v>
      </c>
      <c r="H19" s="8" t="s">
        <v>58</v>
      </c>
      <c r="I19" s="8" t="s">
        <v>64</v>
      </c>
      <c r="K19" s="3" t="n">
        <f aca="false">MATCH(1,INDEX(ISBLANK(L20:$AMJ20),0,0),0)-1</f>
        <v>0</v>
      </c>
      <c r="M19" s="15" t="n">
        <v>10</v>
      </c>
      <c r="N19" s="15"/>
      <c r="O19" s="17" t="s">
        <v>65</v>
      </c>
      <c r="P19" s="3" t="n">
        <f aca="false">MATCH(1,INDEX(ISBLANK(Q19:$AMJ19),0,0),0)-1</f>
        <v>1</v>
      </c>
      <c r="Q19" s="16" t="n">
        <v>0.1</v>
      </c>
      <c r="S19" s="3" t="n">
        <f aca="false">MATCH(1,INDEX(ISBLANK(T20:$AMJ20),0,0),0)-1</f>
        <v>1</v>
      </c>
      <c r="T19" s="8" t="s">
        <v>21</v>
      </c>
    </row>
    <row r="20" customFormat="false" ht="12.8" hidden="false" customHeight="false" outlineLevel="0" collapsed="false">
      <c r="H20" s="8" t="s">
        <v>59</v>
      </c>
      <c r="I20" s="8" t="s">
        <v>66</v>
      </c>
      <c r="T20" s="8" t="s">
        <v>24</v>
      </c>
    </row>
    <row r="21" customFormat="false" ht="12.8" hidden="false" customHeight="false" outlineLevel="0" collapsed="false">
      <c r="H21" s="11" t="n">
        <v>12</v>
      </c>
      <c r="I21" s="11" t="n">
        <v>35</v>
      </c>
    </row>
    <row r="22" customFormat="false" ht="39.75" hidden="false" customHeight="false" outlineLevel="0" collapsed="false">
      <c r="A22" s="14" t="s">
        <v>16</v>
      </c>
      <c r="B22" s="14" t="s">
        <v>42</v>
      </c>
      <c r="C22" s="14" t="s">
        <v>43</v>
      </c>
      <c r="D22" s="14" t="s">
        <v>44</v>
      </c>
      <c r="E22" s="14" t="s">
        <v>45</v>
      </c>
      <c r="G22" s="14" t="s">
        <v>46</v>
      </c>
      <c r="H22" s="14" t="s">
        <v>47</v>
      </c>
      <c r="J22" s="14" t="s">
        <v>48</v>
      </c>
      <c r="K22" s="14" t="s">
        <v>49</v>
      </c>
      <c r="M22" s="14" t="s">
        <v>50</v>
      </c>
      <c r="N22" s="14" t="s">
        <v>51</v>
      </c>
      <c r="O22" s="14" t="s">
        <v>52</v>
      </c>
      <c r="P22" s="14" t="s">
        <v>53</v>
      </c>
      <c r="Q22" s="14" t="s">
        <v>54</v>
      </c>
      <c r="T22" s="14" t="s">
        <v>55</v>
      </c>
      <c r="U22" s="14" t="s">
        <v>56</v>
      </c>
    </row>
    <row r="23" customFormat="false" ht="12.8" hidden="false" customHeight="false" outlineLevel="0" collapsed="false">
      <c r="A23" s="10" t="s">
        <v>68</v>
      </c>
      <c r="B23" s="10" t="s">
        <v>36</v>
      </c>
      <c r="C23" s="10" t="s">
        <v>37</v>
      </c>
      <c r="D23" s="11" t="n">
        <v>12</v>
      </c>
      <c r="E23" s="11" t="n">
        <v>0</v>
      </c>
      <c r="G23" s="3" t="n">
        <f aca="false">MATCH(1,INDEX(ISBLANK(H24:$AMJ24),0,0),0)-1</f>
        <v>1</v>
      </c>
      <c r="H23" s="8" t="s">
        <v>58</v>
      </c>
      <c r="J23" s="3" t="n">
        <f aca="false">MATCH(1,INDEX(ISBLANK(K24:$AMJ24),0,0),0)-1</f>
        <v>1</v>
      </c>
      <c r="K23" s="8" t="s">
        <v>21</v>
      </c>
      <c r="M23" s="15" t="n">
        <v>25</v>
      </c>
      <c r="N23" s="15"/>
      <c r="O23" s="17" t="s">
        <v>65</v>
      </c>
      <c r="P23" s="3" t="n">
        <f aca="false">MATCH(1,INDEX(ISBLANK(Q23:$AMJ23),0,0),0)-1</f>
        <v>2</v>
      </c>
      <c r="Q23" s="16" t="n">
        <v>0.05</v>
      </c>
      <c r="R23" s="16" t="n">
        <v>0.6</v>
      </c>
      <c r="T23" s="3" t="n">
        <f aca="false">MATCH(1,INDEX(ISBLANK(U24:$AMJ24),0,0),0)-1</f>
        <v>0</v>
      </c>
      <c r="U23" s="8"/>
    </row>
    <row r="24" customFormat="false" ht="12.8" hidden="false" customHeight="false" outlineLevel="0" collapsed="false">
      <c r="A24" s="0"/>
      <c r="B24" s="0"/>
      <c r="C24" s="0"/>
      <c r="G24" s="0"/>
      <c r="H24" s="8" t="s">
        <v>59</v>
      </c>
      <c r="K24" s="8" t="s">
        <v>69</v>
      </c>
      <c r="U24" s="8"/>
    </row>
    <row r="25" customFormat="false" ht="12.8" hidden="false" customHeight="false" outlineLevel="0" collapsed="false">
      <c r="A25" s="0"/>
      <c r="B25" s="0"/>
      <c r="C25" s="0"/>
      <c r="G25" s="0"/>
      <c r="H25" s="11" t="n">
        <v>5</v>
      </c>
      <c r="K25" s="8" t="s">
        <v>24</v>
      </c>
    </row>
    <row r="26" customFormat="false" ht="39.75" hidden="false" customHeight="false" outlineLevel="0" collapsed="false">
      <c r="A26" s="14" t="s">
        <v>16</v>
      </c>
      <c r="B26" s="14" t="s">
        <v>42</v>
      </c>
      <c r="C26" s="14" t="s">
        <v>43</v>
      </c>
      <c r="D26" s="14" t="s">
        <v>44</v>
      </c>
      <c r="E26" s="14" t="s">
        <v>45</v>
      </c>
      <c r="G26" s="14" t="s">
        <v>46</v>
      </c>
      <c r="H26" s="14" t="s">
        <v>47</v>
      </c>
      <c r="J26" s="14" t="s">
        <v>48</v>
      </c>
      <c r="K26" s="14" t="s">
        <v>49</v>
      </c>
      <c r="M26" s="14" t="s">
        <v>50</v>
      </c>
      <c r="N26" s="14" t="s">
        <v>51</v>
      </c>
      <c r="O26" s="14" t="s">
        <v>52</v>
      </c>
      <c r="P26" s="14" t="s">
        <v>53</v>
      </c>
      <c r="Q26" s="14" t="s">
        <v>54</v>
      </c>
      <c r="T26" s="14" t="s">
        <v>55</v>
      </c>
      <c r="U26" s="14" t="s">
        <v>56</v>
      </c>
    </row>
    <row r="27" customFormat="false" ht="12.8" hidden="false" customHeight="false" outlineLevel="0" collapsed="false">
      <c r="A27" s="10" t="s">
        <v>70</v>
      </c>
      <c r="B27" s="10" t="s">
        <v>39</v>
      </c>
      <c r="C27" s="10" t="s">
        <v>40</v>
      </c>
      <c r="D27" s="11" t="n">
        <v>12</v>
      </c>
      <c r="E27" s="11" t="n">
        <v>0</v>
      </c>
      <c r="G27" s="3" t="n">
        <f aca="false">MATCH(1,INDEX(ISBLANK(H28:$AMJ28),0,0),0)-1</f>
        <v>1</v>
      </c>
      <c r="H27" s="8" t="s">
        <v>58</v>
      </c>
      <c r="J27" s="3" t="n">
        <f aca="false">MATCH(1,INDEX(ISBLANK(K28:$AMJ28),0,0),0)-1</f>
        <v>1</v>
      </c>
      <c r="K27" s="8" t="s">
        <v>21</v>
      </c>
      <c r="M27" s="15" t="n">
        <v>25</v>
      </c>
      <c r="N27" s="15"/>
      <c r="O27" s="17" t="s">
        <v>65</v>
      </c>
      <c r="P27" s="3" t="n">
        <f aca="false">MATCH(1,INDEX(ISBLANK(Q27:$AMJ27),0,0),0)-1</f>
        <v>2</v>
      </c>
      <c r="Q27" s="16" t="n">
        <v>0.05</v>
      </c>
      <c r="R27" s="16" t="n">
        <v>0.65</v>
      </c>
      <c r="T27" s="3" t="n">
        <f aca="false">MATCH(1,INDEX(ISBLANK(U28:$AMJ28),0,0),0)-1</f>
        <v>0</v>
      </c>
      <c r="U27" s="8"/>
    </row>
    <row r="28" customFormat="false" ht="12.8" hidden="false" customHeight="false" outlineLevel="0" collapsed="false">
      <c r="A28" s="0"/>
      <c r="B28" s="0"/>
      <c r="C28" s="0"/>
      <c r="G28" s="0"/>
      <c r="H28" s="8" t="s">
        <v>59</v>
      </c>
      <c r="K28" s="8" t="s">
        <v>69</v>
      </c>
      <c r="U28" s="8"/>
    </row>
    <row r="29" customFormat="false" ht="12.8" hidden="false" customHeight="false" outlineLevel="0" collapsed="false">
      <c r="A29" s="0"/>
      <c r="B29" s="0"/>
      <c r="C29" s="0"/>
      <c r="G29" s="0"/>
      <c r="H29" s="11" t="n">
        <v>7</v>
      </c>
      <c r="K29" s="8" t="s">
        <v>24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O11">
    <cfRule type="expression" priority="4" aboveAverage="0" equalAverage="0" bottom="0" percent="0" rank="0" text="" dxfId="0">
      <formula>ISBLANK(N11)</formula>
    </cfRule>
  </conditionalFormatting>
  <conditionalFormatting sqref="O7">
    <cfRule type="expression" priority="5" aboveAverage="0" equalAverage="0" bottom="0" percent="0" rank="0" text="" dxfId="0">
      <formula>ISBLANK(N7)</formula>
    </cfRule>
  </conditionalFormatting>
  <conditionalFormatting sqref="P7">
    <cfRule type="cellIs" priority="6" operator="equal" aboveAverage="0" equalAverage="0" bottom="0" percent="0" rank="0" text="" dxfId="1">
      <formula>0</formula>
    </cfRule>
  </conditionalFormatting>
  <conditionalFormatting sqref="P11">
    <cfRule type="cellIs" priority="7" operator="equal" aboveAverage="0" equalAverage="0" bottom="0" percent="0" rank="0" text="" dxfId="1">
      <formula>0</formula>
    </cfRule>
  </conditionalFormatting>
  <conditionalFormatting sqref="P15">
    <cfRule type="cellIs" priority="8" operator="equal" aboveAverage="0" equalAverage="0" bottom="0" percent="0" rank="0" text="" dxfId="1">
      <formula>0</formula>
    </cfRule>
  </conditionalFormatting>
  <conditionalFormatting sqref="P19">
    <cfRule type="cellIs" priority="9" operator="equal" aboveAverage="0" equalAverage="0" bottom="0" percent="0" rank="0" text="" dxfId="1">
      <formula>0</formula>
    </cfRule>
  </conditionalFormatting>
  <conditionalFormatting sqref="O15">
    <cfRule type="expression" priority="10" aboveAverage="0" equalAverage="0" bottom="0" percent="0" rank="0" text="" dxfId="0">
      <formula>ISBLANK(N15)</formula>
    </cfRule>
  </conditionalFormatting>
  <conditionalFormatting sqref="O19">
    <cfRule type="expression" priority="11" aboveAverage="0" equalAverage="0" bottom="0" percent="0" rank="0" text="" dxfId="0">
      <formula>ISBLANK(N19)</formula>
    </cfRule>
  </conditionalFormatting>
  <conditionalFormatting sqref="O23">
    <cfRule type="expression" priority="12" aboveAverage="0" equalAverage="0" bottom="0" percent="0" rank="0" text="" dxfId="0">
      <formula>ISBLANK(N23)</formula>
    </cfRule>
  </conditionalFormatting>
  <conditionalFormatting sqref="P23">
    <cfRule type="cellIs" priority="13" operator="equal" aboveAverage="0" equalAverage="0" bottom="0" percent="0" rank="0" text="" dxfId="1">
      <formula>0</formula>
    </cfRule>
  </conditionalFormatting>
  <conditionalFormatting sqref="P27">
    <cfRule type="cellIs" priority="14" operator="equal" aboveAverage="0" equalAverage="0" bottom="0" percent="0" rank="0" text="" dxfId="1">
      <formula>0</formula>
    </cfRule>
  </conditionalFormatting>
  <conditionalFormatting sqref="O27">
    <cfRule type="expression" priority="15" aboveAverage="0" equalAverage="0" bottom="0" percent="0" rank="0" text="" dxfId="0">
      <formula>ISBLANK(N27)</formula>
    </cfRule>
  </conditionalFormatting>
  <dataValidations count="14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O7 O11 O15 O19 O23 O27" type="list">
      <formula1>Misc!$B$1:$B$2</formula1>
      <formula2>0</formula2>
    </dataValidation>
    <dataValidation allowBlank="false" operator="greaterThan" showDropDown="false" showErrorMessage="true" showInputMessage="false" sqref="D7 D11 D15 D19 D23 D27" type="decimal">
      <formula1>0</formula1>
      <formula2>0</formula2>
    </dataValidation>
    <dataValidation allowBlank="true" operator="between" showDropDown="false" showErrorMessage="true" showInputMessage="false" sqref="E7 E11 E15 E19 E23 E27" type="decimal">
      <formula1>0</formula1>
      <formula2>G4</formula2>
    </dataValidation>
    <dataValidation allowBlank="false" operator="equal" showDropDown="false" showErrorMessage="true" showInputMessage="false" sqref="G6:H6 A7 A8:C8 G8:G10 A9 C9 H10 A11 A12:C13 G12:G14 H14:I14 A15 G18:I18 A19 G22:H22 A23 A24:C25 G24:G26 H26 A27 A28:C29 G28:G29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B7:C7 B11:C11 B15:C15 B19:C19 B23:C23 B27:C27" type="list">
      <formula1>OFFSET(States!$A$7,0,0,States!$B$4)</formula1>
      <formula2>0</formula2>
    </dataValidation>
    <dataValidation allowBlank="true" operator="greaterThanOrEqual" showDropDown="false" showErrorMessage="true" showInputMessage="false" sqref="H9 H13 H17:I17 H21:I21 H25 H29" type="decimal">
      <formula1>0</formula1>
      <formula2>0</formula2>
    </dataValidation>
    <dataValidation allowBlank="true" operator="equal" showDropDown="false" showErrorMessage="true" showInputMessage="false" sqref="H8 H12 H16:I16 H20:I20 H24 H28" type="list">
      <formula1>Misc!$C$3:$C$8</formula1>
      <formula2>0</formula2>
    </dataValidation>
    <dataValidation allowBlank="true" operator="equal" showDropDown="false" showErrorMessage="true" showInputMessage="false" sqref="H7 H11 H15:I15 H19:I19 H23 H27" type="list">
      <formula1>"age,tenure,time in state"</formula1>
      <formula2>0</formula2>
    </dataValidation>
    <dataValidation allowBlank="true" operator="equal" showDropDown="false" showErrorMessage="true" showInputMessage="false" sqref="K8 K12 K24 K28" type="list">
      <formula1>Misc!$C$1:$C$4</formula1>
      <formula2>0</formula2>
    </dataValidation>
    <dataValidation allowBlank="true" operator="equal" showDropDown="false" showErrorMessage="true" showInputMessage="false" sqref="K7 U7 K11 U11 T15 T19 K23 U23 K27 U27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true" operator="greaterThanOrEqual" showDropDown="false" showErrorMessage="true" showInputMessage="false" sqref="M7:N7 M11:N11 M15:N15 M19:N19 M23:N23 M27:N27" type="whole">
      <formula1>0</formula1>
      <formula2>0</formula2>
    </dataValidation>
    <dataValidation allowBlank="true" operator="between" showDropDown="false" showErrorMessage="true" showInputMessage="false" sqref="Q7:R7 Q11:R11 Q15 Q19 Q23:R23 Q27:R27" type="decimal">
      <formula1>0</formula1>
      <formula2>1</formula2>
    </dataValidation>
    <dataValidation allowBlank="true" operator="equal" showDropDown="false" showErrorMessage="true" showInputMessage="false" sqref="U8 U12 T16 T20 U24 U28" type="list">
      <formula1>OFFSET(INDIRECT(Misc!$A$6&amp;"F1"),MATCH(#ref!,OFFSET(INDIRECT(Misc!$A$6&amp;"A2"),0,0,INDIRECT(Misc!$A$5&amp;"B5"),1),0),0,1,OFFSET(INDIRECT(Misc!$A$6&amp;"E1"),MATCH(#ref!,OFFSET(INDIRECT(Misc!$A$6&amp;"A2"),0,0,INDIRECT(Misc!$A$5&amp;"B5"),1),0),0))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65"/>
    <col collapsed="false" customWidth="true" hidden="false" outlineLevel="0" max="1025" min="3" style="0" width="8.21"/>
  </cols>
  <sheetData>
    <row r="1" customFormat="false" ht="15" hidden="false" customHeight="false" outlineLevel="0" collapsed="false">
      <c r="A1" s="18" t="s">
        <v>71</v>
      </c>
      <c r="B1" s="18"/>
    </row>
    <row r="3" customFormat="false" ht="12.8" hidden="false" customHeight="false" outlineLevel="0" collapsed="false">
      <c r="A3" s="0" t="s">
        <v>72</v>
      </c>
      <c r="B3" s="19" t="s">
        <v>65</v>
      </c>
    </row>
    <row r="4" customFormat="false" ht="12.8" hidden="false" customHeight="false" outlineLevel="0" collapsed="false">
      <c r="A4" s="0" t="s">
        <v>73</v>
      </c>
      <c r="B4" s="20" t="s">
        <v>74</v>
      </c>
    </row>
    <row r="6" customFormat="false" ht="12.8" hidden="false" customHeight="false" outlineLevel="0" collapsed="false">
      <c r="A6" s="0" t="s">
        <v>75</v>
      </c>
      <c r="B6" s="8" t="n">
        <v>1000</v>
      </c>
    </row>
    <row r="7" customFormat="false" ht="12.8" hidden="false" customHeight="false" outlineLevel="0" collapsed="false">
      <c r="A7" s="0" t="s">
        <v>76</v>
      </c>
      <c r="B7" s="3" t="n">
        <f aca="true">COUNTA(OFFSET(B9,0,0,B6))</f>
        <v>6</v>
      </c>
    </row>
    <row r="9" customFormat="false" ht="12.8" hidden="false" customHeight="false" outlineLevel="0" collapsed="false">
      <c r="A9" s="0" t="s">
        <v>77</v>
      </c>
      <c r="B9" s="2" t="s">
        <v>35</v>
      </c>
    </row>
    <row r="10" customFormat="false" ht="12.8" hidden="false" customHeight="false" outlineLevel="0" collapsed="false">
      <c r="B10" s="2" t="s">
        <v>36</v>
      </c>
    </row>
    <row r="11" customFormat="false" ht="12.8" hidden="false" customHeight="false" outlineLevel="0" collapsed="false">
      <c r="B11" s="2" t="s">
        <v>37</v>
      </c>
    </row>
    <row r="12" customFormat="false" ht="12.8" hidden="false" customHeight="false" outlineLevel="0" collapsed="false">
      <c r="B12" s="2" t="s">
        <v>38</v>
      </c>
    </row>
    <row r="13" customFormat="false" ht="12.8" hidden="false" customHeight="false" outlineLevel="0" collapsed="false">
      <c r="B13" s="2" t="s">
        <v>39</v>
      </c>
    </row>
    <row r="14" customFormat="false" ht="12.8" hidden="false" customHeight="false" outlineLevel="0" collapsed="false">
      <c r="B14" s="2" t="s">
        <v>40</v>
      </c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true" operator="equal" showDropDown="false" showErrorMessage="true" showInputMessage="false" sqref="B9:B14" type="list">
      <formula1>OFFSET(States!$A$7,0,0,States!$B$4)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false" operator="equal" showDropDown="false" showErrorMessage="true" showInputMessage="false" sqref="B3" type="list">
      <formula1>Misc!$B$1:$B$2</formula1>
      <formula2>0</formula2>
    </dataValidation>
    <dataValidation allowBlank="false" operator="equal" showDropDown="false" showErrorMessage="true" showInputMessage="false" sqref="B4" type="none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4" min="2" style="0" width="8.52"/>
    <col collapsed="false" customWidth="true" hidden="false" outlineLevel="0" max="5" min="5" style="0" width="6.08"/>
    <col collapsed="false" customWidth="true" hidden="false" outlineLevel="0" max="6" min="6" style="0" width="15.53"/>
    <col collapsed="false" customWidth="true" hidden="false" outlineLevel="0" max="9" min="7" style="0" width="8.52"/>
    <col collapsed="false" customWidth="true" hidden="false" outlineLevel="0" max="10" min="10" style="0" width="6.08"/>
    <col collapsed="false" customWidth="true" hidden="false" outlineLevel="0" max="11" min="11" style="0" width="16.2"/>
    <col collapsed="false" customWidth="true" hidden="false" outlineLevel="0" max="1025" min="12" style="0" width="8.52"/>
  </cols>
  <sheetData>
    <row r="1" customFormat="false" ht="15" hidden="false" customHeight="false" outlineLevel="0" collapsed="false">
      <c r="A1" s="18" t="s">
        <v>78</v>
      </c>
      <c r="B1" s="18"/>
    </row>
    <row r="3" customFormat="false" ht="12.8" hidden="false" customHeight="false" outlineLevel="0" collapsed="false">
      <c r="A3" s="0" t="s">
        <v>79</v>
      </c>
      <c r="B3" s="4" t="n">
        <v>3</v>
      </c>
    </row>
    <row r="5" customFormat="false" ht="12.8" hidden="false" customHeight="false" outlineLevel="0" collapsed="false">
      <c r="A5" s="0" t="s">
        <v>80</v>
      </c>
      <c r="B5" s="2" t="s">
        <v>81</v>
      </c>
      <c r="F5" s="0" t="s">
        <v>80</v>
      </c>
      <c r="G5" s="2" t="s">
        <v>82</v>
      </c>
      <c r="K5" s="0" t="s">
        <v>80</v>
      </c>
      <c r="L5" s="2" t="s">
        <v>83</v>
      </c>
    </row>
    <row r="6" customFormat="false" ht="12.8" hidden="false" customHeight="false" outlineLevel="0" collapsed="false">
      <c r="A6" s="0" t="s">
        <v>84</v>
      </c>
      <c r="B6" s="4" t="n">
        <v>12</v>
      </c>
      <c r="C6" s="0" t="s">
        <v>85</v>
      </c>
      <c r="F6" s="0" t="s">
        <v>84</v>
      </c>
      <c r="G6" s="4" t="n">
        <v>12</v>
      </c>
      <c r="H6" s="0" t="s">
        <v>85</v>
      </c>
      <c r="K6" s="0" t="s">
        <v>84</v>
      </c>
      <c r="L6" s="4" t="n">
        <v>12</v>
      </c>
      <c r="M6" s="0" t="s">
        <v>85</v>
      </c>
    </row>
    <row r="7" customFormat="false" ht="12.8" hidden="false" customHeight="false" outlineLevel="0" collapsed="false">
      <c r="A7" s="0" t="s">
        <v>86</v>
      </c>
      <c r="B7" s="4" t="n">
        <v>0</v>
      </c>
      <c r="C7" s="0" t="s">
        <v>85</v>
      </c>
      <c r="F7" s="0" t="s">
        <v>86</v>
      </c>
      <c r="G7" s="4" t="n">
        <v>1</v>
      </c>
      <c r="H7" s="0" t="s">
        <v>85</v>
      </c>
      <c r="K7" s="0" t="s">
        <v>86</v>
      </c>
      <c r="L7" s="4" t="n">
        <v>6</v>
      </c>
      <c r="M7" s="0" t="s">
        <v>85</v>
      </c>
    </row>
    <row r="8" customFormat="false" ht="12.8" hidden="false" customHeight="false" outlineLevel="0" collapsed="false">
      <c r="A8" s="3" t="str">
        <f aca="false">IF(B10="YES","Min recruitment","ignored")</f>
        <v>ignored</v>
      </c>
      <c r="B8" s="4" t="n">
        <v>92</v>
      </c>
      <c r="C8" s="3" t="s">
        <v>87</v>
      </c>
      <c r="D8" s="3"/>
      <c r="E8" s="3"/>
      <c r="F8" s="3" t="str">
        <f aca="false">IF(G10="YES","Min recruitment","ignored")</f>
        <v>Min recruitment</v>
      </c>
      <c r="G8" s="4" t="n">
        <v>0</v>
      </c>
      <c r="H8" s="3" t="s">
        <v>87</v>
      </c>
      <c r="K8" s="3" t="str">
        <f aca="false">IF(L10="YES","Min recruitment","ignored")</f>
        <v>ignored</v>
      </c>
      <c r="L8" s="4" t="n">
        <v>35</v>
      </c>
      <c r="M8" s="3" t="s">
        <v>87</v>
      </c>
    </row>
    <row r="9" customFormat="false" ht="12.8" hidden="false" customHeight="false" outlineLevel="0" collapsed="false">
      <c r="A9" s="3" t="str">
        <f aca="false">IF(B10="YES","Max recruitment",IF(B11="YES","ignored","Recruitment"))</f>
        <v>ignored</v>
      </c>
      <c r="B9" s="4" t="n">
        <v>50</v>
      </c>
      <c r="C9" s="3" t="s">
        <v>87</v>
      </c>
      <c r="D9" s="3"/>
      <c r="E9" s="3"/>
      <c r="F9" s="3" t="str">
        <f aca="false">IF(G10="YES","Max recruitment",IF(G11="YES","ignored","Recruitment"))</f>
        <v>Max recruitment</v>
      </c>
      <c r="G9" s="4" t="n">
        <v>150</v>
      </c>
      <c r="H9" s="3" t="s">
        <v>87</v>
      </c>
      <c r="K9" s="3" t="str">
        <f aca="false">IF(L10="YES","Max recruitment",IF(L11="YES","ignored","Recruitment"))</f>
        <v>Recruitment</v>
      </c>
      <c r="L9" s="4" t="n">
        <v>100</v>
      </c>
      <c r="M9" s="3" t="s">
        <v>87</v>
      </c>
    </row>
    <row r="10" customFormat="false" ht="12.8" hidden="false" customHeight="false" outlineLevel="0" collapsed="false">
      <c r="A10" s="0" t="s">
        <v>88</v>
      </c>
      <c r="B10" s="2" t="s">
        <v>65</v>
      </c>
      <c r="F10" s="0" t="s">
        <v>88</v>
      </c>
      <c r="G10" s="2" t="s">
        <v>12</v>
      </c>
      <c r="K10" s="0" t="s">
        <v>88</v>
      </c>
      <c r="L10" s="2" t="s">
        <v>65</v>
      </c>
    </row>
    <row r="11" customFormat="false" ht="12.8" hidden="false" customHeight="false" outlineLevel="0" collapsed="false">
      <c r="A11" s="3" t="str">
        <f aca="false">IF(B10="YES","ignored","Random recruitment")</f>
        <v>Random recruitment</v>
      </c>
      <c r="B11" s="2" t="s">
        <v>12</v>
      </c>
      <c r="F11" s="3" t="str">
        <f aca="false">IF(G10="YES","ignored","Random recruitment")</f>
        <v>ignored</v>
      </c>
      <c r="G11" s="2" t="s">
        <v>65</v>
      </c>
      <c r="K11" s="3" t="str">
        <f aca="false">IF(L10="YES","ignored","Random recruitment")</f>
        <v>Random recruitment</v>
      </c>
      <c r="L11" s="2" t="s">
        <v>65</v>
      </c>
    </row>
    <row r="12" customFormat="false" ht="12.8" hidden="false" customHeight="false" outlineLevel="0" collapsed="false">
      <c r="A12" s="0" t="s">
        <v>89</v>
      </c>
      <c r="B12" s="2" t="s">
        <v>65</v>
      </c>
      <c r="F12" s="0" t="s">
        <v>89</v>
      </c>
      <c r="G12" s="2" t="s">
        <v>65</v>
      </c>
      <c r="K12" s="0" t="s">
        <v>89</v>
      </c>
      <c r="L12" s="2" t="s">
        <v>65</v>
      </c>
    </row>
    <row r="13" customFormat="false" ht="12.8" hidden="false" customHeight="false" outlineLevel="0" collapsed="false">
      <c r="A13" s="3" t="str">
        <f aca="false">IF(B12="YES","Recruitment age","ignored")</f>
        <v>ignored</v>
      </c>
      <c r="B13" s="4" t="n">
        <v>18.5</v>
      </c>
      <c r="C13" s="3" t="s">
        <v>90</v>
      </c>
      <c r="D13" s="3"/>
      <c r="E13" s="3"/>
      <c r="F13" s="3" t="str">
        <f aca="false">IF(G12="YES","Recruitment age","ignored")</f>
        <v>ignored</v>
      </c>
      <c r="G13" s="4" t="n">
        <v>18</v>
      </c>
      <c r="H13" s="3" t="s">
        <v>90</v>
      </c>
      <c r="K13" s="3" t="str">
        <f aca="false">IF(L12="YES","Recruitment age","ignored")</f>
        <v>ignored</v>
      </c>
      <c r="L13" s="4" t="n">
        <v>18</v>
      </c>
      <c r="M13" s="3" t="s">
        <v>90</v>
      </c>
    </row>
    <row r="15" customFormat="false" ht="12.8" hidden="false" customHeight="false" outlineLevel="0" collapsed="false">
      <c r="A15" s="3" t="str">
        <f aca="false">IF(AND(B10="NO",B11="YES"),"# of recruits distribution","ignored")</f>
        <v># of recruits distribution</v>
      </c>
      <c r="B15" s="2" t="s">
        <v>91</v>
      </c>
      <c r="C15" s="3"/>
      <c r="D15" s="3"/>
      <c r="E15" s="3"/>
      <c r="F15" s="3" t="str">
        <f aca="false">IF(AND(G10="NO",G11="YES"),"# of recruits distribution","ignored")</f>
        <v>ignored</v>
      </c>
      <c r="G15" s="2" t="s">
        <v>92</v>
      </c>
      <c r="H15" s="3"/>
      <c r="K15" s="3" t="str">
        <f aca="false">IF(AND(L10="NO",L11="YES"),"# of recruits distribution","ignored")</f>
        <v>ignored</v>
      </c>
      <c r="L15" s="2" t="s">
        <v>92</v>
      </c>
      <c r="M15" s="3"/>
    </row>
    <row r="16" customFormat="false" ht="12.8" hidden="false" customHeight="false" outlineLevel="0" collapsed="false">
      <c r="A16" s="3" t="str">
        <f aca="false">IF(AND(B10="NO",B11="YES"),"# of distribution nodes","ignored")</f>
        <v># of distribution nodes</v>
      </c>
      <c r="B16" s="21" t="n">
        <f aca="true">MATCH(1,ISBLANK(OFFSET(C18,0,0,1000)),0)-1</f>
        <v>4</v>
      </c>
      <c r="C16" s="3"/>
      <c r="D16" s="3"/>
      <c r="E16" s="3"/>
      <c r="F16" s="3" t="str">
        <f aca="false">IF(AND(G10="NO",G11="YES"),"# of distribution nodes","ignored")</f>
        <v>ignored</v>
      </c>
      <c r="G16" s="21" t="n">
        <f aca="true">MATCH(1,ISBLANK(OFFSET(H18,0,0,1000)),0)-1</f>
        <v>5</v>
      </c>
      <c r="H16" s="3"/>
      <c r="K16" s="3" t="str">
        <f aca="false">IF(AND(L10="NO",L11="YES"),"# of distribution nodes","ignored")</f>
        <v>ignored</v>
      </c>
      <c r="L16" s="21" t="n">
        <f aca="true">MATCH(1,ISBLANK(OFFSET(M18,0,0,1000)),0)-1</f>
        <v>5</v>
      </c>
      <c r="M16" s="3"/>
    </row>
    <row r="17" customFormat="false" ht="12.8" hidden="false" customHeight="false" outlineLevel="0" collapsed="false">
      <c r="A17" s="3" t="s">
        <v>93</v>
      </c>
      <c r="B17" s="3" t="s">
        <v>94</v>
      </c>
      <c r="C17" s="3" t="s">
        <v>95</v>
      </c>
      <c r="D17" s="0" t="str">
        <f aca="false">IF(B15="Pointwise","Normalised","")</f>
        <v>Normalised</v>
      </c>
      <c r="E17" s="0" t="str">
        <f aca="false">IF(B15="Pointwise","Total weight","")</f>
        <v>Total weight</v>
      </c>
      <c r="F17" s="3" t="s">
        <v>93</v>
      </c>
      <c r="G17" s="3" t="s">
        <v>94</v>
      </c>
      <c r="H17" s="3" t="s">
        <v>95</v>
      </c>
      <c r="I17" s="0" t="str">
        <f aca="false">IF(G15="Pointwise","Normalised","")</f>
        <v/>
      </c>
      <c r="J17" s="0" t="str">
        <f aca="false">IF(G15="Pointwise","Total weight","")</f>
        <v/>
      </c>
      <c r="K17" s="3" t="s">
        <v>93</v>
      </c>
      <c r="L17" s="3" t="s">
        <v>94</v>
      </c>
      <c r="M17" s="3" t="s">
        <v>95</v>
      </c>
      <c r="N17" s="0" t="str">
        <f aca="false">IF(L15="Pointwise","Normalised","")</f>
        <v/>
      </c>
      <c r="O17" s="0" t="str">
        <f aca="false">IF(L15="Pointwise","Total weight","")</f>
        <v/>
      </c>
    </row>
    <row r="18" customFormat="false" ht="12.8" hidden="false" customHeight="false" outlineLevel="0" collapsed="false">
      <c r="B18" s="2" t="n">
        <v>60</v>
      </c>
      <c r="C18" s="2" t="n">
        <v>25</v>
      </c>
      <c r="D18" s="12" t="n">
        <f aca="false">IF(ISNUMBER(E18),IF(ISNUMBER(C18),C18/E18,0),"")</f>
        <v>0.25</v>
      </c>
      <c r="E18" s="0" t="n">
        <f aca="true">IF(B15="Pointwise",SUMIF(INDIRECT("C"&amp;(ROW())&amp;":C"&amp;(ROW()+B16-1)),"&gt; 0"),"")</f>
        <v>100</v>
      </c>
      <c r="G18" s="2" t="n">
        <v>90</v>
      </c>
      <c r="H18" s="2" t="n">
        <v>3</v>
      </c>
      <c r="I18" s="12" t="str">
        <f aca="false">IF(ISNUMBER(J18),IF(ISNUMBER(H18),H18/J18,0),"")</f>
        <v/>
      </c>
      <c r="J18" s="0" t="str">
        <f aca="true">IF(G15="Pointwise",SUMIF(INDIRECT("C"&amp;(ROW())&amp;":C"&amp;(ROW()+G16-1)),"&gt; 0"),"")</f>
        <v/>
      </c>
      <c r="L18" s="2" t="n">
        <v>90</v>
      </c>
      <c r="M18" s="2" t="n">
        <v>3</v>
      </c>
      <c r="N18" s="12" t="str">
        <f aca="false">IF(ISNUMBER(O18),IF(ISNUMBER(M18),M18/O18,0),"")</f>
        <v/>
      </c>
      <c r="O18" s="0" t="str">
        <f aca="true">IF(L15="Pointwise",SUMIF(INDIRECT("C"&amp;(ROW())&amp;":C"&amp;(ROW()+L16-1)),"&gt; 0"),"")</f>
        <v/>
      </c>
    </row>
    <row r="19" customFormat="false" ht="12.8" hidden="false" customHeight="false" outlineLevel="0" collapsed="false">
      <c r="B19" s="2" t="n">
        <v>70</v>
      </c>
      <c r="C19" s="2" t="n">
        <v>20</v>
      </c>
      <c r="D19" s="12" t="n">
        <f aca="false">IF(ISNUMBER(E19),IF(ISNUMBER(C19),C19/E19,0),"")</f>
        <v>0.2</v>
      </c>
      <c r="E19" s="22" t="n">
        <f aca="false">E18</f>
        <v>100</v>
      </c>
      <c r="G19" s="2" t="n">
        <v>95</v>
      </c>
      <c r="H19" s="2" t="n">
        <v>1</v>
      </c>
      <c r="I19" s="12" t="str">
        <f aca="false">IF(ISNUMBER(J19),IF(ISNUMBER(H19),H19/J19,0),"")</f>
        <v/>
      </c>
      <c r="J19" s="22" t="str">
        <f aca="false">J18</f>
        <v/>
      </c>
      <c r="L19" s="2" t="n">
        <v>95</v>
      </c>
      <c r="M19" s="2" t="n">
        <v>1</v>
      </c>
      <c r="N19" s="12" t="str">
        <f aca="false">IF(ISNUMBER(O19),IF(ISNUMBER(M19),M19/O19,0),"")</f>
        <v/>
      </c>
      <c r="O19" s="22" t="str">
        <f aca="false">O18</f>
        <v/>
      </c>
    </row>
    <row r="20" customFormat="false" ht="12.8" hidden="false" customHeight="false" outlineLevel="0" collapsed="false">
      <c r="B20" s="2" t="n">
        <v>80</v>
      </c>
      <c r="C20" s="2" t="n">
        <v>30</v>
      </c>
      <c r="D20" s="12" t="n">
        <f aca="false">IF(ISNUMBER(E20),IF(ISNUMBER(C20),C20/E20,0),"")</f>
        <v>0.3</v>
      </c>
      <c r="E20" s="22" t="n">
        <f aca="false">E19</f>
        <v>100</v>
      </c>
      <c r="G20" s="2" t="n">
        <v>100</v>
      </c>
      <c r="H20" s="2" t="n">
        <v>0</v>
      </c>
      <c r="I20" s="12" t="str">
        <f aca="false">IF(ISNUMBER(J20),IF(ISNUMBER(H20),H20/J20,0),"")</f>
        <v/>
      </c>
      <c r="J20" s="22" t="str">
        <f aca="false">J19</f>
        <v/>
      </c>
      <c r="L20" s="2" t="n">
        <v>100</v>
      </c>
      <c r="M20" s="2" t="n">
        <v>0</v>
      </c>
      <c r="N20" s="12" t="str">
        <f aca="false">IF(ISNUMBER(O20),IF(ISNUMBER(M20),M20/O20,0),"")</f>
        <v/>
      </c>
      <c r="O20" s="22" t="str">
        <f aca="false">O19</f>
        <v/>
      </c>
    </row>
    <row r="21" customFormat="false" ht="12.8" hidden="false" customHeight="false" outlineLevel="0" collapsed="false">
      <c r="B21" s="2" t="n">
        <v>90</v>
      </c>
      <c r="C21" s="2" t="n">
        <v>25</v>
      </c>
      <c r="D21" s="12" t="n">
        <f aca="false">IF(ISNUMBER(E21),IF(ISNUMBER(C21),C21/E21,0),"")</f>
        <v>0.25</v>
      </c>
      <c r="E21" s="22" t="n">
        <f aca="false">E20</f>
        <v>100</v>
      </c>
      <c r="G21" s="2" t="n">
        <v>105</v>
      </c>
      <c r="H21" s="2" t="n">
        <v>0</v>
      </c>
      <c r="I21" s="12" t="str">
        <f aca="false">IF(ISNUMBER(J21),IF(ISNUMBER(H21),H21/J21,0),"")</f>
        <v/>
      </c>
      <c r="J21" s="22" t="str">
        <f aca="false">J20</f>
        <v/>
      </c>
      <c r="L21" s="2" t="n">
        <v>105</v>
      </c>
      <c r="M21" s="2" t="n">
        <v>0</v>
      </c>
      <c r="N21" s="12" t="str">
        <f aca="false">IF(ISNUMBER(O21),IF(ISNUMBER(M21),M21/O21,0),"")</f>
        <v/>
      </c>
      <c r="O21" s="22" t="str">
        <f aca="false">O20</f>
        <v/>
      </c>
    </row>
    <row r="22" customFormat="false" ht="12.8" hidden="false" customHeight="false" outlineLevel="0" collapsed="false">
      <c r="G22" s="2" t="n">
        <v>110</v>
      </c>
      <c r="H22" s="2" t="n">
        <v>2</v>
      </c>
      <c r="I22" s="12" t="str">
        <f aca="false">IF(ISNUMBER(J22),IF(ISNUMBER(H22),H22/J22,0),"")</f>
        <v/>
      </c>
      <c r="J22" s="22" t="str">
        <f aca="false">J21</f>
        <v/>
      </c>
      <c r="L22" s="2" t="n">
        <v>110</v>
      </c>
      <c r="M22" s="2" t="n">
        <v>2</v>
      </c>
      <c r="N22" s="12" t="str">
        <f aca="false">IF(ISNUMBER(O22),IF(ISNUMBER(M22),M22/O22,0),"")</f>
        <v/>
      </c>
      <c r="O22" s="22" t="str">
        <f aca="false">O21</f>
        <v/>
      </c>
    </row>
    <row r="23" customFormat="false" ht="12.8" hidden="false" customHeight="false" outlineLevel="0" collapsed="false">
      <c r="A23" s="3" t="str">
        <f aca="false">IF(B$12="YES","ignored","Recruitment age distribution")</f>
        <v>Recruitment age distribution</v>
      </c>
      <c r="B23" s="2" t="s">
        <v>96</v>
      </c>
      <c r="C23" s="3"/>
    </row>
    <row r="24" customFormat="false" ht="12.8" hidden="false" customHeight="false" outlineLevel="0" collapsed="false">
      <c r="A24" s="3" t="str">
        <f aca="false">IF(B$12="YES","ignored","# of distribution nodes")</f>
        <v># of distribution nodes</v>
      </c>
      <c r="B24" s="21" t="n">
        <f aca="true">MATCH(1,ISBLANK(OFFSET(C26,0,0,1000)),0)-1</f>
        <v>6</v>
      </c>
      <c r="C24" s="3"/>
      <c r="D24" s="3"/>
      <c r="E24" s="3"/>
      <c r="F24" s="3" t="str">
        <f aca="false">IF(G$12="YES","ignored","Recruitment age distribution")</f>
        <v>Recruitment age distribution</v>
      </c>
      <c r="G24" s="2" t="s">
        <v>96</v>
      </c>
      <c r="H24" s="3"/>
      <c r="K24" s="3" t="str">
        <f aca="false">IF(L$12="YES","ignored","Recruitment age distribution")</f>
        <v>Recruitment age distribution</v>
      </c>
      <c r="L24" s="2" t="s">
        <v>96</v>
      </c>
      <c r="M24" s="3"/>
    </row>
    <row r="25" customFormat="false" ht="12.8" hidden="false" customHeight="false" outlineLevel="0" collapsed="false">
      <c r="A25" s="3" t="s">
        <v>93</v>
      </c>
      <c r="B25" s="3" t="s">
        <v>97</v>
      </c>
      <c r="C25" s="3" t="s">
        <v>95</v>
      </c>
      <c r="D25" s="0" t="str">
        <f aca="false">IF(B23="Pointwise","Normalised","")</f>
        <v/>
      </c>
      <c r="E25" s="0" t="str">
        <f aca="false">IF(B23="Pointwise","Total weight","")</f>
        <v/>
      </c>
      <c r="F25" s="3" t="str">
        <f aca="false">IF(G$12="YES","ignored","# of distribution nodes")</f>
        <v># of distribution nodes</v>
      </c>
      <c r="G25" s="21" t="n">
        <f aca="true">MATCH(1,ISBLANK(OFFSET(H27,0,0,1000)),0)-1</f>
        <v>6</v>
      </c>
      <c r="H25" s="3"/>
      <c r="K25" s="3" t="str">
        <f aca="false">IF(L$12="YES","ignored","# of distribution nodes")</f>
        <v># of distribution nodes</v>
      </c>
      <c r="L25" s="21" t="n">
        <f aca="true">MATCH(1,ISBLANK(OFFSET(M27,0,0,1000)),0)-1</f>
        <v>6</v>
      </c>
      <c r="M25" s="3"/>
    </row>
    <row r="26" customFormat="false" ht="12.8" hidden="false" customHeight="false" outlineLevel="0" collapsed="false">
      <c r="B26" s="2" t="n">
        <v>18.5</v>
      </c>
      <c r="C26" s="2" t="n">
        <v>5</v>
      </c>
      <c r="D26" s="12" t="str">
        <f aca="false">IF(ISNUMBER(E26),IF(ISNUMBER(C26),C26/E26,0),"")</f>
        <v/>
      </c>
      <c r="E26" s="0" t="str">
        <f aca="true">IF(B23="Pointwise",SUMIF(INDIRECT("C"&amp;(ROW())&amp;":C"&amp;(ROW()+B24-1)),"&gt; 0"),"")</f>
        <v/>
      </c>
      <c r="F26" s="3" t="s">
        <v>93</v>
      </c>
      <c r="G26" s="3" t="s">
        <v>97</v>
      </c>
      <c r="H26" s="3" t="s">
        <v>95</v>
      </c>
      <c r="I26" s="0" t="str">
        <f aca="false">IF(G24="Pointwise","Normalised","")</f>
        <v/>
      </c>
      <c r="J26" s="0" t="str">
        <f aca="false">IF(G24="Pointwise","Total weight","")</f>
        <v/>
      </c>
      <c r="K26" s="3" t="s">
        <v>93</v>
      </c>
      <c r="L26" s="3" t="s">
        <v>97</v>
      </c>
      <c r="M26" s="3" t="s">
        <v>95</v>
      </c>
      <c r="N26" s="0" t="str">
        <f aca="false">IF(L24="Pointwise","Normalised","")</f>
        <v/>
      </c>
      <c r="O26" s="0" t="str">
        <f aca="false">IF(L24="Pointwise","Total weight","")</f>
        <v/>
      </c>
    </row>
    <row r="27" customFormat="false" ht="12.8" hidden="false" customHeight="false" outlineLevel="0" collapsed="false">
      <c r="B27" s="2" t="n">
        <v>19</v>
      </c>
      <c r="C27" s="2" t="n">
        <v>8</v>
      </c>
      <c r="D27" s="12" t="str">
        <f aca="false">IF(ISNUMBER(E27),IF(ISNUMBER(C27),C27/E27,0),"")</f>
        <v/>
      </c>
      <c r="E27" s="22" t="str">
        <f aca="false">E26</f>
        <v/>
      </c>
      <c r="G27" s="2" t="n">
        <v>18</v>
      </c>
      <c r="H27" s="2" t="n">
        <v>15</v>
      </c>
      <c r="I27" s="12" t="str">
        <f aca="false">IF(ISNUMBER(J27),IF(ISNUMBER(H27),H27/J27,0),"")</f>
        <v/>
      </c>
      <c r="J27" s="0" t="str">
        <f aca="true">IF(G24="Pointwise",SUMIF(INDIRECT("C"&amp;(ROW())&amp;":C"&amp;(ROW()+G25-1)),"&gt; 0"),"")</f>
        <v/>
      </c>
      <c r="L27" s="2" t="n">
        <v>18</v>
      </c>
      <c r="M27" s="2" t="n">
        <v>15</v>
      </c>
      <c r="N27" s="12" t="str">
        <f aca="false">IF(ISNUMBER(O27),IF(ISNUMBER(M27),M27/O27,0),"")</f>
        <v/>
      </c>
      <c r="O27" s="0" t="str">
        <f aca="true">IF(L24="Pointwise",SUMIF(INDIRECT("C"&amp;(ROW())&amp;":C"&amp;(ROW()+L25-1)),"&gt; 0"),"")</f>
        <v/>
      </c>
    </row>
    <row r="28" customFormat="false" ht="12.8" hidden="false" customHeight="false" outlineLevel="0" collapsed="false">
      <c r="B28" s="2" t="n">
        <v>20</v>
      </c>
      <c r="C28" s="2" t="n">
        <v>4</v>
      </c>
      <c r="D28" s="12" t="str">
        <f aca="false">IF(ISNUMBER(E28),IF(ISNUMBER(C28),C28/E28,0),"")</f>
        <v/>
      </c>
      <c r="E28" s="22" t="str">
        <f aca="false">E27</f>
        <v/>
      </c>
      <c r="G28" s="2" t="n">
        <v>19</v>
      </c>
      <c r="H28" s="2" t="n">
        <v>25</v>
      </c>
      <c r="I28" s="12" t="str">
        <f aca="false">IF(ISNUMBER(J28),IF(ISNUMBER(H28),H28/J28,0),"")</f>
        <v/>
      </c>
      <c r="J28" s="22" t="str">
        <f aca="false">J27</f>
        <v/>
      </c>
      <c r="L28" s="2" t="n">
        <v>19</v>
      </c>
      <c r="M28" s="2" t="n">
        <v>25</v>
      </c>
      <c r="N28" s="12" t="str">
        <f aca="false">IF(ISNUMBER(O28),IF(ISNUMBER(M28),M28/O28,0),"")</f>
        <v/>
      </c>
      <c r="O28" s="22" t="str">
        <f aca="false">O27</f>
        <v/>
      </c>
    </row>
    <row r="29" customFormat="false" ht="12.8" hidden="false" customHeight="false" outlineLevel="0" collapsed="false">
      <c r="B29" s="2" t="n">
        <v>21</v>
      </c>
      <c r="C29" s="2" t="n">
        <v>6</v>
      </c>
      <c r="D29" s="12" t="str">
        <f aca="false">IF(ISNUMBER(E29),IF(ISNUMBER(C29),C29/E29,0),"")</f>
        <v/>
      </c>
      <c r="E29" s="22" t="str">
        <f aca="false">E28</f>
        <v/>
      </c>
      <c r="G29" s="2" t="n">
        <v>20</v>
      </c>
      <c r="H29" s="2" t="n">
        <v>20</v>
      </c>
      <c r="I29" s="12" t="str">
        <f aca="false">IF(ISNUMBER(J29),IF(ISNUMBER(H29),H29/J29,0),"")</f>
        <v/>
      </c>
      <c r="J29" s="22" t="str">
        <f aca="false">J28</f>
        <v/>
      </c>
      <c r="L29" s="2" t="n">
        <v>20</v>
      </c>
      <c r="M29" s="2" t="n">
        <v>20</v>
      </c>
      <c r="N29" s="12" t="str">
        <f aca="false">IF(ISNUMBER(O29),IF(ISNUMBER(M29),M29/O29,0),"")</f>
        <v/>
      </c>
      <c r="O29" s="22" t="str">
        <f aca="false">O28</f>
        <v/>
      </c>
    </row>
    <row r="30" customFormat="false" ht="12.8" hidden="false" customHeight="false" outlineLevel="0" collapsed="false">
      <c r="B30" s="2" t="n">
        <v>24</v>
      </c>
      <c r="C30" s="2" t="n">
        <v>1</v>
      </c>
      <c r="D30" s="12" t="str">
        <f aca="false">IF(ISNUMBER(E30),IF(ISNUMBER(C30),C30/E30,0),"")</f>
        <v/>
      </c>
      <c r="E30" s="22" t="str">
        <f aca="false">E29</f>
        <v/>
      </c>
      <c r="G30" s="2" t="n">
        <v>21</v>
      </c>
      <c r="H30" s="2" t="n">
        <v>30</v>
      </c>
      <c r="I30" s="12" t="str">
        <f aca="false">IF(ISNUMBER(J30),IF(ISNUMBER(H30),H30/J30,0),"")</f>
        <v/>
      </c>
      <c r="J30" s="22" t="str">
        <f aca="false">J29</f>
        <v/>
      </c>
      <c r="L30" s="2" t="n">
        <v>21</v>
      </c>
      <c r="M30" s="2" t="n">
        <v>30</v>
      </c>
      <c r="N30" s="12" t="str">
        <f aca="false">IF(ISNUMBER(O30),IF(ISNUMBER(M30),M30/O30,0),"")</f>
        <v/>
      </c>
      <c r="O30" s="22" t="str">
        <f aca="false">O29</f>
        <v/>
      </c>
    </row>
    <row r="31" customFormat="false" ht="12.8" hidden="false" customHeight="false" outlineLevel="0" collapsed="false">
      <c r="B31" s="2" t="n">
        <v>25</v>
      </c>
      <c r="C31" s="2" t="n">
        <v>0</v>
      </c>
      <c r="D31" s="12" t="str">
        <f aca="false">IF(ISNUMBER(E31),IF(ISNUMBER(C31),C31/E31,0),"")</f>
        <v/>
      </c>
      <c r="E31" s="22" t="str">
        <f aca="false">E30</f>
        <v/>
      </c>
      <c r="G31" s="2" t="n">
        <v>24</v>
      </c>
      <c r="H31" s="2" t="n">
        <v>10</v>
      </c>
      <c r="I31" s="12" t="str">
        <f aca="false">IF(ISNUMBER(J31),IF(ISNUMBER(H31),H31/J31,0),"")</f>
        <v/>
      </c>
      <c r="J31" s="22" t="str">
        <f aca="false">J30</f>
        <v/>
      </c>
      <c r="L31" s="2" t="n">
        <v>24</v>
      </c>
      <c r="M31" s="2" t="n">
        <v>10</v>
      </c>
      <c r="N31" s="12" t="str">
        <f aca="false">IF(ISNUMBER(O31),IF(ISNUMBER(M31),M31/O31,0),"")</f>
        <v/>
      </c>
      <c r="O31" s="22" t="str">
        <f aca="false">O30</f>
        <v/>
      </c>
    </row>
    <row r="32" customFormat="false" ht="12.8" hidden="false" customHeight="false" outlineLevel="0" collapsed="false">
      <c r="G32" s="2" t="n">
        <v>25</v>
      </c>
      <c r="H32" s="2" t="n">
        <v>0</v>
      </c>
      <c r="I32" s="12" t="str">
        <f aca="false">IF(ISNUMBER(J32),IF(ISNUMBER(H32),H32/J32,0),"")</f>
        <v/>
      </c>
      <c r="J32" s="22" t="str">
        <f aca="false">J31</f>
        <v/>
      </c>
      <c r="L32" s="2" t="n">
        <v>25</v>
      </c>
      <c r="M32" s="2" t="n">
        <v>0</v>
      </c>
      <c r="N32" s="12" t="str">
        <f aca="false">IF(ISNUMBER(O32),IF(ISNUMBER(M32),M32/O32,0),"")</f>
        <v/>
      </c>
      <c r="O32" s="22" t="str">
        <f aca="false">O31</f>
        <v/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G6 L6" type="decimal">
      <formula1>0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8:B9 G8:G9 L8:L9" type="decimal">
      <formula1>0</formula1>
      <formula2>0</formula2>
    </dataValidation>
    <dataValidation allowBlank="false" operator="greaterThanOrEqual" showDropDown="false" showErrorMessage="true" showInputMessage="false" sqref="B13 G13 L13" type="decimal">
      <formula1>0</formula1>
      <formula2>0</formula2>
    </dataValidation>
    <dataValidation allowBlank="false" operator="equal" showDropDown="false" showErrorMessage="true" showInputMessage="false" sqref="B15 G15 L15 B23 G24 L24" type="list">
      <formula1>Misc!$D$1:$D$3</formula1>
      <formula2>0</formula2>
    </dataValidation>
    <dataValidation allowBlank="false" operator="equal" showDropDown="false" showErrorMessage="true" showInputMessage="false" sqref="B10:B12 G10:G12 L10:L12" type="list">
      <formula1>Misc!$B$1:$B$2</formula1>
      <formula2>0</formula2>
    </dataValidation>
    <dataValidation allowBlank="false" operator="greaterThan" showDropDown="false" showErrorMessage="true" showInputMessage="false" sqref="B16 G16 L16 B24 G25 L2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18" t="s">
        <v>98</v>
      </c>
      <c r="B1" s="18"/>
    </row>
    <row r="3" customFormat="false" ht="12.8" hidden="false" customHeight="false" outlineLevel="0" collapsed="false">
      <c r="A3" s="0" t="s">
        <v>99</v>
      </c>
      <c r="B3" s="4" t="n">
        <v>1</v>
      </c>
      <c r="C3" s="0" t="s">
        <v>85</v>
      </c>
    </row>
    <row r="4" customFormat="false" ht="12.8" hidden="false" customHeight="false" outlineLevel="0" collapsed="false">
      <c r="A4" s="0" t="s">
        <v>86</v>
      </c>
      <c r="B4" s="4" t="n">
        <v>0</v>
      </c>
      <c r="C4" s="0" t="s">
        <v>85</v>
      </c>
    </row>
    <row r="5" customFormat="false" ht="12.8" hidden="false" customHeight="false" outlineLevel="0" collapsed="false">
      <c r="A5" s="0" t="s">
        <v>100</v>
      </c>
      <c r="B5" s="4" t="n">
        <v>45</v>
      </c>
      <c r="C5" s="0" t="s">
        <v>90</v>
      </c>
    </row>
    <row r="6" customFormat="false" ht="12.8" hidden="false" customHeight="false" outlineLevel="0" collapsed="false">
      <c r="A6" s="0" t="s">
        <v>101</v>
      </c>
      <c r="B6" s="4" t="n">
        <v>67</v>
      </c>
      <c r="C6" s="0" t="s">
        <v>90</v>
      </c>
    </row>
    <row r="7" customFormat="false" ht="12.8" hidden="false" customHeight="false" outlineLevel="0" collapsed="false">
      <c r="A7" s="0" t="s">
        <v>102</v>
      </c>
      <c r="B7" s="2" t="s">
        <v>103</v>
      </c>
      <c r="C7" s="0" t="s">
        <v>104</v>
      </c>
    </row>
  </sheetData>
  <mergeCells count="1">
    <mergeCell ref="A1:B1"/>
  </mergeCells>
  <dataValidations count="4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  <dataValidation allowBlank="false" operator="greaterThanOrEqual" showDropDown="false" showErrorMessage="true" showInputMessage="false" sqref="B7" type="list">
      <formula1>"EITHER,BOTH"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22.28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8" t="s">
        <v>105</v>
      </c>
      <c r="B1" s="18"/>
    </row>
    <row r="2" customFormat="false" ht="12.8" hidden="false" customHeight="false" outlineLevel="0" collapsed="false">
      <c r="D2" s="0" t="s">
        <v>106</v>
      </c>
    </row>
    <row r="3" customFormat="false" ht="13.8" hidden="false" customHeight="false" outlineLevel="0" collapsed="false">
      <c r="A3" s="23" t="s">
        <v>107</v>
      </c>
      <c r="B3" s="23"/>
      <c r="D3" s="3" t="n">
        <f aca="false">MATCH(1,INDEX(ISBLANK(D6:$AMJ6),0,0),0)-1</f>
        <v>2</v>
      </c>
    </row>
    <row r="5" customFormat="false" ht="12.8" hidden="false" customHeight="false" outlineLevel="0" collapsed="false">
      <c r="A5" s="0" t="s">
        <v>108</v>
      </c>
      <c r="B5" s="20" t="s">
        <v>12</v>
      </c>
      <c r="D5" s="8" t="s">
        <v>35</v>
      </c>
      <c r="E5" s="8" t="s">
        <v>40</v>
      </c>
    </row>
    <row r="6" customFormat="false" ht="12.8" hidden="false" customHeight="false" outlineLevel="0" collapsed="false">
      <c r="A6" s="0" t="s">
        <v>109</v>
      </c>
      <c r="B6" s="4" t="n">
        <v>12</v>
      </c>
      <c r="D6" s="4" t="n">
        <v>12</v>
      </c>
      <c r="E6" s="4" t="n">
        <v>12</v>
      </c>
    </row>
    <row r="7" customFormat="false" ht="12.8" hidden="false" customHeight="false" outlineLevel="0" collapsed="false">
      <c r="A7" s="0" t="s">
        <v>110</v>
      </c>
      <c r="B7" s="20" t="s">
        <v>12</v>
      </c>
      <c r="D7" s="20" t="s">
        <v>12</v>
      </c>
      <c r="E7" s="20" t="s">
        <v>12</v>
      </c>
    </row>
    <row r="8" customFormat="false" ht="12.8" hidden="false" customHeight="false" outlineLevel="0" collapsed="false">
      <c r="A8" s="0" t="s">
        <v>111</v>
      </c>
      <c r="B8" s="20" t="s">
        <v>12</v>
      </c>
      <c r="D8" s="20" t="s">
        <v>12</v>
      </c>
      <c r="E8" s="20" t="s">
        <v>12</v>
      </c>
    </row>
    <row r="9" customFormat="false" ht="12.8" hidden="false" customHeight="false" outlineLevel="0" collapsed="false">
      <c r="A9" s="0" t="s">
        <v>112</v>
      </c>
      <c r="B9" s="20" t="s">
        <v>12</v>
      </c>
      <c r="D9" s="20" t="s">
        <v>12</v>
      </c>
      <c r="E9" s="20" t="s">
        <v>12</v>
      </c>
    </row>
    <row r="10" customFormat="false" ht="12.8" hidden="false" customHeight="false" outlineLevel="0" collapsed="false">
      <c r="A10" s="0" t="s">
        <v>113</v>
      </c>
      <c r="B10" s="20" t="s">
        <v>12</v>
      </c>
      <c r="D10" s="20" t="s">
        <v>12</v>
      </c>
      <c r="E10" s="20" t="s">
        <v>12</v>
      </c>
    </row>
    <row r="11" customFormat="false" ht="12.8" hidden="false" customHeight="false" outlineLevel="0" collapsed="false">
      <c r="A11" s="6" t="s">
        <v>114</v>
      </c>
    </row>
    <row r="12" customFormat="false" ht="12.8" hidden="false" customHeight="false" outlineLevel="0" collapsed="false">
      <c r="A12" s="0" t="s">
        <v>115</v>
      </c>
      <c r="B12" s="8"/>
      <c r="D12" s="8"/>
      <c r="E12" s="8"/>
    </row>
    <row r="13" customFormat="false" ht="12.8" hidden="false" customHeight="false" outlineLevel="0" collapsed="false">
      <c r="A13" s="0" t="s">
        <v>116</v>
      </c>
      <c r="B13" s="20" t="s">
        <v>12</v>
      </c>
      <c r="D13" s="20" t="s">
        <v>12</v>
      </c>
      <c r="E13" s="20" t="s">
        <v>12</v>
      </c>
    </row>
    <row r="14" customFormat="false" ht="12.8" hidden="false" customHeight="false" outlineLevel="0" collapsed="false">
      <c r="A14" s="0" t="s">
        <v>117</v>
      </c>
      <c r="B14" s="20" t="s">
        <v>65</v>
      </c>
      <c r="D14" s="20" t="s">
        <v>65</v>
      </c>
      <c r="E14" s="20" t="s">
        <v>65</v>
      </c>
    </row>
    <row r="15" customFormat="false" ht="12.8" hidden="false" customHeight="false" outlineLevel="0" collapsed="false">
      <c r="A15" s="0" t="s">
        <v>118</v>
      </c>
      <c r="B15" s="20" t="s">
        <v>12</v>
      </c>
      <c r="D15" s="20" t="s">
        <v>12</v>
      </c>
      <c r="E15" s="20" t="s">
        <v>12</v>
      </c>
    </row>
    <row r="16" customFormat="false" ht="12.8" hidden="false" customHeight="false" outlineLevel="0" collapsed="false">
      <c r="A16" s="0" t="s">
        <v>119</v>
      </c>
      <c r="B16" s="20" t="s">
        <v>65</v>
      </c>
      <c r="D16" s="20" t="s">
        <v>65</v>
      </c>
      <c r="E16" s="20" t="s">
        <v>65</v>
      </c>
    </row>
  </sheetData>
  <mergeCells count="2">
    <mergeCell ref="A1:B1"/>
    <mergeCell ref="A3:B3"/>
  </mergeCells>
  <dataValidations count="4">
    <dataValidation allowBlank="false" operator="greaterThan" showDropDown="false" showErrorMessage="true" showInputMessage="false" sqref="B6 D6:E6" type="decimal">
      <formula1>0</formula1>
      <formula2>0</formula2>
    </dataValidation>
    <dataValidation allowBlank="true" operator="equal" showDropDown="false" showErrorMessage="true" showInputMessage="false" sqref="B12 D12:E12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false" operator="equal" showDropDown="false" showErrorMessage="true" showInputMessage="false" sqref="B5 B7:B10 D7:E10 B13:B16 D13:E16" type="list">
      <formula1>Misc!$B$1:$B$2</formula1>
      <formula2>0</formula2>
    </dataValidation>
    <dataValidation allowBlank="true" operator="equal" showDropDown="false" showErrorMessage="true" showInputMessage="false" sqref="D5:E5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3" width="20.83"/>
    <col collapsed="false" customWidth="false" hidden="false" outlineLevel="0" max="1025" min="2" style="3" width="11.52"/>
  </cols>
  <sheetData>
    <row r="1" customFormat="false" ht="12.8" hidden="false" customHeight="false" outlineLevel="0" collapsed="false">
      <c r="A1" s="3" t="n">
        <f aca="true">INDIRECT(CONCATENATE("'",General!B3,".xlsx'#$General.B2"))</f>
        <v>0</v>
      </c>
      <c r="B1" s="24" t="s">
        <v>12</v>
      </c>
      <c r="C1" s="3" t="s">
        <v>60</v>
      </c>
      <c r="D1" s="0" t="s">
        <v>91</v>
      </c>
      <c r="E1" s="0"/>
    </row>
    <row r="2" customFormat="false" ht="12.8" hidden="false" customHeight="false" outlineLevel="0" collapsed="false">
      <c r="A2" s="3" t="str">
        <f aca="false">IF(ISERR(A1),CONCATENATE("'[",General!B3,".xlsx]"),CONCATENATE("'",General!B3,".xlsx'#'"))</f>
        <v>'simCatalogue.xlsx'#'</v>
      </c>
      <c r="B2" s="24" t="s">
        <v>65</v>
      </c>
      <c r="C2" s="3" t="s">
        <v>120</v>
      </c>
      <c r="D2" s="0" t="s">
        <v>96</v>
      </c>
      <c r="E2" s="0"/>
    </row>
    <row r="3" customFormat="false" ht="12.8" hidden="false" customHeight="false" outlineLevel="0" collapsed="false">
      <c r="A3" s="3" t="str">
        <f aca="false">IF(ISERR(A1),"!",".")</f>
        <v>.</v>
      </c>
      <c r="B3" s="0"/>
      <c r="C3" s="3" t="s">
        <v>69</v>
      </c>
      <c r="D3" s="0" t="s">
        <v>92</v>
      </c>
      <c r="E3" s="0"/>
    </row>
    <row r="4" customFormat="false" ht="12.8" hidden="false" customHeight="false" outlineLevel="0" collapsed="false">
      <c r="A4" s="3" t="n">
        <f aca="true">INDIRECT(CONCATENATE(A2,"General'",A3,"B1"))</f>
        <v>0</v>
      </c>
      <c r="B4" s="0"/>
      <c r="C4" s="3" t="s">
        <v>121</v>
      </c>
    </row>
    <row r="5" customFormat="false" ht="12.8" hidden="false" customHeight="false" outlineLevel="0" collapsed="false">
      <c r="A5" s="3" t="str">
        <f aca="false">CONCATENATE(A2,"General'",A3)</f>
        <v>'simCatalogue.xlsx'#'General'.</v>
      </c>
      <c r="C5" s="3" t="s">
        <v>122</v>
      </c>
    </row>
    <row r="6" customFormat="false" ht="12.8" hidden="false" customHeight="false" outlineLevel="0" collapsed="false">
      <c r="A6" s="3" t="str">
        <f aca="false">CONCATENATE(A2,"Attributes'",A3)</f>
        <v>'simCatalogue.xlsx'#'Attributes'.</v>
      </c>
      <c r="C6" s="3" t="s">
        <v>123</v>
      </c>
    </row>
    <row r="7" customFormat="false" ht="12.8" hidden="false" customHeight="false" outlineLevel="0" collapsed="false">
      <c r="A7" s="3" t="str">
        <f aca="false">CONCATENATE(A2,"States'",A3)</f>
        <v>'simCatalogue.xlsx'#'States'.</v>
      </c>
      <c r="C7" s="3" t="s">
        <v>66</v>
      </c>
    </row>
    <row r="8" customFormat="false" ht="12.8" hidden="false" customHeight="false" outlineLevel="0" collapsed="false">
      <c r="C8" s="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2018-09-17T15:47:03Z</dcterms:modified>
  <cp:revision>102</cp:revision>
  <dc:subject/>
  <dc:title/>
</cp:coreProperties>
</file>