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xl/comments8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Attributes" sheetId="2" state="visible" r:id="rId3"/>
    <sheet name="States" sheetId="3" state="visible" r:id="rId4"/>
    <sheet name="Compound States" sheetId="4" state="visible" r:id="rId5"/>
    <sheet name="Transitions" sheetId="5" state="visible" r:id="rId6"/>
    <sheet name="Snapshot" sheetId="6" state="visible" r:id="rId7"/>
    <sheet name="State Map" sheetId="7" state="visible" r:id="rId8"/>
    <sheet name="Recruitment" sheetId="8" state="visible" r:id="rId9"/>
    <sheet name="Retirement" sheetId="9" state="visible" r:id="rId10"/>
    <sheet name="Output plots (trans)" sheetId="10" state="visible" r:id="rId11"/>
    <sheet name="Output plots (pop)" sheetId="11" state="visible" r:id="rId12"/>
    <sheet name="Misc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catalogue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5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0"/>
            <rFont val="Arial"/>
            <family val="2"/>
            <charset val="1"/>
          </rPr>
          <t xml:space="preserve">* Pointwise: only the listed values are possible.
* Piecewise Uniform: interval randomly chosen based on entered weights, then uniformly random within interval (endpoint excluded). Weight of point with highest value gets ignored.
* Piecewise Linear: density function is (normalization of) linear interpolation between entered  points and weights.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20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sharedStrings.xml><?xml version="1.0" encoding="utf-8"?>
<sst xmlns="http://schemas.openxmlformats.org/spreadsheetml/2006/main" count="653" uniqueCount="176">
  <si>
    <t xml:space="preserve">General simulation parameters</t>
  </si>
  <si>
    <t xml:space="preserve">Catalogue name</t>
  </si>
  <si>
    <t xml:space="preserve">SIMULcat</t>
  </si>
  <si>
    <t xml:space="preserve">Database name</t>
  </si>
  <si>
    <t xml:space="preserve">Simulation name</t>
  </si>
  <si>
    <t xml:space="preserve">SIMULtest</t>
  </si>
  <si>
    <t xml:space="preserve">Target personnel</t>
  </si>
  <si>
    <t xml:space="preserve">Sim start date</t>
  </si>
  <si>
    <t xml:space="preserve">Sim length</t>
  </si>
  <si>
    <t xml:space="preserve">Number of DB commits</t>
  </si>
  <si>
    <t xml:space="preserve">Config from database?</t>
  </si>
  <si>
    <t xml:space="preserve">NO</t>
  </si>
  <si>
    <t xml:space="preserve">Source database</t>
  </si>
  <si>
    <t xml:space="preserve">systemConfigFile/testDB</t>
  </si>
  <si>
    <t xml:space="preserve">Run simulation?</t>
  </si>
  <si>
    <t xml:space="preserve">YES</t>
  </si>
  <si>
    <t xml:space="preserve">Attributes in simulation</t>
  </si>
  <si>
    <t xml:space="preserve">Max attributes in sim</t>
  </si>
  <si>
    <t xml:space="preserve"># of Attributes in sim</t>
  </si>
  <si>
    <t xml:space="preserve">Name</t>
  </si>
  <si>
    <t xml:space="preserve">Auxiliary</t>
  </si>
  <si>
    <t xml:space="preserve">Initial Values + Weights</t>
  </si>
  <si>
    <t xml:space="preserve">Seniority</t>
  </si>
  <si>
    <t xml:space="preserve">Trainee</t>
  </si>
  <si>
    <t xml:space="preserve">Language</t>
  </si>
  <si>
    <t xml:space="preserve">N</t>
  </si>
  <si>
    <t xml:space="preserve">F</t>
  </si>
  <si>
    <t xml:space="preserve">Gender</t>
  </si>
  <si>
    <t xml:space="preserve">M</t>
  </si>
  <si>
    <t xml:space="preserve">Branch</t>
  </si>
  <si>
    <t xml:space="preserve">Branch A</t>
  </si>
  <si>
    <t xml:space="preserve">Branch B</t>
  </si>
  <si>
    <t xml:space="preserve">Specialist</t>
  </si>
  <si>
    <t xml:space="preserve">No</t>
  </si>
  <si>
    <t xml:space="preserve">States in simulation</t>
  </si>
  <si>
    <t xml:space="preserve">Max states in sim</t>
  </si>
  <si>
    <t xml:space="preserve"># of States in sim</t>
  </si>
  <si>
    <t xml:space="preserve">Target capacity</t>
  </si>
  <si>
    <t xml:space="preserve">Trainee A</t>
  </si>
  <si>
    <t xml:space="preserve">Trainee B</t>
  </si>
  <si>
    <t xml:space="preserve">Junior A</t>
  </si>
  <si>
    <t xml:space="preserve">Junior B</t>
  </si>
  <si>
    <t xml:space="preserve">Senior A</t>
  </si>
  <si>
    <t xml:space="preserve">Senior B</t>
  </si>
  <si>
    <t xml:space="preserve">Master A</t>
  </si>
  <si>
    <t xml:space="preserve">Master B</t>
  </si>
  <si>
    <t xml:space="preserve">Compound states in simulation</t>
  </si>
  <si>
    <t xml:space="preserve">Max cat. states in sim</t>
  </si>
  <si>
    <t xml:space="preserve">Max. attrs for hierarchy</t>
  </si>
  <si>
    <t xml:space="preserve">Max. custom states in sim</t>
  </si>
  <si>
    <t xml:space="preserve"># of cat. States in sim</t>
  </si>
  <si>
    <t xml:space="preserve"># of Attr for hierarchy</t>
  </si>
  <si>
    <t xml:space="preserve"># of custom States in sim</t>
  </si>
  <si>
    <t xml:space="preserve">Catalogue state</t>
  </si>
  <si>
    <t xml:space="preserve">Attribute</t>
  </si>
  <si>
    <t xml:space="preserve">Compound state name</t>
  </si>
  <si>
    <t xml:space="preserve"># component states</t>
  </si>
  <si>
    <t xml:space="preserve">Component states</t>
  </si>
  <si>
    <t xml:space="preserve">Transitions in simulation</t>
  </si>
  <si>
    <t xml:space="preserve">Start state</t>
  </si>
  <si>
    <t xml:space="preserve">End state</t>
  </si>
  <si>
    <t xml:space="preserve">Schedule period (m)</t>
  </si>
  <si>
    <t xml:space="preserve">Schedule offset to sim start (m)</t>
  </si>
  <si>
    <t xml:space="preserve"># time conds</t>
  </si>
  <si>
    <t xml:space="preserve">Time conditions</t>
  </si>
  <si>
    <t xml:space="preserve"># other conds</t>
  </si>
  <si>
    <t xml:space="preserve">Other conditions</t>
  </si>
  <si>
    <t xml:space="preserve">Max flux</t>
  </si>
  <si>
    <t xml:space="preserve">Respect end state target?</t>
  </si>
  <si>
    <t xml:space="preserve">Number of attempts</t>
  </si>
  <si>
    <t xml:space="preserve">Resign on failure?</t>
  </si>
  <si>
    <t xml:space="preserve"># Probs</t>
  </si>
  <si>
    <t xml:space="preserve">Success probabilities</t>
  </si>
  <si>
    <t xml:space="preserve"># extra changes</t>
  </si>
  <si>
    <t xml:space="preserve">Extra changes</t>
  </si>
  <si>
    <t xml:space="preserve">Training graduation</t>
  </si>
  <si>
    <t xml:space="preserve">time in state</t>
  </si>
  <si>
    <t xml:space="preserve">&gt;=</t>
  </si>
  <si>
    <t xml:space="preserve">Promotion</t>
  </si>
  <si>
    <t xml:space="preserve">Spec. training</t>
  </si>
  <si>
    <t xml:space="preserve">&gt;</t>
  </si>
  <si>
    <t xml:space="preserve">&lt;=</t>
  </si>
  <si>
    <t xml:space="preserve">IS</t>
  </si>
  <si>
    <t xml:space="preserve">Yes</t>
  </si>
  <si>
    <t xml:space="preserve">&lt;</t>
  </si>
  <si>
    <t xml:space="preserve">Spec. promotion</t>
  </si>
  <si>
    <t xml:space="preserve">Snapshot parameters</t>
  </si>
  <si>
    <t xml:space="preserve">Upload initial population?</t>
  </si>
  <si>
    <t xml:space="preserve">Snapshot file</t>
  </si>
  <si>
    <t xml:space="preserve">SIMULsnap</t>
  </si>
  <si>
    <t xml:space="preserve">ID column number</t>
  </si>
  <si>
    <t xml:space="preserve">Tenure info column number</t>
  </si>
  <si>
    <t xml:space="preserve">Is recruitment date?</t>
  </si>
  <si>
    <t xml:space="preserve">Age info column number</t>
  </si>
  <si>
    <t xml:space="preserve">Is birth date?</t>
  </si>
  <si>
    <t xml:space="preserve">Last transition time column number</t>
  </si>
  <si>
    <t xml:space="preserve">Max columns to import</t>
  </si>
  <si>
    <t xml:space="preserve"># columns to import</t>
  </si>
  <si>
    <t xml:space="preserve">Col nrs to import</t>
  </si>
  <si>
    <t xml:space="preserve">Plot of State Network</t>
  </si>
  <si>
    <t xml:space="preserve">Show plot</t>
  </si>
  <si>
    <t xml:space="preserve">Save to file</t>
  </si>
  <si>
    <t xml:space="preserve">Max states</t>
  </si>
  <si>
    <t xml:space="preserve">States to show</t>
  </si>
  <si>
    <t xml:space="preserve">States</t>
  </si>
  <si>
    <t xml:space="preserve">Recruitment parameters</t>
  </si>
  <si>
    <t xml:space="preserve">Number of recruitment types</t>
  </si>
  <si>
    <t xml:space="preserve">Name of recruitment type</t>
  </si>
  <si>
    <t xml:space="preserve">Branch A training</t>
  </si>
  <si>
    <t xml:space="preserve">Branch B training</t>
  </si>
  <si>
    <t xml:space="preserve">Fix</t>
  </si>
  <si>
    <t xml:space="preserve">Time between recruitment cycles</t>
  </si>
  <si>
    <t xml:space="preserve">months</t>
  </si>
  <si>
    <t xml:space="preserve">Offset of cycle</t>
  </si>
  <si>
    <t xml:space="preserve">State to recruit to</t>
  </si>
  <si>
    <t xml:space="preserve">persons</t>
  </si>
  <si>
    <t xml:space="preserve">Adaptive recruitment</t>
  </si>
  <si>
    <t xml:space="preserve">Fixed recruitment age?</t>
  </si>
  <si>
    <t xml:space="preserve">years</t>
  </si>
  <si>
    <t xml:space="preserve">Piecewise Linear</t>
  </si>
  <si>
    <t xml:space="preserve">Distribution nodes</t>
  </si>
  <si>
    <t xml:space="preserve">Amount</t>
  </si>
  <si>
    <t xml:space="preserve">Weight</t>
  </si>
  <si>
    <t xml:space="preserve">Piecewise Uniform</t>
  </si>
  <si>
    <t xml:space="preserve">Age in years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</si>
  <si>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</si>
  <si>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</si>
  <si>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</si>
  <si>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</si>
  <si>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Conditions for retirement?</t>
  </si>
  <si>
    <t xml:space="preserve">EITHER</t>
  </si>
  <si>
    <t xml:space="preserve">satisfied</t>
  </si>
  <si>
    <t xml:space="preserve">Output graphs (transitions)</t>
  </si>
  <si>
    <t xml:space="preserve">Show plots?</t>
  </si>
  <si>
    <t xml:space="preserve">Generate Excel?</t>
  </si>
  <si>
    <t xml:space="preserve">Excel filename</t>
  </si>
  <si>
    <t xml:space="preserve">testFluxReport</t>
  </si>
  <si>
    <t xml:space="preserve">Max flux plots</t>
  </si>
  <si>
    <t xml:space="preserve">Flux plots to show</t>
  </si>
  <si>
    <t xml:space="preserve">Source/Target?</t>
  </si>
  <si>
    <t xml:space="preserve">Transition name</t>
  </si>
  <si>
    <t xml:space="preserve">Source state</t>
  </si>
  <si>
    <t xml:space="preserve">Target state</t>
  </si>
  <si>
    <t xml:space="preserve">Time resolution (m)</t>
  </si>
  <si>
    <t xml:space="preserve">retired</t>
  </si>
  <si>
    <t xml:space="preserve">resigned</t>
  </si>
  <si>
    <t xml:space="preserve">fired</t>
  </si>
  <si>
    <t xml:space="preserve">A Junior</t>
  </si>
  <si>
    <t xml:space="preserve">A Senior</t>
  </si>
  <si>
    <t xml:space="preserve">B Junior</t>
  </si>
  <si>
    <t xml:space="preserve">B Senior</t>
  </si>
  <si>
    <t xml:space="preserve">A Master</t>
  </si>
  <si>
    <t xml:space="preserve">B Master</t>
  </si>
  <si>
    <t xml:space="preserve">Cross-promotion A to B</t>
  </si>
  <si>
    <t xml:space="preserve">Output graphs (populations)</t>
  </si>
  <si>
    <t xml:space="preserve">testReport</t>
  </si>
  <si>
    <t xml:space="preserve">Max plots</t>
  </si>
  <si>
    <t xml:space="preserve">Plots to show</t>
  </si>
  <si>
    <t xml:space="preserve">Flux breakdown</t>
  </si>
  <si>
    <t xml:space="preserve">State</t>
  </si>
  <si>
    <t xml:space="preserve">Plot resolution (m)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</si>
  <si>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</si>
  <si>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</si>
  <si>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</si>
  <si>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</si>
  <si>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By Transition?</t>
  </si>
  <si>
    <t xml:space="preserve">Show normal</t>
  </si>
  <si>
    <t xml:space="preserve">Show stacked</t>
  </si>
  <si>
    <t xml:space="preserve">Show percentage</t>
  </si>
  <si>
    <t xml:space="preserve">Junior</t>
  </si>
  <si>
    <t xml:space="preserve">Senior</t>
  </si>
  <si>
    <t xml:space="preserve">Master</t>
  </si>
  <si>
    <t xml:space="preserve">IN</t>
  </si>
  <si>
    <t xml:space="preserve">Pointwise</t>
  </si>
  <si>
    <t xml:space="preserve">NOT IN</t>
  </si>
  <si>
    <t xml:space="preserve">IS NOT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</si>
</sst>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YY"/>
    <numFmt numFmtId="166" formatCode="&quot;BOOL&quot;E&quot;AN&quot;"/>
    <numFmt numFmtId="167" formatCode="0.00%"/>
    <numFmt numFmtId="168" formatCode="&quot;WAAR&quot;;&quot;WAAR&quot;;&quot;ONWAAR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CC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4.21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3" t="s">
        <v>3</v>
      </c>
      <c r="B4" s="2"/>
    </row>
    <row r="5" customFormat="false" ht="12.8" hidden="false" customHeight="false" outlineLevel="0" collapsed="false">
      <c r="A5" s="3" t="s">
        <v>4</v>
      </c>
      <c r="B5" s="2" t="s">
        <v>5</v>
      </c>
    </row>
    <row r="6" customFormat="false" ht="12.8" hidden="false" customHeight="false" outlineLevel="0" collapsed="false">
      <c r="A6" s="3" t="s">
        <v>6</v>
      </c>
      <c r="B6" s="4" t="n">
        <v>0</v>
      </c>
    </row>
    <row r="7" customFormat="false" ht="12.8" hidden="false" customHeight="false" outlineLevel="0" collapsed="false">
      <c r="A7" s="3" t="s">
        <v>7</v>
      </c>
      <c r="B7" s="5" t="n">
        <v>43101</v>
      </c>
    </row>
    <row r="8" customFormat="false" ht="12.8" hidden="false" customHeight="false" outlineLevel="0" collapsed="false">
      <c r="A8" s="3" t="s">
        <v>8</v>
      </c>
      <c r="B8" s="2" t="n">
        <v>40</v>
      </c>
    </row>
    <row r="9" customFormat="false" ht="12.8" hidden="false" customHeight="false" outlineLevel="0" collapsed="false">
      <c r="A9" s="3" t="s">
        <v>9</v>
      </c>
      <c r="B9" s="4" t="n">
        <v>1</v>
      </c>
    </row>
    <row r="10" customFormat="false" ht="12.8" hidden="false" customHeight="false" outlineLevel="0" collapsed="false">
      <c r="A10" s="3"/>
      <c r="B10" s="3"/>
    </row>
    <row r="11" customFormat="false" ht="12.8" hidden="false" customHeight="false" outlineLevel="0" collapsed="false">
      <c r="A11" s="3" t="s">
        <v>10</v>
      </c>
      <c r="B11" s="6" t="s">
        <v>11</v>
      </c>
    </row>
    <row r="12" customFormat="false" ht="12.8" hidden="false" customHeight="false" outlineLevel="0" collapsed="false">
      <c r="A12" s="3" t="s">
        <v>12</v>
      </c>
      <c r="B12" s="2" t="s">
        <v>13</v>
      </c>
    </row>
    <row r="13" customFormat="false" ht="12.8" hidden="false" customHeight="false" outlineLevel="0" collapsed="false">
      <c r="A13" s="7"/>
    </row>
    <row r="14" customFormat="false" ht="12.8" hidden="false" customHeight="false" outlineLevel="0" collapsed="false">
      <c r="A14" s="7" t="s">
        <v>14</v>
      </c>
      <c r="B14" s="6" t="s">
        <v>15</v>
      </c>
    </row>
  </sheetData>
  <dataValidations count="4">
    <dataValidation allowBlank="false" operator="equal" showDropDown="false" showErrorMessage="true" showInputMessage="false" sqref="B11 B14" type="list">
      <formula1>Misc!$B$1:$B$2</formula1>
      <formula2>0</formula2>
    </dataValidation>
    <dataValidation allowBlank="false" operator="greaterThanOrEqual" showDropDown="false" showErrorMessage="true" showInputMessage="false" sqref="B6" type="whole">
      <formula1>0</formula1>
      <formula2>0</formula2>
    </dataValidation>
    <dataValidation allowBlank="false" operator="greaterThanOrEqual" showDropDown="false" showErrorMessage="true" showInputMessage="false" sqref="B7" type="dat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20.33"/>
    <col collapsed="false" customWidth="true" hidden="false" outlineLevel="0" max="3" min="3" style="0" width="13.1"/>
    <col collapsed="false" customWidth="true" hidden="false" outlineLevel="0" max="4" min="4" style="0" width="12.27"/>
    <col collapsed="false" customWidth="true" hidden="false" outlineLevel="0" max="5" min="5" style="0" width="18.92"/>
    <col collapsed="false" customWidth="false" hidden="false" outlineLevel="0" max="14" min="6" style="0" width="11.52"/>
    <col collapsed="false" customWidth="true" hidden="false" outlineLevel="0" max="15" min="15" style="0" width="16.3"/>
    <col collapsed="false" customWidth="true" hidden="false" outlineLevel="0" max="16" min="16" style="0" width="13.37"/>
    <col collapsed="false" customWidth="false" hidden="false" outlineLevel="0" max="1025" min="17" style="0" width="11.52"/>
  </cols>
  <sheetData>
    <row r="1" customFormat="false" ht="15" hidden="false" customHeight="false" outlineLevel="0" collapsed="false">
      <c r="A1" s="24" t="s">
        <v>132</v>
      </c>
      <c r="B1" s="24"/>
    </row>
    <row r="3" customFormat="false" ht="12.8" hidden="false" customHeight="false" outlineLevel="0" collapsed="false">
      <c r="A3" s="0" t="s">
        <v>133</v>
      </c>
      <c r="B3" s="18" t="s">
        <v>15</v>
      </c>
    </row>
    <row r="4" customFormat="false" ht="12.8" hidden="false" customHeight="false" outlineLevel="0" collapsed="false">
      <c r="A4" s="0" t="s">
        <v>134</v>
      </c>
      <c r="B4" s="18" t="s">
        <v>11</v>
      </c>
    </row>
    <row r="5" customFormat="false" ht="12.8" hidden="false" customHeight="false" outlineLevel="0" collapsed="false">
      <c r="A5" s="0" t="s">
        <v>135</v>
      </c>
      <c r="B5" s="8" t="s">
        <v>136</v>
      </c>
    </row>
    <row r="7" customFormat="false" ht="12.8" hidden="false" customHeight="false" outlineLevel="0" collapsed="false">
      <c r="A7" s="0" t="s">
        <v>137</v>
      </c>
      <c r="B7" s="8" t="n">
        <v>50</v>
      </c>
    </row>
    <row r="8" customFormat="false" ht="12.8" hidden="false" customHeight="false" outlineLevel="0" collapsed="false">
      <c r="A8" s="0" t="s">
        <v>138</v>
      </c>
      <c r="B8" s="3" t="n">
        <f aca="true">IFERROR(MATCH(TRUE(),INDEX(ISBLANK(OFFSET(E11,0,0,B7)),0,0),0)-1,B7)</f>
        <v>9</v>
      </c>
    </row>
    <row r="10" customFormat="false" ht="13.8" hidden="false" customHeight="false" outlineLevel="0" collapsed="false">
      <c r="A10" s="9" t="s">
        <v>139</v>
      </c>
      <c r="B10" s="9" t="s">
        <v>140</v>
      </c>
      <c r="C10" s="9" t="s">
        <v>141</v>
      </c>
      <c r="D10" s="9" t="s">
        <v>142</v>
      </c>
      <c r="E10" s="9" t="s">
        <v>143</v>
      </c>
    </row>
    <row r="11" customFormat="false" ht="12.8" hidden="false" customHeight="false" outlineLevel="0" collapsed="false">
      <c r="A11" s="18" t="s">
        <v>11</v>
      </c>
      <c r="B11" s="8" t="s">
        <v>144</v>
      </c>
      <c r="C11" s="8"/>
      <c r="D11" s="8"/>
      <c r="E11" s="11" t="n">
        <v>12</v>
      </c>
    </row>
    <row r="12" customFormat="false" ht="12.8" hidden="false" customHeight="false" outlineLevel="0" collapsed="false">
      <c r="A12" s="18" t="s">
        <v>11</v>
      </c>
      <c r="B12" s="8" t="s">
        <v>145</v>
      </c>
      <c r="C12" s="8"/>
      <c r="D12" s="8"/>
      <c r="E12" s="11" t="n">
        <v>12</v>
      </c>
    </row>
    <row r="13" customFormat="false" ht="12.8" hidden="false" customHeight="false" outlineLevel="0" collapsed="false">
      <c r="A13" s="18" t="s">
        <v>11</v>
      </c>
      <c r="B13" s="8" t="s">
        <v>146</v>
      </c>
      <c r="C13" s="8"/>
      <c r="D13" s="8"/>
      <c r="E13" s="11" t="n">
        <v>12</v>
      </c>
    </row>
    <row r="14" customFormat="false" ht="12.8" hidden="false" customHeight="false" outlineLevel="0" collapsed="false">
      <c r="A14" s="18" t="s">
        <v>15</v>
      </c>
      <c r="B14" s="8"/>
      <c r="C14" s="8" t="s">
        <v>147</v>
      </c>
      <c r="D14" s="8" t="s">
        <v>148</v>
      </c>
      <c r="E14" s="11" t="n">
        <v>12</v>
      </c>
    </row>
    <row r="15" customFormat="false" ht="12.8" hidden="false" customHeight="false" outlineLevel="0" collapsed="false">
      <c r="A15" s="18" t="s">
        <v>15</v>
      </c>
      <c r="B15" s="8"/>
      <c r="C15" s="8" t="s">
        <v>149</v>
      </c>
      <c r="D15" s="8" t="s">
        <v>150</v>
      </c>
      <c r="E15" s="11" t="n">
        <v>12</v>
      </c>
    </row>
    <row r="16" customFormat="false" ht="12.8" hidden="false" customHeight="false" outlineLevel="0" collapsed="false">
      <c r="A16" s="18" t="s">
        <v>15</v>
      </c>
      <c r="B16" s="8"/>
      <c r="C16" s="8" t="s">
        <v>148</v>
      </c>
      <c r="D16" s="8" t="s">
        <v>151</v>
      </c>
      <c r="E16" s="11" t="n">
        <v>12</v>
      </c>
    </row>
    <row r="17" customFormat="false" ht="12.8" hidden="false" customHeight="false" outlineLevel="0" collapsed="false">
      <c r="A17" s="18" t="s">
        <v>15</v>
      </c>
      <c r="B17" s="8"/>
      <c r="C17" s="8" t="s">
        <v>150</v>
      </c>
      <c r="D17" s="8" t="s">
        <v>152</v>
      </c>
      <c r="E17" s="11" t="n">
        <v>12</v>
      </c>
    </row>
    <row r="18" customFormat="false" ht="12.8" hidden="false" customHeight="false" outlineLevel="0" collapsed="false">
      <c r="A18" s="18" t="s">
        <v>15</v>
      </c>
      <c r="B18" s="8"/>
      <c r="C18" s="8" t="s">
        <v>148</v>
      </c>
      <c r="D18" s="8" t="s">
        <v>152</v>
      </c>
      <c r="E18" s="11" t="n">
        <v>12</v>
      </c>
    </row>
    <row r="19" customFormat="false" ht="12.8" hidden="false" customHeight="false" outlineLevel="0" collapsed="false">
      <c r="A19" s="18" t="s">
        <v>15</v>
      </c>
      <c r="B19" s="8"/>
      <c r="C19" s="8" t="s">
        <v>150</v>
      </c>
      <c r="D19" s="8" t="s">
        <v>151</v>
      </c>
      <c r="E19" s="11" t="n">
        <v>12</v>
      </c>
    </row>
    <row r="20" customFormat="false" ht="12.8" hidden="false" customHeight="false" outlineLevel="0" collapsed="false">
      <c r="A20" s="18" t="s">
        <v>11</v>
      </c>
      <c r="B20" s="8" t="s">
        <v>153</v>
      </c>
      <c r="C20" s="8"/>
      <c r="D20" s="8"/>
      <c r="E20" s="11"/>
    </row>
  </sheetData>
  <mergeCells count="1">
    <mergeCell ref="A1:B1"/>
  </mergeCells>
  <conditionalFormatting sqref="B5">
    <cfRule type="expression" priority="2" aboveAverage="0" equalAverage="0" bottom="0" percent="0" rank="0" text="" dxfId="0">
      <formula>'Output plots (trans)'!$B$4="NO"</formula>
    </cfRule>
  </conditionalFormatting>
  <conditionalFormatting sqref="B7">
    <cfRule type="expression" priority="3" aboveAverage="0" equalAverage="0" bottom="0" percent="0" rank="0" text="" dxfId="0">
      <formula>$B7=$B8</formula>
    </cfRule>
    <cfRule type="expression" priority="4" aboveAverage="0" equalAverage="0" bottom="0" percent="0" rank="0" text="" dxfId="1">
      <formula>$B7*0.95&lt;=$B8</formula>
    </cfRule>
  </conditionalFormatting>
  <conditionalFormatting sqref="B11:B15">
    <cfRule type="expression" priority="5" aboveAverage="0" equalAverage="0" bottom="0" percent="0" rank="0" text="" dxfId="0">
      <formula>'Output plots (trans)'!$A11="YES"</formula>
    </cfRule>
  </conditionalFormatting>
  <conditionalFormatting sqref="C11:D15">
    <cfRule type="expression" priority="6" aboveAverage="0" equalAverage="0" bottom="0" percent="0" rank="0" text="" dxfId="0">
      <formula>'Output plots (trans)'!$A11="NO"</formula>
    </cfRule>
  </conditionalFormatting>
  <conditionalFormatting sqref="B16:B19">
    <cfRule type="expression" priority="7" aboveAverage="0" equalAverage="0" bottom="0" percent="0" rank="0" text="" dxfId="0">
      <formula>'Output plots (trans)'!$A16="YES"</formula>
    </cfRule>
  </conditionalFormatting>
  <conditionalFormatting sqref="C16:D20">
    <cfRule type="expression" priority="8" aboveAverage="0" equalAverage="0" bottom="0" percent="0" rank="0" text="" dxfId="0">
      <formula>'Output plots (trans)'!$A16="NO"</formula>
    </cfRule>
  </conditionalFormatting>
  <dataValidations count="5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false" operator="greaterThan" showDropDown="false" showErrorMessage="true" showInputMessage="false" sqref="B7" type="whole">
      <formula1>0</formula1>
      <formula2>0</formula2>
    </dataValidation>
    <dataValidation allowBlank="false" operator="equal" showDropDown="false" showErrorMessage="true" showInputMessage="false" sqref="B20" type="none">
      <formula1>OFFSET(INDIRECT(Misc!$A$8&amp;"A2"),0,0,INDIRECT(Misc!$A$5&amp;"B7"),1)</formula1>
      <formula2>0</formula2>
    </dataValidation>
    <dataValidation allowBlank="true" operator="equal" showDropDown="false" showErrorMessage="true" showInputMessage="false" sqref="C11:D20" type="list">
      <formula1>OFFSET(States!$A$7,0,0,States!$B$4)</formula1>
      <formula2>0</formula2>
    </dataValidation>
    <dataValidation allowBlank="false" operator="equal" showDropDown="false" showErrorMessage="true" showInputMessage="false" sqref="A11:A20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7.96"/>
    <col collapsed="false" customWidth="true" hidden="false" outlineLevel="0" max="3" min="3" style="0" width="16.43"/>
    <col collapsed="false" customWidth="true" hidden="false" outlineLevel="0" max="4" min="4" style="0" width="12.56"/>
    <col collapsed="false" customWidth="true" hidden="false" outlineLevel="0" max="6" min="5" style="0" width="13.82"/>
    <col collapsed="false" customWidth="false" hidden="false" outlineLevel="0" max="7" min="7" style="0" width="11.52"/>
    <col collapsed="false" customWidth="true" hidden="false" outlineLevel="0" max="8" min="8" style="0" width="16.02"/>
    <col collapsed="false" customWidth="true" hidden="false" outlineLevel="0" max="9" min="9" style="0" width="13.37"/>
    <col collapsed="false" customWidth="true" hidden="false" outlineLevel="0" max="10" min="10" style="0" width="14.49"/>
    <col collapsed="false" customWidth="true" hidden="false" outlineLevel="0" max="11" min="11" style="0" width="17.4"/>
    <col collapsed="false" customWidth="false" hidden="false" outlineLevel="0" max="1025" min="12" style="0" width="11.52"/>
  </cols>
  <sheetData>
    <row r="1" customFormat="false" ht="15" hidden="false" customHeight="false" outlineLevel="0" collapsed="false">
      <c r="A1" s="24" t="s">
        <v>154</v>
      </c>
      <c r="B1" s="24"/>
    </row>
    <row r="3" customFormat="false" ht="12.8" hidden="false" customHeight="false" outlineLevel="0" collapsed="false">
      <c r="A3" s="0" t="s">
        <v>133</v>
      </c>
      <c r="B3" s="18" t="s">
        <v>15</v>
      </c>
    </row>
    <row r="4" customFormat="false" ht="12.8" hidden="false" customHeight="false" outlineLevel="0" collapsed="false">
      <c r="A4" s="0" t="s">
        <v>134</v>
      </c>
      <c r="B4" s="18" t="s">
        <v>11</v>
      </c>
    </row>
    <row r="5" customFormat="false" ht="12.8" hidden="false" customHeight="false" outlineLevel="0" collapsed="false">
      <c r="A5" s="0" t="s">
        <v>135</v>
      </c>
      <c r="B5" s="8" t="s">
        <v>155</v>
      </c>
    </row>
    <row r="7" customFormat="false" ht="12.8" hidden="false" customHeight="false" outlineLevel="0" collapsed="false">
      <c r="A7" s="0" t="s">
        <v>156</v>
      </c>
      <c r="B7" s="8" t="n">
        <v>50</v>
      </c>
    </row>
    <row r="8" customFormat="false" ht="12.8" hidden="false" customHeight="false" outlineLevel="0" collapsed="false">
      <c r="A8" s="0" t="s">
        <v>157</v>
      </c>
      <c r="B8" s="3" t="n">
        <f aca="true">IFERROR(MATCH(TRUE(),INDEX(ISBLANK(OFFSET(B12,0,0,B7)),0,0),0)-1,B7)</f>
        <v>10</v>
      </c>
    </row>
    <row r="9" customFormat="false" ht="12.8" hidden="false" customHeight="false" outlineLevel="0" collapsed="false">
      <c r="B9" s="3"/>
    </row>
    <row r="10" customFormat="false" ht="13.8" hidden="false" customHeight="false" outlineLevel="0" collapsed="false">
      <c r="H10" s="9" t="s">
        <v>158</v>
      </c>
    </row>
    <row r="11" customFormat="false" ht="13.8" hidden="false" customHeight="false" outlineLevel="0" collapsed="false">
      <c r="A11" s="9" t="s">
        <v>159</v>
      </c>
      <c r="B11" s="9" t="s">
        <v>160</v>
      </c>
      <c r="C11" s="9" t="s">
        <v>161</v>
      </c>
      <c r="D11" s="9" t="s">
        <v>162</v>
      </c>
      <c r="E11" s="9" t="s">
        <v>163</v>
      </c>
      <c r="F11" s="9" t="s">
        <v>164</v>
      </c>
      <c r="H11" s="9" t="s">
        <v>165</v>
      </c>
      <c r="I11" s="9" t="s">
        <v>166</v>
      </c>
      <c r="J11" s="9" t="s">
        <v>167</v>
      </c>
      <c r="K11" s="9" t="s">
        <v>168</v>
      </c>
    </row>
    <row r="12" customFormat="false" ht="12.8" hidden="false" customHeight="false" outlineLevel="0" collapsed="false">
      <c r="A12" s="8"/>
      <c r="B12" s="11" t="n">
        <v>12</v>
      </c>
      <c r="C12" s="18" t="s">
        <v>11</v>
      </c>
      <c r="D12" s="18" t="s">
        <v>11</v>
      </c>
      <c r="E12" s="18" t="s">
        <v>15</v>
      </c>
      <c r="F12" s="18" t="s">
        <v>11</v>
      </c>
      <c r="H12" s="18" t="s">
        <v>11</v>
      </c>
      <c r="I12" s="18" t="s">
        <v>11</v>
      </c>
      <c r="J12" s="18" t="s">
        <v>11</v>
      </c>
      <c r="K12" s="18" t="s">
        <v>11</v>
      </c>
    </row>
    <row r="13" customFormat="false" ht="12.8" hidden="false" customHeight="false" outlineLevel="0" collapsed="false">
      <c r="A13" s="8" t="s">
        <v>38</v>
      </c>
      <c r="B13" s="11" t="n">
        <v>6</v>
      </c>
      <c r="C13" s="18" t="s">
        <v>11</v>
      </c>
      <c r="D13" s="18" t="s">
        <v>11</v>
      </c>
      <c r="E13" s="18" t="s">
        <v>15</v>
      </c>
      <c r="F13" s="18" t="s">
        <v>11</v>
      </c>
      <c r="H13" s="18" t="s">
        <v>11</v>
      </c>
      <c r="I13" s="18" t="s">
        <v>11</v>
      </c>
      <c r="J13" s="18" t="s">
        <v>11</v>
      </c>
      <c r="K13" s="18" t="s">
        <v>11</v>
      </c>
    </row>
    <row r="14" customFormat="false" ht="12.8" hidden="false" customHeight="false" outlineLevel="0" collapsed="false">
      <c r="A14" s="8" t="s">
        <v>39</v>
      </c>
      <c r="B14" s="11" t="n">
        <v>6</v>
      </c>
      <c r="C14" s="18" t="s">
        <v>11</v>
      </c>
      <c r="D14" s="18" t="s">
        <v>11</v>
      </c>
      <c r="E14" s="18" t="s">
        <v>15</v>
      </c>
      <c r="F14" s="18" t="s">
        <v>11</v>
      </c>
      <c r="H14" s="18" t="s">
        <v>11</v>
      </c>
      <c r="I14" s="18" t="s">
        <v>11</v>
      </c>
      <c r="J14" s="18" t="s">
        <v>11</v>
      </c>
      <c r="K14" s="18" t="s">
        <v>11</v>
      </c>
    </row>
    <row r="15" customFormat="false" ht="12.8" hidden="false" customHeight="false" outlineLevel="0" collapsed="false">
      <c r="A15" s="8" t="s">
        <v>40</v>
      </c>
      <c r="B15" s="11" t="n">
        <v>6</v>
      </c>
      <c r="C15" s="18" t="s">
        <v>11</v>
      </c>
      <c r="D15" s="18" t="s">
        <v>11</v>
      </c>
      <c r="E15" s="18" t="s">
        <v>15</v>
      </c>
      <c r="F15" s="18" t="s">
        <v>11</v>
      </c>
      <c r="H15" s="18" t="s">
        <v>11</v>
      </c>
      <c r="I15" s="18" t="s">
        <v>11</v>
      </c>
      <c r="J15" s="18" t="s">
        <v>11</v>
      </c>
      <c r="K15" s="18" t="s">
        <v>11</v>
      </c>
    </row>
    <row r="16" customFormat="false" ht="12.8" hidden="false" customHeight="false" outlineLevel="0" collapsed="false">
      <c r="A16" s="8" t="s">
        <v>41</v>
      </c>
      <c r="B16" s="11" t="n">
        <v>6</v>
      </c>
      <c r="C16" s="18" t="s">
        <v>11</v>
      </c>
      <c r="D16" s="18" t="s">
        <v>15</v>
      </c>
      <c r="E16" s="18" t="s">
        <v>15</v>
      </c>
      <c r="F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</row>
    <row r="17" customFormat="false" ht="12.8" hidden="false" customHeight="false" outlineLevel="0" collapsed="false">
      <c r="A17" s="8" t="s">
        <v>42</v>
      </c>
      <c r="B17" s="11" t="n">
        <v>12</v>
      </c>
      <c r="C17" s="18" t="s">
        <v>11</v>
      </c>
      <c r="D17" s="18" t="s">
        <v>11</v>
      </c>
      <c r="E17" s="18" t="s">
        <v>11</v>
      </c>
      <c r="F17" s="18" t="s">
        <v>11</v>
      </c>
      <c r="H17" s="18" t="s">
        <v>11</v>
      </c>
      <c r="I17" s="18" t="s">
        <v>11</v>
      </c>
      <c r="J17" s="18" t="s">
        <v>11</v>
      </c>
      <c r="K17" s="18" t="s">
        <v>11</v>
      </c>
    </row>
    <row r="18" customFormat="false" ht="12.8" hidden="false" customHeight="false" outlineLevel="0" collapsed="false">
      <c r="A18" s="8" t="s">
        <v>43</v>
      </c>
      <c r="B18" s="11" t="n">
        <v>12</v>
      </c>
      <c r="C18" s="18" t="s">
        <v>11</v>
      </c>
      <c r="D18" s="18" t="s">
        <v>11</v>
      </c>
      <c r="E18" s="18" t="s">
        <v>11</v>
      </c>
      <c r="F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</row>
    <row r="19" customFormat="false" ht="12.8" hidden="false" customHeight="false" outlineLevel="0" collapsed="false">
      <c r="A19" s="8" t="s">
        <v>44</v>
      </c>
      <c r="B19" s="11" t="n">
        <v>12</v>
      </c>
      <c r="C19" s="18" t="s">
        <v>11</v>
      </c>
      <c r="D19" s="18" t="s">
        <v>11</v>
      </c>
      <c r="E19" s="18" t="s">
        <v>11</v>
      </c>
      <c r="F19" s="18" t="s">
        <v>11</v>
      </c>
      <c r="H19" s="18" t="s">
        <v>11</v>
      </c>
      <c r="I19" s="18" t="s">
        <v>11</v>
      </c>
      <c r="J19" s="18" t="s">
        <v>11</v>
      </c>
      <c r="K19" s="18" t="s">
        <v>11</v>
      </c>
    </row>
    <row r="20" customFormat="false" ht="12.8" hidden="false" customHeight="false" outlineLevel="0" collapsed="false">
      <c r="A20" s="8" t="s">
        <v>45</v>
      </c>
      <c r="B20" s="11" t="n">
        <v>12</v>
      </c>
      <c r="C20" s="18" t="s">
        <v>11</v>
      </c>
      <c r="D20" s="18" t="s">
        <v>11</v>
      </c>
      <c r="E20" s="18" t="s">
        <v>11</v>
      </c>
      <c r="F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</row>
    <row r="21" customFormat="false" ht="12.8" hidden="false" customHeight="false" outlineLevel="0" collapsed="false">
      <c r="A21" s="8" t="s">
        <v>32</v>
      </c>
      <c r="B21" s="11" t="n">
        <v>12</v>
      </c>
      <c r="C21" s="18" t="s">
        <v>11</v>
      </c>
      <c r="D21" s="18" t="s">
        <v>11</v>
      </c>
      <c r="E21" s="18" t="s">
        <v>11</v>
      </c>
      <c r="F21" s="18" t="s">
        <v>11</v>
      </c>
      <c r="H21" s="18" t="s">
        <v>11</v>
      </c>
      <c r="I21" s="18" t="s">
        <v>11</v>
      </c>
      <c r="J21" s="18" t="s">
        <v>11</v>
      </c>
      <c r="K21" s="18" t="s">
        <v>11</v>
      </c>
    </row>
    <row r="22" customFormat="false" ht="12.8" hidden="false" customHeight="false" outlineLevel="0" collapsed="false">
      <c r="A22" s="8" t="s">
        <v>23</v>
      </c>
      <c r="B22" s="11"/>
      <c r="C22" s="18" t="s">
        <v>11</v>
      </c>
      <c r="D22" s="18" t="s">
        <v>11</v>
      </c>
      <c r="E22" s="18" t="s">
        <v>11</v>
      </c>
      <c r="F22" s="18" t="s">
        <v>11</v>
      </c>
      <c r="H22" s="18" t="s">
        <v>11</v>
      </c>
      <c r="I22" s="18" t="s">
        <v>11</v>
      </c>
      <c r="J22" s="18" t="s">
        <v>11</v>
      </c>
      <c r="K22" s="18" t="s">
        <v>11</v>
      </c>
    </row>
    <row r="23" customFormat="false" ht="12.8" hidden="false" customHeight="false" outlineLevel="0" collapsed="false">
      <c r="A23" s="8" t="s">
        <v>169</v>
      </c>
      <c r="B23" s="11"/>
      <c r="C23" s="18" t="s">
        <v>11</v>
      </c>
      <c r="D23" s="18" t="s">
        <v>11</v>
      </c>
      <c r="E23" s="18" t="s">
        <v>11</v>
      </c>
      <c r="F23" s="18" t="s">
        <v>11</v>
      </c>
      <c r="H23" s="18" t="s">
        <v>11</v>
      </c>
      <c r="I23" s="18" t="s">
        <v>11</v>
      </c>
      <c r="J23" s="18" t="s">
        <v>11</v>
      </c>
      <c r="K23" s="18" t="s">
        <v>11</v>
      </c>
    </row>
    <row r="24" customFormat="false" ht="12.8" hidden="false" customHeight="false" outlineLevel="0" collapsed="false">
      <c r="A24" s="8" t="s">
        <v>170</v>
      </c>
      <c r="B24" s="11"/>
      <c r="C24" s="18" t="s">
        <v>11</v>
      </c>
      <c r="D24" s="18" t="s">
        <v>11</v>
      </c>
      <c r="E24" s="18" t="s">
        <v>11</v>
      </c>
      <c r="F24" s="18" t="s">
        <v>11</v>
      </c>
      <c r="H24" s="18" t="s">
        <v>11</v>
      </c>
      <c r="I24" s="18" t="s">
        <v>11</v>
      </c>
      <c r="J24" s="18" t="s">
        <v>11</v>
      </c>
      <c r="K24" s="18" t="s">
        <v>11</v>
      </c>
    </row>
    <row r="25" customFormat="false" ht="12.8" hidden="false" customHeight="false" outlineLevel="0" collapsed="false">
      <c r="A25" s="8" t="s">
        <v>171</v>
      </c>
      <c r="B25" s="11"/>
      <c r="C25" s="18" t="s">
        <v>11</v>
      </c>
      <c r="D25" s="18" t="s">
        <v>11</v>
      </c>
      <c r="E25" s="18" t="s">
        <v>11</v>
      </c>
      <c r="F25" s="18" t="s">
        <v>11</v>
      </c>
      <c r="H25" s="18" t="s">
        <v>11</v>
      </c>
      <c r="I25" s="18" t="s">
        <v>11</v>
      </c>
      <c r="J25" s="18" t="s">
        <v>11</v>
      </c>
      <c r="K25" s="18" t="s">
        <v>11</v>
      </c>
    </row>
  </sheetData>
  <mergeCells count="1">
    <mergeCell ref="A1:B1"/>
  </mergeCells>
  <conditionalFormatting sqref="B5">
    <cfRule type="expression" priority="2" aboveAverage="0" equalAverage="0" bottom="0" percent="0" rank="0" text="" dxfId="0">
      <formula>$B$4="NO"</formula>
    </cfRule>
  </conditionalFormatting>
  <conditionalFormatting sqref="B7">
    <cfRule type="expression" priority="3" aboveAverage="0" equalAverage="0" bottom="0" percent="0" rank="0" text="" dxfId="0">
      <formula>$B7=$B8</formula>
    </cfRule>
    <cfRule type="expression" priority="4" aboveAverage="0" equalAverage="0" bottom="0" percent="0" rank="0" text="" dxfId="1">
      <formula>$B7*0.95&lt;=$B8</formula>
    </cfRule>
  </conditionalFormatting>
  <dataValidations count="4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false" operator="greaterThan" showDropDown="false" showErrorMessage="true" showInputMessage="false" sqref="B7" type="whole">
      <formula1>0</formula1>
      <formula2>0</formula2>
    </dataValidation>
    <dataValidation allowBlank="false" operator="equal" showDropDown="false" showErrorMessage="true" showInputMessage="false" sqref="C12:F25 H12:K25" type="list">
      <formula1>Misc!$B$1:$B$2</formula1>
      <formula2>0</formula2>
    </dataValidation>
    <dataValidation allowBlank="true" operator="equal" showDropDown="false" showErrorMessage="true" showInputMessage="false" sqref="A12:A25" type="none">
      <formula1>OFFSET(States!$A$7,0,0,States!$B$4)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3" width="20.83"/>
    <col collapsed="false" customWidth="false" hidden="false" outlineLevel="0" max="1025" min="2" style="3" width="11.52"/>
  </cols>
  <sheetData>
    <row r="1" customFormat="false" ht="12.8" hidden="false" customHeight="false" outlineLevel="0" collapsed="false">
      <c r="A1" s="3" t="n">
        <f aca="true">INDIRECT(CONCATENATE("'",General!B3,".xlsx'#$General.B2"))</f>
        <v>0</v>
      </c>
      <c r="B1" s="25" t="s">
        <v>15</v>
      </c>
      <c r="C1" s="3" t="s">
        <v>172</v>
      </c>
      <c r="D1" s="0" t="s">
        <v>173</v>
      </c>
      <c r="E1" s="0"/>
    </row>
    <row r="2" customFormat="false" ht="12.8" hidden="false" customHeight="false" outlineLevel="0" collapsed="false">
      <c r="A2" s="3" t="str">
        <f aca="false">IF(ISERR(A1),CONCATENATE("'[",General!B3,".xlsx]"),CONCATENATE("'",General!B3,".xlsx'#'"))</f>
        <v>'SIMULcat.xlsx'#'</v>
      </c>
      <c r="B2" s="25" t="s">
        <v>11</v>
      </c>
      <c r="C2" s="3" t="s">
        <v>174</v>
      </c>
      <c r="D2" s="0" t="s">
        <v>123</v>
      </c>
      <c r="E2" s="0"/>
    </row>
    <row r="3" customFormat="false" ht="12.8" hidden="false" customHeight="false" outlineLevel="0" collapsed="false">
      <c r="A3" s="3" t="str">
        <f aca="false">IF(ISERR(A1),"!",".")</f>
        <v>.</v>
      </c>
      <c r="B3" s="0"/>
      <c r="C3" s="3" t="s">
        <v>82</v>
      </c>
      <c r="D3" s="0" t="s">
        <v>119</v>
      </c>
      <c r="E3" s="0"/>
    </row>
    <row r="4" customFormat="false" ht="12.8" hidden="false" customHeight="false" outlineLevel="0" collapsed="false">
      <c r="A4" s="3" t="n">
        <f aca="true">INDIRECT(CONCATENATE(A2,"General'",A3,"B1"))</f>
        <v>0</v>
      </c>
      <c r="B4" s="0"/>
      <c r="C4" s="3" t="s">
        <v>175</v>
      </c>
    </row>
    <row r="5" customFormat="false" ht="12.8" hidden="false" customHeight="false" outlineLevel="0" collapsed="false">
      <c r="A5" s="3" t="str">
        <f aca="false">CONCATENATE(A2,"General'",A3)</f>
        <v>'SIMULcat.xlsx'#'General'.</v>
      </c>
      <c r="C5" s="3" t="s">
        <v>84</v>
      </c>
    </row>
    <row r="6" customFormat="false" ht="12.8" hidden="false" customHeight="false" outlineLevel="0" collapsed="false">
      <c r="A6" s="3" t="str">
        <f aca="false">CONCATENATE(A2,"Attributes'",A3)</f>
        <v>'SIMULcat.xlsx'#'Attributes'.</v>
      </c>
      <c r="C6" s="3" t="s">
        <v>80</v>
      </c>
    </row>
    <row r="7" customFormat="false" ht="12.8" hidden="false" customHeight="false" outlineLevel="0" collapsed="false">
      <c r="A7" s="3" t="str">
        <f aca="false">CONCATENATE(A2,"States'",A3)</f>
        <v>'SIMULcat.xlsx'#'States'.</v>
      </c>
      <c r="C7" s="3" t="s">
        <v>81</v>
      </c>
    </row>
    <row r="8" customFormat="false" ht="12.8" hidden="false" customHeight="false" outlineLevel="0" collapsed="false">
      <c r="A8" s="3" t="str">
        <f aca="false">CONCATENATE(A2,"Transitions'",A3)</f>
        <v>'SIMULcat.xlsx'#'Transitions'.</v>
      </c>
      <c r="C8" s="3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2.8" zeroHeight="false" outlineLevelRow="0" outlineLevelCol="0"/>
  <cols>
    <col collapsed="false" customWidth="true" hidden="false" outlineLevel="0" max="1" min="1" style="0" width="25.65"/>
    <col collapsed="false" customWidth="true" hidden="false" outlineLevel="0" max="2" min="2" style="0" width="17.4"/>
    <col collapsed="false" customWidth="true" hidden="false" outlineLevel="0" max="3" min="3" style="0" width="22.41"/>
    <col collapsed="false" customWidth="true" hidden="false" outlineLevel="0" max="4" min="4" style="0" width="8.37"/>
    <col collapsed="false" customWidth="true" hidden="false" outlineLevel="0" max="5" min="5" style="0" width="8.79"/>
    <col collapsed="false" customWidth="true" hidden="false" outlineLevel="0" max="11" min="6" style="0" width="8.37"/>
    <col collapsed="false" customWidth="false" hidden="false" outlineLevel="0" max="12" min="12" style="0" width="11.52"/>
    <col collapsed="false" customWidth="true" hidden="false" outlineLevel="0" max="1025" min="13" style="0" width="8.37"/>
  </cols>
  <sheetData>
    <row r="1" customFormat="false" ht="15" hidden="false" customHeight="false" outlineLevel="0" collapsed="false">
      <c r="A1" s="1" t="s">
        <v>16</v>
      </c>
      <c r="B1" s="3"/>
      <c r="C1" s="3"/>
      <c r="D1" s="3"/>
      <c r="E1" s="3"/>
    </row>
    <row r="2" customFormat="false" ht="12.8" hidden="false" customHeight="false" outlineLevel="0" collapsed="false">
      <c r="A2" s="3"/>
      <c r="B2" s="3"/>
      <c r="C2" s="3"/>
      <c r="D2" s="3"/>
      <c r="E2" s="3"/>
    </row>
    <row r="3" customFormat="false" ht="12.8" hidden="false" customHeight="false" outlineLevel="0" collapsed="false">
      <c r="A3" s="3" t="s">
        <v>17</v>
      </c>
      <c r="B3" s="8" t="n">
        <v>1000</v>
      </c>
      <c r="C3" s="3"/>
      <c r="D3" s="3"/>
      <c r="E3" s="3"/>
    </row>
    <row r="4" customFormat="false" ht="12.8" hidden="false" customHeight="false" outlineLevel="0" collapsed="false">
      <c r="A4" s="3" t="s">
        <v>18</v>
      </c>
      <c r="B4" s="3" t="n">
        <f aca="true">COUNTA(OFFSET(A7,0,0,B3*3))</f>
        <v>5</v>
      </c>
      <c r="C4" s="3"/>
      <c r="D4" s="3"/>
      <c r="E4" s="3"/>
    </row>
    <row r="5" customFormat="false" ht="12.8" hidden="false" customHeight="false" outlineLevel="0" collapsed="false">
      <c r="A5" s="3"/>
      <c r="B5" s="3"/>
      <c r="C5" s="3"/>
      <c r="D5" s="3"/>
      <c r="E5" s="3"/>
    </row>
    <row r="6" customFormat="false" ht="13.8" hidden="false" customHeight="false" outlineLevel="0" collapsed="false">
      <c r="A6" s="9" t="s">
        <v>19</v>
      </c>
      <c r="B6" s="9" t="s">
        <v>20</v>
      </c>
      <c r="C6" s="9" t="s">
        <v>21</v>
      </c>
      <c r="D6" s="3"/>
      <c r="E6" s="3"/>
    </row>
    <row r="7" customFormat="false" ht="12.8" hidden="false" customHeight="false" outlineLevel="0" collapsed="false">
      <c r="A7" s="10" t="s">
        <v>22</v>
      </c>
      <c r="B7" s="0" t="n">
        <f aca="true">MATCH($A7,OFFSET(INDIRECT(Misc!$A$6&amp;"A2"),0,0,INDIRECT(Misc!$A$5&amp;"B5"),1),0)</f>
        <v>3</v>
      </c>
      <c r="C7" s="8" t="s">
        <v>23</v>
      </c>
      <c r="D7" s="8"/>
      <c r="E7" s="8"/>
    </row>
    <row r="8" customFormat="false" ht="12.8" hidden="false" customHeight="false" outlineLevel="0" collapsed="false">
      <c r="A8" s="3"/>
      <c r="B8" s="3" t="n">
        <f aca="false">SUM(C8:AMJ8)</f>
        <v>1</v>
      </c>
      <c r="C8" s="11" t="n">
        <v>1</v>
      </c>
      <c r="D8" s="11"/>
      <c r="E8" s="11"/>
    </row>
    <row r="9" customFormat="false" ht="12.8" hidden="false" customHeight="false" outlineLevel="0" collapsed="false">
      <c r="A9" s="3"/>
      <c r="B9" s="3" t="n">
        <f aca="false">MATCH(TRUE(),INDEX(ISBLANK(C8:$AMJ8),0,0),0)-1</f>
        <v>1</v>
      </c>
      <c r="C9" s="12" t="n">
        <f aca="false">C8/$B8</f>
        <v>1</v>
      </c>
      <c r="D9" s="12" t="n">
        <f aca="false">D8/$B8</f>
        <v>0</v>
      </c>
      <c r="E9" s="12" t="n">
        <f aca="false">E8/$B8</f>
        <v>0</v>
      </c>
    </row>
    <row r="10" customFormat="false" ht="12.8" hidden="false" customHeight="false" outlineLevel="0" collapsed="false">
      <c r="A10" s="10" t="s">
        <v>24</v>
      </c>
      <c r="B10" s="0" t="n">
        <f aca="true">MATCH($A10,OFFSET(INDIRECT(Misc!$A$6&amp;"A2"),0,0,INDIRECT(Misc!$A$5&amp;"B5"),1),0)</f>
        <v>2</v>
      </c>
      <c r="C10" s="8" t="s">
        <v>25</v>
      </c>
      <c r="D10" s="8" t="s">
        <v>26</v>
      </c>
      <c r="E10" s="8"/>
    </row>
    <row r="11" customFormat="false" ht="12.8" hidden="false" customHeight="false" outlineLevel="0" collapsed="false">
      <c r="A11" s="3"/>
      <c r="B11" s="3" t="n">
        <f aca="false">SUM(C11:AMJ11)</f>
        <v>87</v>
      </c>
      <c r="C11" s="11" t="n">
        <v>52</v>
      </c>
      <c r="D11" s="11" t="n">
        <v>35</v>
      </c>
      <c r="E11" s="11"/>
    </row>
    <row r="12" customFormat="false" ht="12.8" hidden="false" customHeight="false" outlineLevel="0" collapsed="false">
      <c r="A12" s="3"/>
      <c r="B12" s="3" t="n">
        <f aca="false">MATCH(TRUE(),INDEX(ISBLANK(C11:$AMJ11),0,0),0)-1</f>
        <v>2</v>
      </c>
      <c r="C12" s="12" t="n">
        <f aca="false">C11/$B11</f>
        <v>0.597701149425287</v>
      </c>
      <c r="D12" s="12" t="n">
        <f aca="false">D11/$B11</f>
        <v>0.402298850574713</v>
      </c>
      <c r="E12" s="12" t="n">
        <f aca="false">E11/$B11</f>
        <v>0</v>
      </c>
    </row>
    <row r="13" customFormat="false" ht="12.8" hidden="false" customHeight="false" outlineLevel="0" collapsed="false">
      <c r="A13" s="10" t="s">
        <v>27</v>
      </c>
      <c r="B13" s="0" t="n">
        <f aca="true">MATCH($A13,OFFSET(INDIRECT(Misc!$A$6&amp;"A2"),0,0,INDIRECT(Misc!$A$5&amp;"B5"),1),0)</f>
        <v>1</v>
      </c>
      <c r="C13" s="8" t="s">
        <v>28</v>
      </c>
      <c r="D13" s="8" t="s">
        <v>26</v>
      </c>
      <c r="E13" s="8"/>
    </row>
    <row r="14" customFormat="false" ht="12.8" hidden="false" customHeight="false" outlineLevel="0" collapsed="false">
      <c r="A14" s="3"/>
      <c r="B14" s="3" t="n">
        <f aca="false">SUM(C14:AMJ14)</f>
        <v>2</v>
      </c>
      <c r="C14" s="11" t="n">
        <v>1</v>
      </c>
      <c r="D14" s="11" t="n">
        <v>1</v>
      </c>
      <c r="E14" s="11"/>
    </row>
    <row r="15" customFormat="false" ht="12.8" hidden="false" customHeight="false" outlineLevel="0" collapsed="false">
      <c r="A15" s="3"/>
      <c r="B15" s="3" t="n">
        <f aca="false">MATCH(TRUE(),INDEX(ISBLANK(C14:$AMJ14),0,0),0)-1</f>
        <v>2</v>
      </c>
      <c r="C15" s="12" t="n">
        <f aca="false">C14/$B14</f>
        <v>0.5</v>
      </c>
      <c r="D15" s="12" t="n">
        <f aca="false">D14/$B14</f>
        <v>0.5</v>
      </c>
      <c r="E15" s="12" t="n">
        <f aca="false">E14/$B14</f>
        <v>0</v>
      </c>
    </row>
    <row r="16" customFormat="false" ht="12.8" hidden="false" customHeight="false" outlineLevel="0" collapsed="false">
      <c r="A16" s="10" t="s">
        <v>29</v>
      </c>
      <c r="B16" s="0" t="n">
        <f aca="true">MATCH($A16,OFFSET(INDIRECT(Misc!$A$6&amp;"A2"),0,0,INDIRECT(Misc!$A$5&amp;"B5"),1),0)</f>
        <v>5</v>
      </c>
      <c r="C16" s="8" t="s">
        <v>30</v>
      </c>
      <c r="D16" s="8" t="s">
        <v>31</v>
      </c>
      <c r="E16" s="8"/>
    </row>
    <row r="17" customFormat="false" ht="12.8" hidden="false" customHeight="false" outlineLevel="0" collapsed="false">
      <c r="A17" s="3"/>
      <c r="B17" s="3" t="n">
        <f aca="false">SUM(C17:AMJ17)</f>
        <v>20</v>
      </c>
      <c r="C17" s="11" t="n">
        <v>11</v>
      </c>
      <c r="D17" s="11" t="n">
        <v>9</v>
      </c>
      <c r="E17" s="11"/>
    </row>
    <row r="18" customFormat="false" ht="12.8" hidden="false" customHeight="false" outlineLevel="0" collapsed="false">
      <c r="A18" s="3"/>
      <c r="B18" s="3" t="n">
        <f aca="false">MATCH(TRUE(),INDEX(ISBLANK(C17:$AMJ17),0,0),0)-1</f>
        <v>2</v>
      </c>
      <c r="C18" s="12" t="n">
        <f aca="false">C17/$B17</f>
        <v>0.55</v>
      </c>
      <c r="D18" s="12" t="n">
        <f aca="false">D17/$B17</f>
        <v>0.45</v>
      </c>
      <c r="E18" s="12" t="n">
        <f aca="false">E17/$B17</f>
        <v>0</v>
      </c>
    </row>
    <row r="19" customFormat="false" ht="12.8" hidden="false" customHeight="false" outlineLevel="0" collapsed="false">
      <c r="A19" s="10" t="s">
        <v>32</v>
      </c>
      <c r="B19" s="0" t="n">
        <f aca="true">MATCH($A19,OFFSET(INDIRECT(Misc!$A$6&amp;"A2"),0,0,INDIRECT(Misc!$A$5&amp;"B5"),1),0)</f>
        <v>4</v>
      </c>
      <c r="C19" s="8" t="s">
        <v>33</v>
      </c>
      <c r="D19" s="8"/>
      <c r="E19" s="8"/>
    </row>
    <row r="20" customFormat="false" ht="12.8" hidden="false" customHeight="false" outlineLevel="0" collapsed="false">
      <c r="A20" s="3"/>
      <c r="B20" s="3" t="n">
        <f aca="false">SUM(C20:AMJ20)</f>
        <v>1</v>
      </c>
      <c r="C20" s="11" t="n">
        <v>1</v>
      </c>
      <c r="D20" s="11"/>
      <c r="E20" s="11"/>
    </row>
    <row r="21" customFormat="false" ht="12.8" hidden="false" customHeight="false" outlineLevel="0" collapsed="false">
      <c r="A21" s="3"/>
      <c r="B21" s="3" t="n">
        <f aca="false">MATCH(TRUE(),INDEX(ISBLANK(C20:$AMJ20),0,0),0)-1</f>
        <v>1</v>
      </c>
      <c r="C21" s="12" t="n">
        <f aca="false">C20/$B20</f>
        <v>1</v>
      </c>
      <c r="D21" s="12" t="n">
        <f aca="false">D20/$B20</f>
        <v>0</v>
      </c>
      <c r="E21" s="12" t="n">
        <f aca="false">E20/$B20</f>
        <v>0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5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 A10 A13 A16 A19" type="list">
      <formula1>OFFSET(INDIRECT(Misc!$A$6&amp;"A2"),0,0,INDIRECT(Misc!$A$5&amp;"B5"),1)</formula1>
      <formula2>0</formula2>
    </dataValidation>
    <dataValidation allowBlank="true" operator="equal" showDropDown="false" showErrorMessage="true" showInputMessage="false" sqref="B7 B10 B13 B16 B19" type="none">
      <formula1>0</formula1>
      <formula2>0</formula2>
    </dataValidation>
    <dataValidation allowBlank="true" operator="equal" showDropDown="false" showErrorMessage="true" showInputMessage="false" sqref="C7:E7 C10:E10 C13:E13 C16:E16 C19:E19" type="list">
      <formula1>OFFSET(INDIRECT(Misc!$A$6&amp;"F1"),$B7,0,1,OFFSET(INDIRECT(Misc!$A$6&amp;"E1"),$B7,0))</formula1>
      <formula2>0</formula2>
    </dataValidation>
    <dataValidation allowBlank="true" operator="greaterThan" showDropDown="false" showErrorMessage="true" showInputMessage="false" sqref="C8:E8 C11:E11 C14:E14 C17:E17 C20:E20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9.49"/>
    <col collapsed="false" customWidth="true" hidden="false" outlineLevel="0" max="3" min="3" style="3" width="8.52"/>
    <col collapsed="false" customWidth="true" hidden="false" outlineLevel="0" max="4" min="4" style="3" width="15.34"/>
    <col collapsed="false" customWidth="true" hidden="false" outlineLevel="0" max="1025" min="5" style="3" width="11.34"/>
  </cols>
  <sheetData>
    <row r="1" customFormat="false" ht="15" hidden="false" customHeight="false" outlineLevel="0" collapsed="false">
      <c r="A1" s="1" t="s">
        <v>34</v>
      </c>
    </row>
    <row r="3" customFormat="false" ht="12.8" hidden="false" customHeight="false" outlineLevel="0" collapsed="false">
      <c r="A3" s="3" t="s">
        <v>35</v>
      </c>
      <c r="B3" s="8" t="n">
        <v>1000</v>
      </c>
    </row>
    <row r="4" customFormat="false" ht="12.8" hidden="false" customHeight="false" outlineLevel="0" collapsed="false">
      <c r="A4" s="3" t="s">
        <v>36</v>
      </c>
      <c r="B4" s="3" t="n">
        <f aca="true">IFERROR(MATCH(TRUE(),INDEX(ISBLANK(OFFSET(A7,0,0,B3)),0,0),0)-1,B3)</f>
        <v>9</v>
      </c>
    </row>
    <row r="5" customFormat="false" ht="12.8" hidden="false" customHeight="false" outlineLevel="0" collapsed="false">
      <c r="AMJ5" s="0"/>
    </row>
    <row r="6" customFormat="false" ht="13.8" hidden="false" customHeight="false" outlineLevel="0" collapsed="false">
      <c r="A6" s="9" t="s">
        <v>19</v>
      </c>
      <c r="B6" s="9" t="s">
        <v>37</v>
      </c>
      <c r="C6" s="3" t="s">
        <v>20</v>
      </c>
      <c r="AMI6" s="0"/>
      <c r="AMJ6" s="0"/>
    </row>
    <row r="7" customFormat="false" ht="12.8" hidden="false" customHeight="false" outlineLevel="0" collapsed="false">
      <c r="A7" s="10" t="s">
        <v>38</v>
      </c>
      <c r="B7" s="13"/>
      <c r="C7" s="3" t="n">
        <f aca="true">MATCH($A7,OFFSET(INDIRECT(Misc!$A$7&amp;"A2"),0,0,INDIRECT(Misc!$A$5&amp;"B6"),1),0)</f>
        <v>7</v>
      </c>
      <c r="AMI7" s="0"/>
      <c r="AMJ7" s="0"/>
    </row>
    <row r="8" customFormat="false" ht="12.8" hidden="false" customHeight="false" outlineLevel="0" collapsed="false">
      <c r="A8" s="10" t="s">
        <v>39</v>
      </c>
      <c r="B8" s="13"/>
      <c r="C8" s="3" t="n">
        <f aca="true">MATCH($A8,OFFSET(INDIRECT(Misc!$A$7&amp;"A2"),0,0,INDIRECT(Misc!$A$5&amp;"B6"),1),0)</f>
        <v>8</v>
      </c>
    </row>
    <row r="9" customFormat="false" ht="12.8" hidden="false" customHeight="false" outlineLevel="0" collapsed="false">
      <c r="A9" s="10" t="s">
        <v>40</v>
      </c>
      <c r="B9" s="13" t="n">
        <v>2500</v>
      </c>
      <c r="C9" s="3" t="n">
        <f aca="true">MATCH($A9,OFFSET(INDIRECT(Misc!$A$7&amp;"A2"),0,0,INDIRECT(Misc!$A$5&amp;"B6"),1),0)</f>
        <v>1</v>
      </c>
    </row>
    <row r="10" customFormat="false" ht="12.8" hidden="false" customHeight="false" outlineLevel="0" collapsed="false">
      <c r="A10" s="10" t="s">
        <v>41</v>
      </c>
      <c r="B10" s="13" t="n">
        <v>2000</v>
      </c>
      <c r="C10" s="3" t="n">
        <f aca="true">MATCH($A10,OFFSET(INDIRECT(Misc!$A$7&amp;"A2"),0,0,INDIRECT(Misc!$A$5&amp;"B6"),1),0)</f>
        <v>4</v>
      </c>
    </row>
    <row r="11" customFormat="false" ht="12.8" hidden="false" customHeight="false" outlineLevel="0" collapsed="false">
      <c r="A11" s="10" t="s">
        <v>42</v>
      </c>
      <c r="B11" s="13" t="n">
        <v>1500</v>
      </c>
      <c r="C11" s="3" t="n">
        <f aca="true">MATCH($A11,OFFSET(INDIRECT(Misc!$A$7&amp;"A2"),0,0,INDIRECT(Misc!$A$5&amp;"B6"),1),0)</f>
        <v>2</v>
      </c>
    </row>
    <row r="12" customFormat="false" ht="12.8" hidden="false" customHeight="false" outlineLevel="0" collapsed="false">
      <c r="A12" s="10" t="s">
        <v>43</v>
      </c>
      <c r="B12" s="13" t="n">
        <v>1000</v>
      </c>
      <c r="C12" s="3" t="n">
        <f aca="true">MATCH($A12,OFFSET(INDIRECT(Misc!$A$7&amp;"A2"),0,0,INDIRECT(Misc!$A$5&amp;"B6"),1),0)</f>
        <v>5</v>
      </c>
    </row>
    <row r="13" customFormat="false" ht="12.8" hidden="false" customHeight="false" outlineLevel="0" collapsed="false">
      <c r="A13" s="10" t="s">
        <v>44</v>
      </c>
      <c r="B13" s="13" t="n">
        <v>600</v>
      </c>
      <c r="C13" s="3" t="n">
        <f aca="true">MATCH($A13,OFFSET(INDIRECT(Misc!$A$7&amp;"A2"),0,0,INDIRECT(Misc!$A$5&amp;"B6"),1),0)</f>
        <v>3</v>
      </c>
    </row>
    <row r="14" customFormat="false" ht="12.8" hidden="false" customHeight="false" outlineLevel="0" collapsed="false">
      <c r="A14" s="10" t="s">
        <v>45</v>
      </c>
      <c r="B14" s="13" t="n">
        <v>500</v>
      </c>
      <c r="C14" s="3" t="n">
        <f aca="true">MATCH($A14,OFFSET(INDIRECT(Misc!$A$7&amp;"A2"),0,0,INDIRECT(Misc!$A$5&amp;"B6"),1),0)</f>
        <v>6</v>
      </c>
    </row>
    <row r="15" customFormat="false" ht="12.8" hidden="false" customHeight="false" outlineLevel="0" collapsed="false">
      <c r="A15" s="10" t="s">
        <v>32</v>
      </c>
      <c r="B15" s="13" t="n">
        <v>250</v>
      </c>
      <c r="C15" s="3" t="n">
        <f aca="true">MATCH($A15,OFFSET(INDIRECT(Misc!$A$7&amp;"A2"),0,0,INDIRECT(Misc!$A$5&amp;"B6"),1),0)</f>
        <v>9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3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:A15" type="list">
      <formula1>OFFSET(INDIRECT(Misc!$A$7&amp;"A2"),0,0,INDIRECT(Misc!$A$5&amp;"B6"),1)</formula1>
      <formula2>0</formula2>
    </dataValidation>
    <dataValidation allowBlank="true" operator="greaterThanOrEqual" showDropDown="false" showErrorMessage="true" showInputMessage="false" sqref="B7:B15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false" hidden="false" outlineLevel="0" max="4" min="2" style="0" width="11.52"/>
    <col collapsed="false" customWidth="true" hidden="false" outlineLevel="0" max="5" min="5" style="0" width="23.1"/>
    <col collapsed="false" customWidth="false" hidden="false" outlineLevel="0" max="6" min="6" style="0" width="11.52"/>
    <col collapsed="false" customWidth="true" hidden="false" outlineLevel="0" max="7" min="7" style="0" width="19.35"/>
    <col collapsed="false" customWidth="true" hidden="false" outlineLevel="0" max="8" min="8" style="0" width="23.1"/>
    <col collapsed="false" customWidth="false" hidden="false" outlineLevel="0" max="9" min="9" style="0" width="11.52"/>
    <col collapsed="false" customWidth="true" hidden="false" outlineLevel="0" max="10" min="10" style="0" width="19.35"/>
    <col collapsed="false" customWidth="true" hidden="false" outlineLevel="0" max="11" min="11" style="0" width="16.3"/>
    <col collapsed="false" customWidth="false" hidden="false" outlineLevel="0" max="1025" min="12" style="0" width="11.52"/>
  </cols>
  <sheetData>
    <row r="1" customFormat="false" ht="15" hidden="false" customHeight="false" outlineLevel="0" collapsed="false">
      <c r="A1" s="1" t="s">
        <v>46</v>
      </c>
      <c r="B1" s="3"/>
    </row>
    <row r="2" customFormat="false" ht="12.8" hidden="false" customHeight="false" outlineLevel="0" collapsed="false">
      <c r="A2" s="3"/>
      <c r="B2" s="3"/>
    </row>
    <row r="3" customFormat="false" ht="12.8" hidden="false" customHeight="false" outlineLevel="0" collapsed="false">
      <c r="A3" s="3" t="s">
        <v>47</v>
      </c>
      <c r="B3" s="8" t="n">
        <v>1000</v>
      </c>
      <c r="E3" s="0" t="s">
        <v>48</v>
      </c>
      <c r="F3" s="8" t="n">
        <v>10</v>
      </c>
      <c r="H3" s="0" t="s">
        <v>49</v>
      </c>
      <c r="I3" s="8" t="n">
        <v>1000</v>
      </c>
    </row>
    <row r="4" customFormat="false" ht="12.8" hidden="false" customHeight="false" outlineLevel="0" collapsed="false">
      <c r="A4" s="3" t="s">
        <v>50</v>
      </c>
      <c r="B4" s="3" t="n">
        <f aca="true">IFERROR(MATCH(TRUE(),INDEX(ISBLANK(OFFSET(A7,0,0,B3)),0,0),0)-1,B3)</f>
        <v>0</v>
      </c>
      <c r="E4" s="0" t="s">
        <v>51</v>
      </c>
      <c r="F4" s="3" t="n">
        <f aca="true">IFERROR(MATCH(TRUE(),INDEX(ISBLANK(OFFSET(E7,0,0,F3)),0,0),0)-1,F3)</f>
        <v>2</v>
      </c>
      <c r="H4" s="0" t="s">
        <v>52</v>
      </c>
      <c r="I4" s="3" t="n">
        <f aca="true">IFERROR(MATCH(TRUE(),INDEX(ISBLANK(OFFSET(H7,0,0,I3)),0,0),0)-1,I3)</f>
        <v>0</v>
      </c>
    </row>
    <row r="6" customFormat="false" ht="13.8" hidden="false" customHeight="false" outlineLevel="0" collapsed="false">
      <c r="A6" s="9" t="s">
        <v>53</v>
      </c>
      <c r="C6" s="0" t="s">
        <v>20</v>
      </c>
      <c r="E6" s="9" t="s">
        <v>54</v>
      </c>
      <c r="H6" s="9" t="s">
        <v>55</v>
      </c>
      <c r="I6" s="9"/>
      <c r="J6" s="9" t="s">
        <v>56</v>
      </c>
      <c r="K6" s="9" t="s">
        <v>57</v>
      </c>
    </row>
    <row r="7" customFormat="false" ht="12.8" hidden="false" customHeight="false" outlineLevel="0" collapsed="false">
      <c r="A7" s="10"/>
      <c r="C7" s="3" t="e">
        <f aca="true">MATCH($A7,OFFSET(INDIRECT(Misc!$A$7&amp;"A2"),0,0,INDIRECT(Misc!$A$5&amp;"B6"),1),0)</f>
        <v>#N/A</v>
      </c>
      <c r="E7" s="8" t="s">
        <v>22</v>
      </c>
      <c r="H7" s="10"/>
      <c r="J7" s="0" t="n">
        <f aca="false">MATCH(TRUE(),INDEX(ISBLANK(K7:$AMJ7),0,0),0)-1</f>
        <v>4</v>
      </c>
      <c r="K7" s="8" t="s">
        <v>38</v>
      </c>
      <c r="L7" s="8" t="s">
        <v>40</v>
      </c>
      <c r="M7" s="8" t="s">
        <v>42</v>
      </c>
      <c r="N7" s="8" t="s">
        <v>44</v>
      </c>
    </row>
    <row r="8" customFormat="false" ht="12.8" hidden="false" customHeight="false" outlineLevel="0" collapsed="false">
      <c r="A8" s="10"/>
      <c r="C8" s="3" t="e">
        <f aca="true">MATCH($A8,OFFSET(INDIRECT(Misc!$A$7&amp;"A2"),0,0,INDIRECT(Misc!$A$5&amp;"B6"),1),0)</f>
        <v>#N/A</v>
      </c>
      <c r="E8" s="8" t="s">
        <v>29</v>
      </c>
      <c r="H8" s="10"/>
      <c r="J8" s="0" t="n">
        <f aca="false">MATCH(TRUE(),INDEX(ISBLANK(K8:$AMJ8),0,0),0)-1</f>
        <v>4</v>
      </c>
      <c r="K8" s="8" t="s">
        <v>39</v>
      </c>
      <c r="L8" s="8" t="s">
        <v>41</v>
      </c>
      <c r="M8" s="8" t="s">
        <v>43</v>
      </c>
      <c r="N8" s="8" t="s">
        <v>45</v>
      </c>
    </row>
    <row r="9" customFormat="false" ht="12.8" hidden="false" customHeight="false" outlineLevel="0" collapsed="false">
      <c r="A9" s="10"/>
      <c r="C9" s="3" t="e">
        <f aca="true">MATCH($A9,OFFSET(INDIRECT(Misc!$A$7&amp;"A2"),0,0,INDIRECT(Misc!$A$5&amp;"B6"),1),0)</f>
        <v>#N/A</v>
      </c>
      <c r="E9" s="8"/>
    </row>
    <row r="10" customFormat="false" ht="12.8" hidden="false" customHeight="false" outlineLevel="0" collapsed="false">
      <c r="A10" s="10"/>
      <c r="C10" s="3" t="e">
        <f aca="true">MATCH($A10,OFFSET(INDIRECT(Misc!$A$7&amp;"A2"),0,0,INDIRECT(Misc!$A$5&amp;"B6"),1),0)</f>
        <v>#N/A</v>
      </c>
      <c r="E10" s="8"/>
    </row>
    <row r="11" customFormat="false" ht="12.8" hidden="false" customHeight="false" outlineLevel="0" collapsed="false">
      <c r="E11" s="8"/>
    </row>
    <row r="12" customFormat="false" ht="12.8" hidden="false" customHeight="false" outlineLevel="0" collapsed="false">
      <c r="E12" s="8"/>
    </row>
    <row r="13" customFormat="false" ht="12.8" hidden="false" customHeight="false" outlineLevel="0" collapsed="false">
      <c r="E13" s="8"/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conditionalFormatting sqref="I3">
    <cfRule type="expression" priority="4" aboveAverage="0" equalAverage="0" bottom="0" percent="0" rank="0" text="" dxfId="0">
      <formula>$B3=$B4</formula>
    </cfRule>
    <cfRule type="expression" priority="5" aboveAverage="0" equalAverage="0" bottom="0" percent="0" rank="0" text="" dxfId="1">
      <formula>$B3*0.95&lt;=$B4</formula>
    </cfRule>
  </conditionalFormatting>
  <conditionalFormatting sqref="F3">
    <cfRule type="expression" priority="6" aboveAverage="0" equalAverage="0" bottom="0" percent="0" rank="0" text="" dxfId="0">
      <formula>$B3=$B4</formula>
    </cfRule>
    <cfRule type="expression" priority="7" aboveAverage="0" equalAverage="0" bottom="0" percent="0" rank="0" text="" dxfId="1">
      <formula>$B3*0.95&lt;=$B4</formula>
    </cfRule>
  </conditionalFormatting>
  <dataValidations count="5">
    <dataValidation allowBlank="false" operator="greaterThan" showDropDown="false" showErrorMessage="true" showInputMessage="false" sqref="B3 F3 I3" type="whole">
      <formula1>0</formula1>
      <formula2>0</formula2>
    </dataValidation>
    <dataValidation allowBlank="false" operator="equal" showDropDown="false" showErrorMessage="true" showInputMessage="false" sqref="A7:A10" type="list">
      <formula1>OFFSET(INDIRECT(Misc!$A$7&amp;"A2"),0,0,INDIRECT(Misc!$A$5&amp;"B6"),1)</formula1>
      <formula2>0</formula2>
    </dataValidation>
    <dataValidation allowBlank="false" operator="equal" showDropDown="false" showErrorMessage="true" showInputMessage="false" sqref="H7:H8" type="none">
      <formula1>OFFSET(INDIRECT(Misc!$A$8&amp;"A2"),0,0,INDIRECT(Misc!$A$5&amp;"B7"),1)</formula1>
      <formula2>0</formula2>
    </dataValidation>
    <dataValidation allowBlank="true" operator="equal" showDropDown="false" showErrorMessage="true" showInputMessage="false" sqref="K7:N8" type="list">
      <formula1>OFFSET(States!$A$7,0,0,States!$B$4)</formula1>
      <formula2>0</formula2>
    </dataValidation>
    <dataValidation allowBlank="true" operator="equal" showDropDown="false" showErrorMessage="true" showInputMessage="false" sqref="E7:E13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16" activeCellId="0" sqref="F16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7.4"/>
    <col collapsed="false" customWidth="true" hidden="false" outlineLevel="0" max="3" min="3" style="3" width="16.14"/>
    <col collapsed="false" customWidth="false" hidden="false" outlineLevel="0" max="4" min="4" style="3" width="11.52"/>
    <col collapsed="false" customWidth="true" hidden="false" outlineLevel="0" max="5" min="5" style="3" width="13.47"/>
    <col collapsed="false" customWidth="false" hidden="false" outlineLevel="0" max="6" min="6" style="3" width="11.52"/>
    <col collapsed="false" customWidth="true" hidden="false" outlineLevel="0" max="7" min="7" style="3" width="13.1"/>
    <col collapsed="false" customWidth="true" hidden="false" outlineLevel="0" max="8" min="8" style="3" width="15.74"/>
    <col collapsed="false" customWidth="false" hidden="false" outlineLevel="0" max="9" min="9" style="3" width="11.52"/>
    <col collapsed="false" customWidth="true" hidden="false" outlineLevel="0" max="10" min="10" style="3" width="13.93"/>
    <col collapsed="false" customWidth="false" hidden="false" outlineLevel="0" max="11" min="11" style="3" width="11.52"/>
    <col collapsed="false" customWidth="true" hidden="false" outlineLevel="0" max="12" min="12" style="3" width="10.84"/>
    <col collapsed="false" customWidth="true" hidden="false" outlineLevel="0" max="13" min="13" style="3" width="12.78"/>
    <col collapsed="false" customWidth="true" hidden="false" outlineLevel="0" max="14" min="14" style="3" width="13.75"/>
    <col collapsed="false" customWidth="false" hidden="false" outlineLevel="0" max="1018" min="15" style="3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1" t="s">
        <v>58</v>
      </c>
    </row>
    <row r="3" customFormat="false" ht="12.8" hidden="false" customHeight="false" outlineLevel="0" collapsed="false">
      <c r="A3" s="3" t="s">
        <v>35</v>
      </c>
      <c r="B3" s="8" t="n">
        <v>1000</v>
      </c>
    </row>
    <row r="4" customFormat="false" ht="12.8" hidden="false" customHeight="false" outlineLevel="0" collapsed="false">
      <c r="A4" s="3" t="s">
        <v>36</v>
      </c>
      <c r="B4" s="3" t="n">
        <f aca="true">COUNTA(OFFSET(A6,0,0,B3*4)) - COUNTIF(OFFSET(A6,0,0,B3*4), "=Name")</f>
        <v>10</v>
      </c>
    </row>
    <row r="6" customFormat="false" ht="39.55" hidden="false" customHeight="false" outlineLevel="0" collapsed="false">
      <c r="A6" s="14" t="s">
        <v>19</v>
      </c>
      <c r="B6" s="14" t="s">
        <v>59</v>
      </c>
      <c r="C6" s="14" t="s">
        <v>60</v>
      </c>
      <c r="D6" s="14" t="s">
        <v>61</v>
      </c>
      <c r="E6" s="14" t="s">
        <v>62</v>
      </c>
      <c r="G6" s="14" t="s">
        <v>63</v>
      </c>
      <c r="H6" s="14" t="s">
        <v>64</v>
      </c>
      <c r="J6" s="14" t="s">
        <v>65</v>
      </c>
      <c r="K6" s="14" t="s">
        <v>66</v>
      </c>
      <c r="L6" s="14" t="s">
        <v>67</v>
      </c>
      <c r="M6" s="14" t="s">
        <v>68</v>
      </c>
      <c r="N6" s="14" t="s">
        <v>69</v>
      </c>
      <c r="O6" s="14" t="s">
        <v>70</v>
      </c>
      <c r="P6" s="14" t="s">
        <v>71</v>
      </c>
      <c r="Q6" s="14" t="s">
        <v>72</v>
      </c>
      <c r="S6" s="14" t="s">
        <v>73</v>
      </c>
      <c r="T6" s="14" t="s">
        <v>74</v>
      </c>
    </row>
    <row r="7" customFormat="false" ht="12.8" hidden="false" customHeight="false" outlineLevel="0" collapsed="false">
      <c r="A7" s="10" t="s">
        <v>75</v>
      </c>
      <c r="B7" s="10" t="s">
        <v>38</v>
      </c>
      <c r="C7" s="10" t="s">
        <v>40</v>
      </c>
      <c r="D7" s="11" t="n">
        <v>6</v>
      </c>
      <c r="E7" s="11" t="n">
        <v>0</v>
      </c>
      <c r="G7" s="3" t="n">
        <f aca="false">MATCH(TRUE(),INDEX(ISBLANK(H8:$AMJ8),0,0),0)-1</f>
        <v>1</v>
      </c>
      <c r="H7" s="8" t="s">
        <v>76</v>
      </c>
      <c r="J7" s="3" t="n">
        <f aca="false">MATCH(TRUE(),INDEX(ISBLANK(K8:$AMJ8),0,0),0)-1</f>
        <v>0</v>
      </c>
      <c r="K7" s="8"/>
      <c r="L7" s="15" t="n">
        <v>200</v>
      </c>
      <c r="M7" s="13" t="s">
        <v>15</v>
      </c>
      <c r="N7" s="15" t="n">
        <v>1</v>
      </c>
      <c r="O7" s="13" t="s">
        <v>15</v>
      </c>
      <c r="P7" s="3" t="n">
        <f aca="false">MATCH(TRUE(),INDEX(ISBLANK(Q7:$AMJ7),0,0),0)-1</f>
        <v>1</v>
      </c>
      <c r="Q7" s="16" t="n">
        <v>1</v>
      </c>
      <c r="S7" s="3" t="n">
        <f aca="false">MATCH(TRUE(),INDEX(ISBLANK(T8:$AMJ8),0,0),0)-1</f>
        <v>0</v>
      </c>
      <c r="T7" s="8"/>
    </row>
    <row r="8" customFormat="false" ht="12.8" hidden="false" customHeight="false" outlineLevel="0" collapsed="false">
      <c r="A8" s="0"/>
      <c r="B8" s="0"/>
      <c r="C8" s="0"/>
      <c r="G8" s="0"/>
      <c r="H8" s="8" t="s">
        <v>77</v>
      </c>
      <c r="K8" s="8"/>
      <c r="T8" s="8"/>
    </row>
    <row r="9" customFormat="false" ht="12.8" hidden="false" customHeight="false" outlineLevel="0" collapsed="false">
      <c r="A9" s="0"/>
      <c r="B9" s="0"/>
      <c r="C9" s="0"/>
      <c r="G9" s="0"/>
      <c r="H9" s="11" t="n">
        <v>1</v>
      </c>
      <c r="K9" s="8"/>
    </row>
    <row r="10" customFormat="false" ht="39.75" hidden="false" customHeight="false" outlineLevel="0" collapsed="false">
      <c r="A10" s="14" t="s">
        <v>19</v>
      </c>
      <c r="B10" s="14" t="s">
        <v>59</v>
      </c>
      <c r="C10" s="14" t="s">
        <v>60</v>
      </c>
      <c r="D10" s="14" t="s">
        <v>61</v>
      </c>
      <c r="E10" s="14" t="s">
        <v>62</v>
      </c>
      <c r="G10" s="14" t="s">
        <v>63</v>
      </c>
      <c r="H10" s="14" t="s">
        <v>64</v>
      </c>
      <c r="J10" s="14" t="s">
        <v>65</v>
      </c>
      <c r="K10" s="14" t="s">
        <v>66</v>
      </c>
      <c r="L10" s="14" t="s">
        <v>67</v>
      </c>
      <c r="M10" s="14" t="s">
        <v>68</v>
      </c>
      <c r="N10" s="14" t="s">
        <v>69</v>
      </c>
      <c r="O10" s="14" t="s">
        <v>70</v>
      </c>
      <c r="P10" s="14" t="s">
        <v>71</v>
      </c>
      <c r="Q10" s="14" t="s">
        <v>72</v>
      </c>
      <c r="S10" s="14" t="s">
        <v>73</v>
      </c>
      <c r="T10" s="14" t="s">
        <v>74</v>
      </c>
    </row>
    <row r="11" customFormat="false" ht="12.8" hidden="false" customHeight="false" outlineLevel="0" collapsed="false">
      <c r="A11" s="10" t="s">
        <v>75</v>
      </c>
      <c r="B11" s="10" t="s">
        <v>39</v>
      </c>
      <c r="C11" s="10" t="s">
        <v>41</v>
      </c>
      <c r="D11" s="11" t="n">
        <v>6</v>
      </c>
      <c r="E11" s="11" t="n">
        <v>0</v>
      </c>
      <c r="G11" s="3" t="n">
        <f aca="false">MATCH(TRUE(),INDEX(ISBLANK(H12:$AMJ12),0,0),0)-1</f>
        <v>1</v>
      </c>
      <c r="H11" s="8" t="s">
        <v>76</v>
      </c>
      <c r="J11" s="3" t="n">
        <f aca="false">MATCH(TRUE(),INDEX(ISBLANK(K12:$AMJ12),0,0),0)-1</f>
        <v>0</v>
      </c>
      <c r="K11" s="8"/>
      <c r="L11" s="15" t="n">
        <v>150</v>
      </c>
      <c r="M11" s="13" t="s">
        <v>15</v>
      </c>
      <c r="N11" s="15" t="n">
        <v>1</v>
      </c>
      <c r="O11" s="13" t="s">
        <v>15</v>
      </c>
      <c r="P11" s="3" t="n">
        <f aca="false">MATCH(TRUE(),INDEX(ISBLANK(Q11:$AMJ11),0,0),0)-1</f>
        <v>1</v>
      </c>
      <c r="Q11" s="16" t="n">
        <v>1</v>
      </c>
      <c r="S11" s="3" t="n">
        <f aca="false">MATCH(TRUE(),INDEX(ISBLANK(T12:$AMJ12),0,0),0)-1</f>
        <v>0</v>
      </c>
      <c r="T11" s="8"/>
    </row>
    <row r="12" customFormat="false" ht="12.8" hidden="false" customHeight="false" outlineLevel="0" collapsed="false">
      <c r="A12" s="0"/>
      <c r="B12" s="0"/>
      <c r="C12" s="0"/>
      <c r="G12" s="0"/>
      <c r="H12" s="8" t="s">
        <v>77</v>
      </c>
      <c r="K12" s="8"/>
      <c r="T12" s="8"/>
    </row>
    <row r="13" customFormat="false" ht="12.8" hidden="false" customHeight="false" outlineLevel="0" collapsed="false">
      <c r="A13" s="0"/>
      <c r="B13" s="0"/>
      <c r="C13" s="0"/>
      <c r="G13" s="0"/>
      <c r="H13" s="11" t="n">
        <v>1</v>
      </c>
      <c r="K13" s="8"/>
    </row>
    <row r="14" customFormat="false" ht="39.75" hidden="false" customHeight="false" outlineLevel="0" collapsed="false">
      <c r="A14" s="14" t="s">
        <v>19</v>
      </c>
      <c r="B14" s="14" t="s">
        <v>59</v>
      </c>
      <c r="C14" s="14" t="s">
        <v>60</v>
      </c>
      <c r="D14" s="14" t="s">
        <v>61</v>
      </c>
      <c r="E14" s="14" t="s">
        <v>62</v>
      </c>
      <c r="G14" s="14" t="s">
        <v>63</v>
      </c>
      <c r="H14" s="14" t="s">
        <v>64</v>
      </c>
      <c r="J14" s="14" t="s">
        <v>65</v>
      </c>
      <c r="K14" s="14"/>
      <c r="L14" s="14" t="s">
        <v>67</v>
      </c>
      <c r="M14" s="14" t="s">
        <v>68</v>
      </c>
      <c r="N14" s="14" t="s">
        <v>69</v>
      </c>
      <c r="O14" s="14" t="s">
        <v>70</v>
      </c>
      <c r="P14" s="14" t="s">
        <v>71</v>
      </c>
      <c r="Q14" s="14" t="s">
        <v>72</v>
      </c>
      <c r="R14" s="14"/>
      <c r="S14" s="14"/>
      <c r="U14" s="14" t="s">
        <v>73</v>
      </c>
      <c r="V14" s="14" t="s">
        <v>74</v>
      </c>
      <c r="AME14" s="3"/>
      <c r="AMF14" s="3"/>
    </row>
    <row r="15" customFormat="false" ht="12.8" hidden="false" customHeight="false" outlineLevel="0" collapsed="false">
      <c r="A15" s="10" t="s">
        <v>78</v>
      </c>
      <c r="B15" s="10" t="s">
        <v>40</v>
      </c>
      <c r="C15" s="10" t="s">
        <v>42</v>
      </c>
      <c r="D15" s="11" t="n">
        <v>6</v>
      </c>
      <c r="E15" s="11" t="n">
        <v>0</v>
      </c>
      <c r="G15" s="3" t="n">
        <f aca="false">MATCH(TRUE(),INDEX(ISBLANK(H16:$AMJ16),0,0),0)-1</f>
        <v>1</v>
      </c>
      <c r="H15" s="8" t="s">
        <v>76</v>
      </c>
      <c r="J15" s="3" t="n">
        <f aca="false">MATCH(TRUE(),INDEX(ISBLANK(K16:$AMJ16),0,0),0)-1</f>
        <v>0</v>
      </c>
      <c r="K15" s="8"/>
      <c r="L15" s="15"/>
      <c r="M15" s="13" t="s">
        <v>15</v>
      </c>
      <c r="N15" s="15" t="n">
        <v>0</v>
      </c>
      <c r="O15" s="17" t="s">
        <v>15</v>
      </c>
      <c r="P15" s="3" t="n">
        <f aca="false">MATCH(TRUE(),INDEX(ISBLANK(Q15:$AMJ15),0,0),0)-1</f>
        <v>3</v>
      </c>
      <c r="Q15" s="16" t="n">
        <v>0.05</v>
      </c>
      <c r="R15" s="16" t="n">
        <v>0.05</v>
      </c>
      <c r="S15" s="16" t="n">
        <v>1</v>
      </c>
      <c r="U15" s="3" t="n">
        <f aca="false">MATCH(TRUE(),INDEX(ISBLANK(V16:$AMJ16),0,0),0)-1</f>
        <v>0</v>
      </c>
      <c r="V15" s="8"/>
      <c r="AME15" s="3"/>
      <c r="AMF15" s="3"/>
    </row>
    <row r="16" customFormat="false" ht="12.8" hidden="false" customHeight="false" outlineLevel="0" collapsed="false">
      <c r="H16" s="8" t="s">
        <v>77</v>
      </c>
      <c r="K16" s="8"/>
      <c r="V16" s="8"/>
      <c r="AME16" s="3"/>
      <c r="AMF16" s="3"/>
    </row>
    <row r="17" customFormat="false" ht="12.8" hidden="false" customHeight="false" outlineLevel="0" collapsed="false">
      <c r="H17" s="11" t="n">
        <v>7</v>
      </c>
      <c r="K17" s="8"/>
      <c r="AME17" s="3"/>
      <c r="AMF17" s="3"/>
    </row>
    <row r="18" customFormat="false" ht="39.75" hidden="false" customHeight="false" outlineLevel="0" collapsed="false">
      <c r="A18" s="14" t="s">
        <v>19</v>
      </c>
      <c r="B18" s="14" t="s">
        <v>59</v>
      </c>
      <c r="C18" s="14" t="s">
        <v>60</v>
      </c>
      <c r="D18" s="14" t="s">
        <v>61</v>
      </c>
      <c r="E18" s="14" t="s">
        <v>62</v>
      </c>
      <c r="G18" s="14" t="s">
        <v>63</v>
      </c>
      <c r="H18" s="14" t="s">
        <v>64</v>
      </c>
      <c r="J18" s="14" t="s">
        <v>65</v>
      </c>
      <c r="K18" s="14"/>
      <c r="L18" s="14" t="s">
        <v>67</v>
      </c>
      <c r="M18" s="14" t="s">
        <v>68</v>
      </c>
      <c r="N18" s="14" t="s">
        <v>69</v>
      </c>
      <c r="O18" s="14" t="s">
        <v>70</v>
      </c>
      <c r="P18" s="14" t="s">
        <v>71</v>
      </c>
      <c r="Q18" s="14" t="s">
        <v>72</v>
      </c>
      <c r="R18" s="14"/>
      <c r="S18" s="14"/>
      <c r="U18" s="14" t="s">
        <v>73</v>
      </c>
      <c r="V18" s="14" t="s">
        <v>74</v>
      </c>
    </row>
    <row r="19" customFormat="false" ht="12.8" hidden="false" customHeight="false" outlineLevel="0" collapsed="false">
      <c r="A19" s="10" t="s">
        <v>78</v>
      </c>
      <c r="B19" s="10" t="s">
        <v>41</v>
      </c>
      <c r="C19" s="10" t="s">
        <v>43</v>
      </c>
      <c r="D19" s="11" t="n">
        <v>6</v>
      </c>
      <c r="E19" s="11" t="n">
        <v>0</v>
      </c>
      <c r="G19" s="3" t="n">
        <f aca="false">MATCH(TRUE(),INDEX(ISBLANK(H20:$AMJ20),0,0),0)-1</f>
        <v>1</v>
      </c>
      <c r="H19" s="8" t="s">
        <v>76</v>
      </c>
      <c r="J19" s="3" t="n">
        <f aca="false">MATCH(TRUE(),INDEX(ISBLANK(K20:$AMJ20),0,0),0)-1</f>
        <v>0</v>
      </c>
      <c r="K19" s="8"/>
      <c r="L19" s="15"/>
      <c r="M19" s="13" t="s">
        <v>15</v>
      </c>
      <c r="N19" s="15" t="n">
        <v>0</v>
      </c>
      <c r="O19" s="17" t="s">
        <v>15</v>
      </c>
      <c r="P19" s="3" t="n">
        <f aca="false">MATCH(TRUE(),INDEX(ISBLANK(Q19:$AMJ19),0,0),0)-1</f>
        <v>3</v>
      </c>
      <c r="Q19" s="16" t="n">
        <v>0.05</v>
      </c>
      <c r="R19" s="16" t="n">
        <v>0.05</v>
      </c>
      <c r="S19" s="16" t="n">
        <v>1</v>
      </c>
      <c r="U19" s="3" t="n">
        <f aca="false">MATCH(TRUE(),INDEX(ISBLANK(V20:$AMJ20),0,0),0)-1</f>
        <v>0</v>
      </c>
      <c r="V19" s="8"/>
    </row>
    <row r="20" customFormat="false" ht="12.8" hidden="false" customHeight="false" outlineLevel="0" collapsed="false">
      <c r="H20" s="8" t="s">
        <v>77</v>
      </c>
      <c r="K20" s="8"/>
      <c r="V20" s="8"/>
    </row>
    <row r="21" customFormat="false" ht="12.8" hidden="false" customHeight="false" outlineLevel="0" collapsed="false">
      <c r="H21" s="11" t="n">
        <v>7</v>
      </c>
      <c r="K21" s="8"/>
    </row>
    <row r="22" customFormat="false" ht="39.75" hidden="false" customHeight="false" outlineLevel="0" collapsed="false">
      <c r="A22" s="14" t="s">
        <v>19</v>
      </c>
      <c r="B22" s="14" t="s">
        <v>59</v>
      </c>
      <c r="C22" s="14" t="s">
        <v>60</v>
      </c>
      <c r="D22" s="14" t="s">
        <v>61</v>
      </c>
      <c r="E22" s="14" t="s">
        <v>62</v>
      </c>
      <c r="G22" s="14" t="s">
        <v>63</v>
      </c>
      <c r="H22" s="14" t="s">
        <v>64</v>
      </c>
      <c r="J22" s="14" t="s">
        <v>65</v>
      </c>
      <c r="L22" s="14" t="s">
        <v>67</v>
      </c>
      <c r="M22" s="14" t="s">
        <v>68</v>
      </c>
      <c r="N22" s="14" t="s">
        <v>69</v>
      </c>
      <c r="O22" s="14" t="s">
        <v>70</v>
      </c>
      <c r="P22" s="14" t="s">
        <v>71</v>
      </c>
      <c r="Q22" s="14" t="s">
        <v>72</v>
      </c>
      <c r="R22" s="14"/>
      <c r="S22" s="14" t="s">
        <v>73</v>
      </c>
      <c r="T22" s="14" t="s">
        <v>74</v>
      </c>
      <c r="AMC22" s="0"/>
      <c r="AMD22" s="0"/>
    </row>
    <row r="23" customFormat="false" ht="12.8" hidden="false" customHeight="false" outlineLevel="0" collapsed="false">
      <c r="A23" s="10" t="s">
        <v>78</v>
      </c>
      <c r="B23" s="10" t="s">
        <v>42</v>
      </c>
      <c r="C23" s="10" t="s">
        <v>44</v>
      </c>
      <c r="D23" s="11" t="n">
        <v>12</v>
      </c>
      <c r="E23" s="11" t="n">
        <v>0</v>
      </c>
      <c r="G23" s="3" t="n">
        <f aca="false">MATCH(TRUE(),INDEX(ISBLANK(H24:$AMJ24),0,0),0)-1</f>
        <v>1</v>
      </c>
      <c r="H23" s="8" t="s">
        <v>76</v>
      </c>
      <c r="J23" s="3" t="n">
        <f aca="false">MATCH(TRUE(),INDEX(ISBLANK(K24:$AMJ24),0,0),0)-1</f>
        <v>0</v>
      </c>
      <c r="L23" s="15"/>
      <c r="M23" s="13" t="s">
        <v>15</v>
      </c>
      <c r="N23" s="15" t="n">
        <v>1</v>
      </c>
      <c r="O23" s="17" t="s">
        <v>11</v>
      </c>
      <c r="P23" s="3" t="n">
        <f aca="false">MATCH(TRUE(),INDEX(ISBLANK(Q23:$AMJ23),0,0),0)-1</f>
        <v>1</v>
      </c>
      <c r="Q23" s="16" t="n">
        <v>1</v>
      </c>
      <c r="R23" s="16"/>
      <c r="S23" s="3" t="n">
        <f aca="false">MATCH(TRUE(),INDEX(ISBLANK(T24:$AMJ24),0,0),0)-1</f>
        <v>0</v>
      </c>
      <c r="T23" s="8"/>
      <c r="AMC23" s="0"/>
      <c r="AMD23" s="0"/>
    </row>
    <row r="24" customFormat="false" ht="12.8" hidden="false" customHeight="false" outlineLevel="0" collapsed="false">
      <c r="H24" s="8" t="s">
        <v>77</v>
      </c>
      <c r="T24" s="8"/>
      <c r="AMC24" s="0"/>
      <c r="AMD24" s="0"/>
    </row>
    <row r="25" customFormat="false" ht="12.8" hidden="false" customHeight="false" outlineLevel="0" collapsed="false">
      <c r="H25" s="11" t="n">
        <v>12</v>
      </c>
      <c r="AMC25" s="0"/>
      <c r="AMD25" s="0"/>
    </row>
    <row r="26" customFormat="false" ht="39.75" hidden="false" customHeight="false" outlineLevel="0" collapsed="false">
      <c r="A26" s="14" t="s">
        <v>19</v>
      </c>
      <c r="B26" s="14" t="s">
        <v>59</v>
      </c>
      <c r="C26" s="14" t="s">
        <v>60</v>
      </c>
      <c r="D26" s="14" t="s">
        <v>61</v>
      </c>
      <c r="E26" s="14" t="s">
        <v>62</v>
      </c>
      <c r="G26" s="14" t="s">
        <v>63</v>
      </c>
      <c r="H26" s="14" t="s">
        <v>64</v>
      </c>
      <c r="J26" s="14" t="s">
        <v>65</v>
      </c>
      <c r="L26" s="14" t="s">
        <v>67</v>
      </c>
      <c r="M26" s="14" t="s">
        <v>68</v>
      </c>
      <c r="N26" s="14" t="s">
        <v>69</v>
      </c>
      <c r="O26" s="14" t="s">
        <v>70</v>
      </c>
      <c r="P26" s="14" t="s">
        <v>71</v>
      </c>
      <c r="Q26" s="14" t="s">
        <v>72</v>
      </c>
      <c r="R26" s="14"/>
      <c r="S26" s="14" t="s">
        <v>73</v>
      </c>
      <c r="T26" s="14" t="s">
        <v>74</v>
      </c>
      <c r="AMC26" s="0"/>
      <c r="AMD26" s="0"/>
    </row>
    <row r="27" customFormat="false" ht="12.8" hidden="false" customHeight="false" outlineLevel="0" collapsed="false">
      <c r="A27" s="10" t="s">
        <v>78</v>
      </c>
      <c r="B27" s="10" t="s">
        <v>43</v>
      </c>
      <c r="C27" s="10" t="s">
        <v>45</v>
      </c>
      <c r="D27" s="11" t="n">
        <v>12</v>
      </c>
      <c r="E27" s="11" t="n">
        <v>0</v>
      </c>
      <c r="G27" s="3" t="n">
        <f aca="false">MATCH(TRUE(),INDEX(ISBLANK(H28:$AMJ28),0,0),0)-1</f>
        <v>1</v>
      </c>
      <c r="H27" s="8" t="s">
        <v>76</v>
      </c>
      <c r="J27" s="3" t="n">
        <f aca="false">MATCH(TRUE(),INDEX(ISBLANK(K28:$AMJ28),0,0),0)-1</f>
        <v>0</v>
      </c>
      <c r="L27" s="15"/>
      <c r="M27" s="13" t="s">
        <v>15</v>
      </c>
      <c r="N27" s="15" t="n">
        <v>1</v>
      </c>
      <c r="O27" s="17" t="s">
        <v>11</v>
      </c>
      <c r="P27" s="3" t="n">
        <f aca="false">MATCH(TRUE(),INDEX(ISBLANK(Q27:$AMJ27),0,0),0)-1</f>
        <v>1</v>
      </c>
      <c r="Q27" s="16" t="n">
        <v>1</v>
      </c>
      <c r="R27" s="16"/>
      <c r="S27" s="3" t="n">
        <f aca="false">MATCH(TRUE(),INDEX(ISBLANK(T28:$AMJ28),0,0),0)-1</f>
        <v>0</v>
      </c>
      <c r="T27" s="8"/>
      <c r="AMC27" s="0"/>
      <c r="AMD27" s="0"/>
    </row>
    <row r="28" customFormat="false" ht="12.8" hidden="false" customHeight="false" outlineLevel="0" collapsed="false">
      <c r="H28" s="8" t="s">
        <v>77</v>
      </c>
      <c r="T28" s="8"/>
      <c r="AMC28" s="0"/>
      <c r="AMD28" s="0"/>
    </row>
    <row r="29" customFormat="false" ht="12.8" hidden="false" customHeight="false" outlineLevel="0" collapsed="false">
      <c r="H29" s="11" t="n">
        <v>12</v>
      </c>
      <c r="AMC29" s="0"/>
      <c r="AMD29" s="0"/>
    </row>
    <row r="30" customFormat="false" ht="39.75" hidden="false" customHeight="false" outlineLevel="0" collapsed="false">
      <c r="A30" s="14" t="s">
        <v>19</v>
      </c>
      <c r="B30" s="14" t="s">
        <v>59</v>
      </c>
      <c r="C30" s="14" t="s">
        <v>60</v>
      </c>
      <c r="D30" s="14" t="s">
        <v>61</v>
      </c>
      <c r="E30" s="14" t="s">
        <v>62</v>
      </c>
      <c r="G30" s="14" t="s">
        <v>63</v>
      </c>
      <c r="H30" s="14" t="s">
        <v>64</v>
      </c>
      <c r="I30" s="14"/>
      <c r="K30" s="14" t="s">
        <v>65</v>
      </c>
      <c r="L30" s="14" t="s">
        <v>66</v>
      </c>
      <c r="N30" s="14" t="s">
        <v>67</v>
      </c>
      <c r="O30" s="14" t="s">
        <v>68</v>
      </c>
      <c r="P30" s="14" t="s">
        <v>69</v>
      </c>
      <c r="Q30" s="14" t="s">
        <v>70</v>
      </c>
      <c r="R30" s="14" t="s">
        <v>71</v>
      </c>
      <c r="S30" s="14" t="s">
        <v>72</v>
      </c>
      <c r="T30" s="14"/>
      <c r="U30" s="14" t="s">
        <v>73</v>
      </c>
      <c r="V30" s="14" t="s">
        <v>74</v>
      </c>
      <c r="AMD30" s="0"/>
    </row>
    <row r="31" customFormat="false" ht="12.8" hidden="false" customHeight="false" outlineLevel="0" collapsed="false">
      <c r="A31" s="10" t="s">
        <v>79</v>
      </c>
      <c r="B31" s="10" t="s">
        <v>42</v>
      </c>
      <c r="C31" s="10" t="s">
        <v>42</v>
      </c>
      <c r="D31" s="11" t="n">
        <v>12</v>
      </c>
      <c r="E31" s="11" t="n">
        <v>0</v>
      </c>
      <c r="G31" s="3" t="n">
        <f aca="false">MATCH(TRUE(),INDEX(ISBLANK(H32:$AMJ32),0,0),0)-1</f>
        <v>2</v>
      </c>
      <c r="H31" s="8" t="s">
        <v>76</v>
      </c>
      <c r="I31" s="8" t="s">
        <v>76</v>
      </c>
      <c r="K31" s="3" t="n">
        <f aca="false">MATCH(TRUE(),INDEX(ISBLANK(L32:$AMJ32),0,0),0)-1</f>
        <v>1</v>
      </c>
      <c r="L31" s="8" t="s">
        <v>32</v>
      </c>
      <c r="N31" s="15" t="n">
        <v>20</v>
      </c>
      <c r="O31" s="13" t="s">
        <v>15</v>
      </c>
      <c r="P31" s="15" t="n">
        <v>3</v>
      </c>
      <c r="Q31" s="17" t="s">
        <v>11</v>
      </c>
      <c r="R31" s="3" t="n">
        <f aca="false">MATCH(TRUE(),INDEX(ISBLANK(S31:$AMJ31),0,0),0)-1</f>
        <v>1</v>
      </c>
      <c r="S31" s="16" t="n">
        <v>0.1</v>
      </c>
      <c r="T31" s="16"/>
      <c r="U31" s="3" t="n">
        <f aca="false">MATCH(TRUE(),INDEX(ISBLANK(V32:$AMJ32),0,0),0)-1</f>
        <v>1</v>
      </c>
      <c r="V31" s="8" t="s">
        <v>32</v>
      </c>
      <c r="AME31" s="3"/>
      <c r="AMF31" s="3"/>
    </row>
    <row r="32" customFormat="false" ht="12.8" hidden="false" customHeight="false" outlineLevel="0" collapsed="false">
      <c r="H32" s="8" t="s">
        <v>80</v>
      </c>
      <c r="I32" s="8" t="s">
        <v>81</v>
      </c>
      <c r="L32" s="8" t="s">
        <v>82</v>
      </c>
      <c r="V32" s="8" t="s">
        <v>83</v>
      </c>
      <c r="AME32" s="3"/>
      <c r="AMF32" s="3"/>
    </row>
    <row r="33" customFormat="false" ht="12.8" hidden="false" customHeight="false" outlineLevel="0" collapsed="false">
      <c r="H33" s="11" t="n">
        <v>3</v>
      </c>
      <c r="I33" s="11" t="n">
        <v>6</v>
      </c>
      <c r="L33" s="8" t="s">
        <v>33</v>
      </c>
      <c r="AME33" s="3"/>
      <c r="AMF33" s="3"/>
    </row>
    <row r="34" customFormat="false" ht="39.75" hidden="false" customHeight="false" outlineLevel="0" collapsed="false">
      <c r="A34" s="14" t="s">
        <v>19</v>
      </c>
      <c r="B34" s="14" t="s">
        <v>59</v>
      </c>
      <c r="C34" s="14" t="s">
        <v>60</v>
      </c>
      <c r="D34" s="14" t="s">
        <v>61</v>
      </c>
      <c r="E34" s="14" t="s">
        <v>62</v>
      </c>
      <c r="G34" s="14" t="s">
        <v>63</v>
      </c>
      <c r="H34" s="14" t="s">
        <v>64</v>
      </c>
      <c r="I34" s="14"/>
      <c r="K34" s="14" t="s">
        <v>65</v>
      </c>
      <c r="L34" s="14" t="s">
        <v>66</v>
      </c>
      <c r="N34" s="14" t="s">
        <v>67</v>
      </c>
      <c r="O34" s="14" t="s">
        <v>68</v>
      </c>
      <c r="P34" s="14" t="s">
        <v>69</v>
      </c>
      <c r="Q34" s="14" t="s">
        <v>70</v>
      </c>
      <c r="R34" s="14" t="s">
        <v>71</v>
      </c>
      <c r="S34" s="14" t="s">
        <v>72</v>
      </c>
      <c r="T34" s="14"/>
      <c r="U34" s="14" t="s">
        <v>73</v>
      </c>
      <c r="V34" s="14" t="s">
        <v>74</v>
      </c>
      <c r="AME34" s="3"/>
      <c r="AMF34" s="3"/>
    </row>
    <row r="35" customFormat="false" ht="12.8" hidden="false" customHeight="false" outlineLevel="0" collapsed="false">
      <c r="A35" s="10" t="s">
        <v>79</v>
      </c>
      <c r="B35" s="10" t="s">
        <v>43</v>
      </c>
      <c r="C35" s="10" t="s">
        <v>43</v>
      </c>
      <c r="D35" s="11" t="n">
        <v>12</v>
      </c>
      <c r="E35" s="11" t="n">
        <v>0</v>
      </c>
      <c r="G35" s="3" t="n">
        <f aca="false">MATCH(TRUE(),INDEX(ISBLANK(H36:$AMJ36),0,0),0)-1</f>
        <v>2</v>
      </c>
      <c r="H35" s="8" t="s">
        <v>76</v>
      </c>
      <c r="I35" s="8" t="s">
        <v>76</v>
      </c>
      <c r="K35" s="3" t="n">
        <f aca="false">MATCH(TRUE(),INDEX(ISBLANK(L36:$AMJ36),0,0),0)-1</f>
        <v>1</v>
      </c>
      <c r="L35" s="8" t="s">
        <v>32</v>
      </c>
      <c r="N35" s="15" t="n">
        <v>15</v>
      </c>
      <c r="O35" s="13" t="s">
        <v>15</v>
      </c>
      <c r="P35" s="15" t="n">
        <v>3</v>
      </c>
      <c r="Q35" s="17" t="s">
        <v>11</v>
      </c>
      <c r="R35" s="3" t="n">
        <f aca="false">MATCH(TRUE(),INDEX(ISBLANK(S35:$AMJ35),0,0),0)-1</f>
        <v>1</v>
      </c>
      <c r="S35" s="16" t="n">
        <v>0.1</v>
      </c>
      <c r="T35" s="16"/>
      <c r="U35" s="3" t="n">
        <f aca="false">MATCH(TRUE(),INDEX(ISBLANK(V36:$AMJ36),0,0),0)-1</f>
        <v>1</v>
      </c>
      <c r="V35" s="8" t="s">
        <v>32</v>
      </c>
      <c r="AME35" s="3"/>
      <c r="AMF35" s="3"/>
    </row>
    <row r="36" customFormat="false" ht="12.8" hidden="false" customHeight="false" outlineLevel="0" collapsed="false">
      <c r="H36" s="8" t="s">
        <v>77</v>
      </c>
      <c r="I36" s="8" t="s">
        <v>84</v>
      </c>
      <c r="L36" s="8" t="s">
        <v>82</v>
      </c>
      <c r="V36" s="8" t="s">
        <v>83</v>
      </c>
      <c r="AME36" s="3"/>
      <c r="AMF36" s="3"/>
    </row>
    <row r="37" customFormat="false" ht="12.8" hidden="false" customHeight="false" outlineLevel="0" collapsed="false">
      <c r="H37" s="11" t="n">
        <v>3</v>
      </c>
      <c r="I37" s="11" t="n">
        <v>6</v>
      </c>
      <c r="L37" s="8" t="s">
        <v>33</v>
      </c>
      <c r="AME37" s="3"/>
      <c r="AMF37" s="3"/>
    </row>
    <row r="38" customFormat="false" ht="39.75" hidden="false" customHeight="false" outlineLevel="0" collapsed="false">
      <c r="A38" s="14" t="s">
        <v>19</v>
      </c>
      <c r="B38" s="14" t="s">
        <v>59</v>
      </c>
      <c r="C38" s="14" t="s">
        <v>60</v>
      </c>
      <c r="D38" s="14" t="s">
        <v>61</v>
      </c>
      <c r="E38" s="14" t="s">
        <v>62</v>
      </c>
      <c r="G38" s="14" t="s">
        <v>63</v>
      </c>
      <c r="H38" s="14" t="s">
        <v>64</v>
      </c>
      <c r="J38" s="14" t="s">
        <v>65</v>
      </c>
      <c r="K38" s="14" t="s">
        <v>66</v>
      </c>
      <c r="M38" s="14" t="s">
        <v>67</v>
      </c>
      <c r="N38" s="14" t="s">
        <v>68</v>
      </c>
      <c r="O38" s="14" t="s">
        <v>69</v>
      </c>
      <c r="P38" s="14" t="s">
        <v>70</v>
      </c>
      <c r="Q38" s="14" t="s">
        <v>71</v>
      </c>
      <c r="R38" s="14" t="s">
        <v>72</v>
      </c>
      <c r="S38" s="14"/>
      <c r="T38" s="14" t="s">
        <v>73</v>
      </c>
      <c r="U38" s="14" t="s">
        <v>74</v>
      </c>
      <c r="AME38" s="3"/>
    </row>
    <row r="39" customFormat="false" ht="12.8" hidden="false" customHeight="false" outlineLevel="0" collapsed="false">
      <c r="A39" s="10" t="s">
        <v>85</v>
      </c>
      <c r="B39" s="10" t="s">
        <v>42</v>
      </c>
      <c r="C39" s="10" t="s">
        <v>32</v>
      </c>
      <c r="D39" s="11" t="n">
        <v>12</v>
      </c>
      <c r="E39" s="11" t="n">
        <v>0</v>
      </c>
      <c r="G39" s="3" t="n">
        <f aca="false">MATCH(TRUE(),INDEX(ISBLANK(H40:$AMJ40),0,0),0)-1</f>
        <v>1</v>
      </c>
      <c r="H39" s="8" t="s">
        <v>76</v>
      </c>
      <c r="J39" s="3" t="n">
        <f aca="false">MATCH(TRUE(),INDEX(ISBLANK(K40:$AMJ40),0,0),0)-1</f>
        <v>1</v>
      </c>
      <c r="K39" s="8" t="s">
        <v>32</v>
      </c>
      <c r="M39" s="15" t="n">
        <v>50</v>
      </c>
      <c r="N39" s="13" t="s">
        <v>11</v>
      </c>
      <c r="O39" s="15" t="n">
        <v>1</v>
      </c>
      <c r="P39" s="17" t="s">
        <v>11</v>
      </c>
      <c r="Q39" s="3" t="n">
        <f aca="false">MATCH(TRUE(),INDEX(ISBLANK(R39:$AMJ39),0,0),0)-1</f>
        <v>1</v>
      </c>
      <c r="R39" s="16" t="n">
        <v>1</v>
      </c>
      <c r="S39" s="16"/>
      <c r="T39" s="3" t="n">
        <f aca="false">MATCH(TRUE(),INDEX(ISBLANK(U40:$AMJ40),0,0),0)-1</f>
        <v>0</v>
      </c>
      <c r="U39" s="8"/>
      <c r="AME39" s="3"/>
    </row>
    <row r="40" customFormat="false" ht="12.8" hidden="false" customHeight="false" outlineLevel="0" collapsed="false">
      <c r="H40" s="8" t="s">
        <v>77</v>
      </c>
      <c r="K40" s="8" t="s">
        <v>82</v>
      </c>
      <c r="U40" s="8"/>
      <c r="AME40" s="3"/>
    </row>
    <row r="41" customFormat="false" ht="12.8" hidden="false" customHeight="false" outlineLevel="0" collapsed="false">
      <c r="H41" s="11" t="n">
        <v>6</v>
      </c>
      <c r="K41" s="8" t="s">
        <v>83</v>
      </c>
      <c r="AME41" s="3"/>
    </row>
    <row r="42" customFormat="false" ht="39.75" hidden="false" customHeight="false" outlineLevel="0" collapsed="false">
      <c r="A42" s="14" t="s">
        <v>19</v>
      </c>
      <c r="B42" s="14" t="s">
        <v>59</v>
      </c>
      <c r="C42" s="14" t="s">
        <v>60</v>
      </c>
      <c r="D42" s="14" t="s">
        <v>61</v>
      </c>
      <c r="E42" s="14" t="s">
        <v>62</v>
      </c>
      <c r="G42" s="14" t="s">
        <v>63</v>
      </c>
      <c r="H42" s="14" t="s">
        <v>64</v>
      </c>
      <c r="J42" s="14" t="s">
        <v>65</v>
      </c>
      <c r="K42" s="14" t="s">
        <v>66</v>
      </c>
      <c r="M42" s="14" t="s">
        <v>67</v>
      </c>
      <c r="N42" s="14" t="s">
        <v>68</v>
      </c>
      <c r="O42" s="14" t="s">
        <v>69</v>
      </c>
      <c r="P42" s="14" t="s">
        <v>70</v>
      </c>
      <c r="Q42" s="14" t="s">
        <v>71</v>
      </c>
      <c r="R42" s="14" t="s">
        <v>72</v>
      </c>
      <c r="S42" s="14"/>
      <c r="T42" s="14" t="s">
        <v>73</v>
      </c>
      <c r="U42" s="14" t="s">
        <v>74</v>
      </c>
      <c r="AME42" s="3"/>
    </row>
    <row r="43" customFormat="false" ht="12.8" hidden="false" customHeight="false" outlineLevel="0" collapsed="false">
      <c r="A43" s="10" t="s">
        <v>85</v>
      </c>
      <c r="B43" s="10" t="s">
        <v>43</v>
      </c>
      <c r="C43" s="10" t="s">
        <v>32</v>
      </c>
      <c r="D43" s="11" t="n">
        <v>12</v>
      </c>
      <c r="E43" s="11" t="n">
        <v>0</v>
      </c>
      <c r="G43" s="3" t="n">
        <f aca="false">MATCH(TRUE(),INDEX(ISBLANK(H44:$AMJ44),0,0),0)-1</f>
        <v>1</v>
      </c>
      <c r="H43" s="8" t="s">
        <v>76</v>
      </c>
      <c r="J43" s="3" t="n">
        <f aca="false">MATCH(TRUE(),INDEX(ISBLANK(K44:$AMJ44),0,0),0)-1</f>
        <v>1</v>
      </c>
      <c r="K43" s="8" t="s">
        <v>32</v>
      </c>
      <c r="M43" s="15" t="n">
        <v>50</v>
      </c>
      <c r="N43" s="13" t="s">
        <v>11</v>
      </c>
      <c r="O43" s="15" t="n">
        <v>1</v>
      </c>
      <c r="P43" s="17" t="s">
        <v>11</v>
      </c>
      <c r="Q43" s="3" t="n">
        <f aca="false">MATCH(TRUE(),INDEX(ISBLANK(R43:$AMJ43),0,0),0)-1</f>
        <v>1</v>
      </c>
      <c r="R43" s="16" t="n">
        <v>1</v>
      </c>
      <c r="S43" s="16"/>
      <c r="T43" s="3" t="n">
        <f aca="false">MATCH(TRUE(),INDEX(ISBLANK(U44:$AMJ44),0,0),0)-1</f>
        <v>0</v>
      </c>
      <c r="U43" s="8"/>
      <c r="AME43" s="3"/>
    </row>
    <row r="44" customFormat="false" ht="12.8" hidden="false" customHeight="false" outlineLevel="0" collapsed="false">
      <c r="H44" s="8" t="s">
        <v>77</v>
      </c>
      <c r="K44" s="8" t="s">
        <v>82</v>
      </c>
      <c r="U44" s="8"/>
      <c r="AME44" s="3"/>
    </row>
    <row r="45" customFormat="false" ht="12.8" hidden="false" customHeight="false" outlineLevel="0" collapsed="false">
      <c r="H45" s="11" t="n">
        <v>6</v>
      </c>
      <c r="K45" s="8" t="s">
        <v>83</v>
      </c>
      <c r="AME45" s="3"/>
      <c r="AMF45" s="3"/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conditionalFormatting sqref="O7 P30:P31 P34 P10 P18 P14 P22 P26">
    <cfRule type="expression" priority="4" aboveAverage="0" equalAverage="0" bottom="0" percent="0" rank="0" text="" dxfId="0">
      <formula>ISBLANK(N7)</formula>
    </cfRule>
  </conditionalFormatting>
  <conditionalFormatting sqref="O15 P30:P31 P34 P18 P22 P26">
    <cfRule type="expression" priority="5" aboveAverage="0" equalAverage="0" bottom="0" percent="0" rank="0" text="" dxfId="0">
      <formula>ISBLANK(N15)</formula>
    </cfRule>
  </conditionalFormatting>
  <conditionalFormatting sqref="O11 P30:P31 P34 P18 P14 P22 P26">
    <cfRule type="expression" priority="6" aboveAverage="0" equalAverage="0" bottom="0" percent="0" rank="0" text="" dxfId="0">
      <formula>ISBLANK(N11)</formula>
    </cfRule>
  </conditionalFormatting>
  <conditionalFormatting sqref="O19 P30:P31 P34 P22 P26">
    <cfRule type="expression" priority="7" aboveAverage="0" equalAverage="0" bottom="0" percent="0" rank="0" text="" dxfId="0">
      <formula>ISBLANK(N19)</formula>
    </cfRule>
  </conditionalFormatting>
  <conditionalFormatting sqref="O23 P30:P31 P34 P26">
    <cfRule type="expression" priority="8" aboveAverage="0" equalAverage="0" bottom="0" percent="0" rank="0" text="" dxfId="0">
      <formula>ISBLANK(N23)</formula>
    </cfRule>
  </conditionalFormatting>
  <conditionalFormatting sqref="O27">
    <cfRule type="expression" priority="9" aboveAverage="0" equalAverage="0" bottom="0" percent="0" rank="0" text="" dxfId="0">
      <formula>ISBLANK(N27)</formula>
    </cfRule>
  </conditionalFormatting>
  <conditionalFormatting sqref="Q31">
    <cfRule type="expression" priority="10" aboveAverage="0" equalAverage="0" bottom="0" percent="0" rank="0" text="" dxfId="0">
      <formula>ISBLANK(P31)</formula>
    </cfRule>
  </conditionalFormatting>
  <conditionalFormatting sqref="Q35">
    <cfRule type="expression" priority="11" aboveAverage="0" equalAverage="0" bottom="0" percent="0" rank="0" text="" dxfId="0">
      <formula>ISBLANK(P35)</formula>
    </cfRule>
  </conditionalFormatting>
  <conditionalFormatting sqref="P39">
    <cfRule type="expression" priority="12" aboveAverage="0" equalAverage="0" bottom="0" percent="0" rank="0" text="" dxfId="0">
      <formula>ISBLANK(O39)</formula>
    </cfRule>
  </conditionalFormatting>
  <conditionalFormatting sqref="Q43">
    <cfRule type="cellIs" priority="13" operator="equal" aboveAverage="0" equalAverage="0" bottom="0" percent="0" rank="0" text="" dxfId="1">
      <formula>0</formula>
    </cfRule>
  </conditionalFormatting>
  <conditionalFormatting sqref="P43">
    <cfRule type="expression" priority="14" aboveAverage="0" equalAverage="0" bottom="0" percent="0" rank="0" text="" dxfId="0">
      <formula>ISBLANK(O43)</formula>
    </cfRule>
  </conditionalFormatting>
  <conditionalFormatting sqref="M7">
    <cfRule type="expression" priority="15" aboveAverage="0" equalAverage="0" bottom="0" percent="0" rank="0" text="" dxfId="0">
      <formula>OR(ISBLANK(L7),L7=0)</formula>
    </cfRule>
  </conditionalFormatting>
  <conditionalFormatting sqref="M11">
    <cfRule type="expression" priority="16" aboveAverage="0" equalAverage="0" bottom="0" percent="0" rank="0" text="" dxfId="0">
      <formula>OR(ISBLANK(L11),L11=0)</formula>
    </cfRule>
  </conditionalFormatting>
  <conditionalFormatting sqref="M15">
    <cfRule type="expression" priority="17" aboveAverage="0" equalAverage="0" bottom="0" percent="0" rank="0" text="" dxfId="0">
      <formula>OR(ISBLANK(L15),L15=0)</formula>
    </cfRule>
  </conditionalFormatting>
  <conditionalFormatting sqref="M19">
    <cfRule type="expression" priority="18" aboveAverage="0" equalAverage="0" bottom="0" percent="0" rank="0" text="" dxfId="0">
      <formula>OR(ISBLANK(L19),L19=0)</formula>
    </cfRule>
  </conditionalFormatting>
  <conditionalFormatting sqref="M23">
    <cfRule type="expression" priority="19" aboveAverage="0" equalAverage="0" bottom="0" percent="0" rank="0" text="" dxfId="0">
      <formula>OR(ISBLANK(L23),L23=0)</formula>
    </cfRule>
  </conditionalFormatting>
  <conditionalFormatting sqref="M27">
    <cfRule type="expression" priority="20" aboveAverage="0" equalAverage="0" bottom="0" percent="0" rank="0" text="" dxfId="0">
      <formula>OR(ISBLANK(L27),L27=0)</formula>
    </cfRule>
  </conditionalFormatting>
  <conditionalFormatting sqref="O31">
    <cfRule type="expression" priority="21" aboveAverage="0" equalAverage="0" bottom="0" percent="0" rank="0" text="" dxfId="0">
      <formula>OR(ISBLANK(N31),N31=0)</formula>
    </cfRule>
  </conditionalFormatting>
  <conditionalFormatting sqref="O35">
    <cfRule type="expression" priority="22" aboveAverage="0" equalAverage="0" bottom="0" percent="0" rank="0" text="" dxfId="0">
      <formula>OR(ISBLANK(N35),N35=0)</formula>
    </cfRule>
  </conditionalFormatting>
  <conditionalFormatting sqref="N39">
    <cfRule type="expression" priority="23" aboveAverage="0" equalAverage="0" bottom="0" percent="0" rank="0" text="" dxfId="0">
      <formula>OR(ISBLANK(M39),M39=0)</formula>
    </cfRule>
  </conditionalFormatting>
  <conditionalFormatting sqref="N43">
    <cfRule type="expression" priority="24" aboveAverage="0" equalAverage="0" bottom="0" percent="0" rank="0" text="" dxfId="0">
      <formula>OR(ISBLANK(M43),M43=0)</formula>
    </cfRule>
  </conditionalFormatting>
  <conditionalFormatting sqref="P25:P26">
    <cfRule type="expression" priority="25" aboveAverage="0" equalAverage="0" bottom="0" percent="0" rank="0" text="" dxfId="0">
      <formula>ISBLANK(O25)</formula>
    </cfRule>
  </conditionalFormatting>
  <conditionalFormatting sqref="P25:P26">
    <cfRule type="expression" priority="26" aboveAverage="0" equalAverage="0" bottom="0" percent="0" rank="0" text="" dxfId="0">
      <formula>ISBLANK(O25)</formula>
    </cfRule>
  </conditionalFormatting>
  <conditionalFormatting sqref="P25:P26">
    <cfRule type="expression" priority="27" aboveAverage="0" equalAverage="0" bottom="0" percent="0" rank="0" text="" dxfId="0">
      <formula>ISBLANK(O25)</formula>
    </cfRule>
  </conditionalFormatting>
  <conditionalFormatting sqref="P25:P26">
    <cfRule type="expression" priority="28" aboveAverage="0" equalAverage="0" bottom="0" percent="0" rank="0" text="" dxfId="0">
      <formula>ISBLANK(O25)</formula>
    </cfRule>
  </conditionalFormatting>
  <conditionalFormatting sqref="P25:P26">
    <cfRule type="expression" priority="29" aboveAverage="0" equalAverage="0" bottom="0" percent="0" rank="0" text="" dxfId="0">
      <formula>ISBLANK(O25)</formula>
    </cfRule>
  </conditionalFormatting>
  <conditionalFormatting sqref="Q39">
    <cfRule type="cellIs" priority="30" operator="equal" aboveAverage="0" equalAverage="0" bottom="0" percent="0" rank="0" text="" dxfId="1">
      <formula>0</formula>
    </cfRule>
  </conditionalFormatting>
  <conditionalFormatting sqref="R35">
    <cfRule type="cellIs" priority="31" operator="equal" aboveAverage="0" equalAverage="0" bottom="0" percent="0" rank="0" text="" dxfId="1">
      <formula>0</formula>
    </cfRule>
  </conditionalFormatting>
  <conditionalFormatting sqref="R31">
    <cfRule type="cellIs" priority="32" operator="equal" aboveAverage="0" equalAverage="0" bottom="0" percent="0" rank="0" text="" dxfId="1">
      <formula>0</formula>
    </cfRule>
  </conditionalFormatting>
  <conditionalFormatting sqref="P27">
    <cfRule type="cellIs" priority="33" operator="equal" aboveAverage="0" equalAverage="0" bottom="0" percent="0" rank="0" text="" dxfId="1">
      <formula>0</formula>
    </cfRule>
  </conditionalFormatting>
  <conditionalFormatting sqref="P23">
    <cfRule type="cellIs" priority="34" operator="equal" aboveAverage="0" equalAverage="0" bottom="0" percent="0" rank="0" text="" dxfId="1">
      <formula>0</formula>
    </cfRule>
  </conditionalFormatting>
  <conditionalFormatting sqref="P19">
    <cfRule type="cellIs" priority="35" operator="equal" aboveAverage="0" equalAverage="0" bottom="0" percent="0" rank="0" text="" dxfId="1">
      <formula>0</formula>
    </cfRule>
  </conditionalFormatting>
  <conditionalFormatting sqref="P15">
    <cfRule type="cellIs" priority="36" operator="equal" aboveAverage="0" equalAverage="0" bottom="0" percent="0" rank="0" text="" dxfId="1">
      <formula>0</formula>
    </cfRule>
  </conditionalFormatting>
  <conditionalFormatting sqref="P11">
    <cfRule type="cellIs" priority="37" operator="equal" aboveAverage="0" equalAverage="0" bottom="0" percent="0" rank="0" text="" dxfId="1">
      <formula>0</formula>
    </cfRule>
  </conditionalFormatting>
  <conditionalFormatting sqref="P7">
    <cfRule type="cellIs" priority="38" operator="equal" aboveAverage="0" equalAverage="0" bottom="0" percent="0" rank="0" text="" dxfId="1">
      <formula>0</formula>
    </cfRule>
  </conditionalFormatting>
  <dataValidations count="15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M7 O7 M11 O11 M15 O15 M19 O19 M23 O23 M27 O27 O31 Q31 O35 Q35 N39 P39 N43 P43" type="list">
      <formula1>Misc!$B$1:$B$2</formula1>
      <formula2>0</formula2>
    </dataValidation>
    <dataValidation allowBlank="false" operator="greaterThan" showDropDown="false" showErrorMessage="true" showInputMessage="false" sqref="D7 D11 D15 D19 D23 D27 D31 D35 D39 D43" type="decimal">
      <formula1>0</formula1>
      <formula2>0</formula2>
    </dataValidation>
    <dataValidation allowBlank="true" operator="between" showDropDown="false" showErrorMessage="true" showInputMessage="false" sqref="E7 E11 E15 E19 E23 E27 E31 E35 E39 E43" type="decimal">
      <formula1>0</formula1>
      <formula2>G4</formula2>
    </dataValidation>
    <dataValidation allowBlank="false" operator="equal" showDropDown="false" showErrorMessage="true" showInputMessage="false" sqref="G6:H6 A7 A8:C8 G8:G10 A9 C9 H10 A11 A12:C12 G12:G14 A13 C13 H14 A15 G18:H18 A19 G22:H22 A23 G26:H26 A27 G30:I30 G34:I34 G38:H38 A39 G42:H42 A43" type="none">
      <formula1>OFFSET(INDIRECT(Misc!$A$8&amp;"A2"),0,0,INDIRECT(Misc!$A$5&amp;"B7"),1)</formula1>
      <formula2>0</formula2>
    </dataValidation>
    <dataValidation allowBlank="true" operator="equal" showDropDown="false" showErrorMessage="true" showInputMessage="false" sqref="B7:C7 B11:C11 B15:C15 B19:C19 B23:C23 B27:C27 B31:C31 B35:C35 B39:C39 B43:C43" type="list">
      <formula1>OFFSET(States!$A$7,0,0,States!$B$4)</formula1>
      <formula2>0</formula2>
    </dataValidation>
    <dataValidation allowBlank="true" operator="greaterThanOrEqual" showDropDown="false" showErrorMessage="true" showInputMessage="false" sqref="H9 H13 H17 H21 H25 H29 H33:I33 H37:I37 H41 H45" type="decimal">
      <formula1>0</formula1>
      <formula2>0</formula2>
    </dataValidation>
    <dataValidation allowBlank="true" operator="equal" showDropDown="false" showErrorMessage="true" showInputMessage="false" sqref="H8 H12 H16 H20 H24 H28 H32:I32 H36:I36 H40 H44" type="list">
      <formula1>Misc!$C$3:$C$8</formula1>
      <formula2>0</formula2>
    </dataValidation>
    <dataValidation allowBlank="true" operator="equal" showDropDown="false" showErrorMessage="true" showInputMessage="false" sqref="H7 H11 H15 H19 H23 H27 H31:I31 H35:I35 H39 H43" type="list">
      <formula1>"age,tenure,time in state"</formula1>
      <formula2>0</formula2>
    </dataValidation>
    <dataValidation allowBlank="true" operator="equal" showDropDown="false" showErrorMessage="true" showInputMessage="false" sqref="K8 K12 K16 K20 L32 L36 K40 K44" type="list">
      <formula1>Misc!$C$1:$C$4</formula1>
      <formula2>0</formula2>
    </dataValidation>
    <dataValidation allowBlank="true" operator="equal" showDropDown="false" showErrorMessage="true" showInputMessage="false" sqref="T7 K11 T11 K15 V15 K19 V19 T23 T27 L31 V31 L35 V35 K39 U39 K43 U43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  <dataValidation allowBlank="true" operator="greaterThanOrEqual" showDropDown="false" showErrorMessage="true" showInputMessage="false" sqref="L7 N7 L11 N11 L15 N15 L19 N19 L23 N23 L27 N27 N31 P31 N35 P35 M39 O39 M43 O43" type="whole">
      <formula1>0</formula1>
      <formula2>0</formula2>
    </dataValidation>
    <dataValidation allowBlank="true" operator="between" showDropDown="false" showErrorMessage="true" showInputMessage="false" sqref="Q7 Q11 Q15:S15 Q19:S19 Q23:R23 Q27:R27 S31:T31 S35:T35 R39:S39 R43:S43" type="decimal">
      <formula1>0</formula1>
      <formula2>1</formula2>
    </dataValidation>
    <dataValidation allowBlank="true" operator="equal" showDropDown="false" showErrorMessage="true" showInputMessage="false" sqref="T8 T12 V16 V20 T24 T28 V32 V36 U40 U44" type="list">
      <formula1>OFFSET(INDIRECT(Misc!$A$6&amp;"F1"),MATCH(S7,OFFSET(INDIRECT(Misc!$A$6&amp;"A2"),0,0,INDIRECT(Misc!$A$5&amp;"B5"),1),0),0,1,OFFSET(INDIRECT(Misc!$A$6&amp;"E1"),MATCH(S7,OFFSET(INDIRECT(Misc!$A$6&amp;"A2"),0,0,INDIRECT(Misc!$A$5&amp;"B5"),1),0),0))</formula1>
      <formula2>0</formula2>
    </dataValidation>
    <dataValidation allowBlank="true" operator="equal" showDropDown="false" showErrorMessage="true" showInputMessage="false" sqref="K7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12.27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86</v>
      </c>
    </row>
    <row r="3" customFormat="false" ht="12.8" hidden="false" customHeight="false" outlineLevel="0" collapsed="false">
      <c r="A3" s="0" t="s">
        <v>87</v>
      </c>
      <c r="B3" s="18" t="s">
        <v>15</v>
      </c>
    </row>
    <row r="4" customFormat="false" ht="12.8" hidden="false" customHeight="false" outlineLevel="0" collapsed="false">
      <c r="A4" s="0" t="s">
        <v>88</v>
      </c>
      <c r="B4" s="2" t="s">
        <v>89</v>
      </c>
    </row>
    <row r="5" customFormat="false" ht="12.8" hidden="false" customHeight="false" outlineLevel="0" collapsed="false">
      <c r="A5" s="3" t="s">
        <v>90</v>
      </c>
      <c r="B5" s="2" t="n">
        <v>1</v>
      </c>
    </row>
    <row r="6" customFormat="false" ht="12.8" hidden="false" customHeight="false" outlineLevel="0" collapsed="false">
      <c r="A6" s="0" t="s">
        <v>91</v>
      </c>
      <c r="B6" s="2" t="n">
        <v>8</v>
      </c>
    </row>
    <row r="7" customFormat="false" ht="12.8" hidden="false" customHeight="false" outlineLevel="0" collapsed="false">
      <c r="A7" s="0" t="s">
        <v>92</v>
      </c>
      <c r="B7" s="18" t="s">
        <v>15</v>
      </c>
    </row>
    <row r="8" customFormat="false" ht="12.8" hidden="false" customHeight="false" outlineLevel="0" collapsed="false">
      <c r="A8" s="0" t="s">
        <v>93</v>
      </c>
      <c r="B8" s="2" t="n">
        <v>7</v>
      </c>
    </row>
    <row r="9" customFormat="false" ht="12.8" hidden="false" customHeight="false" outlineLevel="0" collapsed="false">
      <c r="A9" s="0" t="s">
        <v>94</v>
      </c>
      <c r="B9" s="18" t="s">
        <v>15</v>
      </c>
    </row>
    <row r="10" customFormat="false" ht="23.85" hidden="false" customHeight="false" outlineLevel="0" collapsed="false">
      <c r="A10" s="19" t="s">
        <v>95</v>
      </c>
      <c r="B10" s="2" t="n">
        <v>9</v>
      </c>
    </row>
    <row r="12" customFormat="false" ht="12.8" hidden="false" customHeight="false" outlineLevel="0" collapsed="false">
      <c r="A12" s="0" t="s">
        <v>96</v>
      </c>
      <c r="B12" s="8" t="n">
        <v>100</v>
      </c>
    </row>
    <row r="13" customFormat="false" ht="12.8" hidden="false" customHeight="false" outlineLevel="0" collapsed="false">
      <c r="A13" s="0" t="s">
        <v>97</v>
      </c>
      <c r="B13" s="0" t="n">
        <f aca="true">IFERROR(MATCH(TRUE(),INDEX(ISBLANK(OFFSET(A16,0,0,B12+1)),0,0),0)-1,B12)</f>
        <v>5</v>
      </c>
    </row>
    <row r="15" customFormat="false" ht="12.8" hidden="false" customHeight="false" outlineLevel="0" collapsed="false">
      <c r="A15" s="0" t="s">
        <v>98</v>
      </c>
      <c r="B15" s="0" t="s">
        <v>54</v>
      </c>
    </row>
    <row r="16" customFormat="false" ht="12.8" hidden="false" customHeight="false" outlineLevel="0" collapsed="false">
      <c r="A16" s="2" t="n">
        <v>2</v>
      </c>
      <c r="B16" s="8" t="s">
        <v>22</v>
      </c>
    </row>
    <row r="17" customFormat="false" ht="12.8" hidden="false" customHeight="false" outlineLevel="0" collapsed="false">
      <c r="A17" s="2" t="n">
        <v>3</v>
      </c>
      <c r="B17" s="8" t="s">
        <v>29</v>
      </c>
    </row>
    <row r="18" customFormat="false" ht="12.8" hidden="false" customHeight="false" outlineLevel="0" collapsed="false">
      <c r="A18" s="2" t="n">
        <v>4</v>
      </c>
      <c r="B18" s="8" t="s">
        <v>32</v>
      </c>
    </row>
    <row r="19" customFormat="false" ht="12.8" hidden="false" customHeight="false" outlineLevel="0" collapsed="false">
      <c r="A19" s="2" t="n">
        <v>5</v>
      </c>
      <c r="B19" s="8" t="s">
        <v>24</v>
      </c>
    </row>
    <row r="20" customFormat="false" ht="12.8" hidden="false" customHeight="false" outlineLevel="0" collapsed="false">
      <c r="A20" s="2" t="n">
        <v>6</v>
      </c>
      <c r="B20" s="8" t="s">
        <v>27</v>
      </c>
    </row>
  </sheetData>
  <conditionalFormatting sqref="B4">
    <cfRule type="expression" priority="2" aboveAverage="0" equalAverage="0" bottom="0" percent="0" rank="0" text="" dxfId="0">
      <formula>Snapshot!$B$3="NO"</formula>
    </cfRule>
  </conditionalFormatting>
  <conditionalFormatting sqref="B12">
    <cfRule type="expression" priority="3" aboveAverage="0" equalAverage="0" bottom="0" percent="0" rank="0" text="" dxfId="0">
      <formula>$B12=$B13</formula>
    </cfRule>
    <cfRule type="expression" priority="4" aboveAverage="0" equalAverage="0" bottom="0" percent="0" rank="0" text="" dxfId="1">
      <formula>$B12*0.95&lt;=$B13</formula>
    </cfRule>
  </conditionalFormatting>
  <dataValidations count="5">
    <dataValidation allowBlank="false" operator="equal" showDropDown="false" showErrorMessage="true" showInputMessage="false" sqref="B3 B7 B9" type="list">
      <formula1>Misc!$B$1:$B$2</formula1>
      <formula2>0</formula2>
    </dataValidation>
    <dataValidation allowBlank="true" operator="greaterThan" showDropDown="false" showErrorMessage="true" showInputMessage="false" sqref="A16:A20" type="whole">
      <formula1>0</formula1>
      <formula2>0</formula2>
    </dataValidation>
    <dataValidation allowBlank="false" operator="greaterThan" showDropDown="false" showErrorMessage="true" showInputMessage="false" sqref="B5:B6 B8 B10" type="whole">
      <formula1>0</formula1>
      <formula2>0</formula2>
    </dataValidation>
    <dataValidation allowBlank="false" operator="greaterThan" showDropDown="false" showErrorMessage="true" showInputMessage="false" sqref="B12" type="whole">
      <formula1>0</formula1>
      <formula2>0</formula2>
    </dataValidation>
    <dataValidation allowBlank="false" operator="equal" showDropDown="false" showErrorMessage="true" showInputMessage="false" sqref="B16:B20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0.65"/>
    <col collapsed="false" customWidth="true" hidden="false" outlineLevel="0" max="1025" min="3" style="0" width="8.21"/>
  </cols>
  <sheetData>
    <row r="1" customFormat="false" ht="15" hidden="false" customHeight="false" outlineLevel="0" collapsed="false">
      <c r="A1" s="20" t="s">
        <v>99</v>
      </c>
      <c r="B1" s="20"/>
    </row>
    <row r="3" customFormat="false" ht="12.8" hidden="false" customHeight="false" outlineLevel="0" collapsed="false">
      <c r="A3" s="0" t="s">
        <v>100</v>
      </c>
      <c r="B3" s="21" t="s">
        <v>11</v>
      </c>
    </row>
    <row r="4" customFormat="false" ht="12.8" hidden="false" customHeight="false" outlineLevel="0" collapsed="false">
      <c r="A4" s="0" t="s">
        <v>101</v>
      </c>
      <c r="B4" s="18"/>
    </row>
    <row r="6" customFormat="false" ht="12.8" hidden="false" customHeight="false" outlineLevel="0" collapsed="false">
      <c r="A6" s="0" t="s">
        <v>102</v>
      </c>
      <c r="B6" s="8" t="n">
        <v>1000</v>
      </c>
    </row>
    <row r="7" customFormat="false" ht="12.8" hidden="false" customHeight="false" outlineLevel="0" collapsed="false">
      <c r="A7" s="0" t="s">
        <v>103</v>
      </c>
      <c r="B7" s="3" t="n">
        <f aca="true">IFERROR(MATCH(TRUE(),INDEX(ISBLANK(OFFSET(B9,0,0,B6)),0,0),0)-1,B6)</f>
        <v>9</v>
      </c>
    </row>
    <row r="9" customFormat="false" ht="12.8" hidden="false" customHeight="false" outlineLevel="0" collapsed="false">
      <c r="A9" s="0" t="s">
        <v>104</v>
      </c>
      <c r="B9" s="2" t="s">
        <v>38</v>
      </c>
    </row>
    <row r="10" customFormat="false" ht="12.8" hidden="false" customHeight="false" outlineLevel="0" collapsed="false">
      <c r="B10" s="2" t="s">
        <v>39</v>
      </c>
    </row>
    <row r="11" customFormat="false" ht="12.8" hidden="false" customHeight="false" outlineLevel="0" collapsed="false">
      <c r="B11" s="2" t="s">
        <v>40</v>
      </c>
    </row>
    <row r="12" customFormat="false" ht="12.8" hidden="false" customHeight="false" outlineLevel="0" collapsed="false">
      <c r="B12" s="2" t="s">
        <v>41</v>
      </c>
    </row>
    <row r="13" customFormat="false" ht="12.8" hidden="false" customHeight="false" outlineLevel="0" collapsed="false">
      <c r="B13" s="2" t="s">
        <v>42</v>
      </c>
    </row>
    <row r="14" customFormat="false" ht="12.8" hidden="false" customHeight="false" outlineLevel="0" collapsed="false">
      <c r="B14" s="2" t="s">
        <v>43</v>
      </c>
    </row>
    <row r="15" customFormat="false" ht="12.8" hidden="false" customHeight="false" outlineLevel="0" collapsed="false">
      <c r="B15" s="2" t="s">
        <v>44</v>
      </c>
    </row>
    <row r="16" customFormat="false" ht="12.8" hidden="false" customHeight="false" outlineLevel="0" collapsed="false">
      <c r="B16" s="2" t="s">
        <v>45</v>
      </c>
    </row>
    <row r="17" customFormat="false" ht="12.8" hidden="false" customHeight="false" outlineLevel="0" collapsed="false">
      <c r="B17" s="2" t="s">
        <v>32</v>
      </c>
    </row>
  </sheetData>
  <mergeCells count="1">
    <mergeCell ref="A1:B1"/>
  </mergeCells>
  <conditionalFormatting sqref="B6">
    <cfRule type="expression" priority="2" aboveAverage="0" equalAverage="0" bottom="0" percent="0" rank="0" text="" dxfId="0">
      <formula>$B6=$B7</formula>
    </cfRule>
    <cfRule type="expression" priority="3" aboveAverage="0" equalAverage="0" bottom="0" percent="0" rank="0" text="" dxfId="1">
      <formula>$B6*0.95&lt;=$B7</formula>
    </cfRule>
  </conditionalFormatting>
  <dataValidations count="4">
    <dataValidation allowBlank="false" operator="equal" showDropDown="false" showErrorMessage="true" showInputMessage="false" sqref="B3" type="list">
      <formula1>Misc!$B$1:$B$2</formula1>
      <formula2>0</formula2>
    </dataValidation>
    <dataValidation allowBlank="true" operator="equal" showDropDown="false" showErrorMessage="true" showInputMessage="false" sqref="B9:B17" type="list">
      <formula1>OFFSET(States!$A$7,0,0,States!$B$4)</formula1>
      <formula2>0</formula2>
    </dataValidation>
    <dataValidation allowBlank="false" operator="greaterThan" showDropDown="false" showErrorMessage="true" showInputMessage="false" sqref="B6" type="whole">
      <formula1>0</formula1>
      <formula2>0</formula2>
    </dataValidation>
    <dataValidation allowBlank="false" operator="equal" showDropDown="false" showErrorMessage="true" showInputMessage="false" sqref="B4" type="none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4" min="2" style="0" width="8.52"/>
    <col collapsed="false" customWidth="true" hidden="false" outlineLevel="0" max="5" min="5" style="0" width="6.08"/>
    <col collapsed="false" customWidth="true" hidden="false" outlineLevel="0" max="6" min="6" style="0" width="15.53"/>
    <col collapsed="false" customWidth="true" hidden="false" outlineLevel="0" max="9" min="7" style="0" width="8.52"/>
    <col collapsed="false" customWidth="true" hidden="false" outlineLevel="0" max="10" min="10" style="0" width="6.08"/>
    <col collapsed="false" customWidth="true" hidden="false" outlineLevel="0" max="11" min="11" style="0" width="16.2"/>
    <col collapsed="false" customWidth="true" hidden="false" outlineLevel="0" max="1025" min="12" style="0" width="8.52"/>
  </cols>
  <sheetData>
    <row r="1" customFormat="false" ht="15" hidden="false" customHeight="false" outlineLevel="0" collapsed="false">
      <c r="A1" s="20" t="s">
        <v>105</v>
      </c>
      <c r="B1" s="20"/>
    </row>
    <row r="3" customFormat="false" ht="12.8" hidden="false" customHeight="false" outlineLevel="0" collapsed="false">
      <c r="A3" s="0" t="s">
        <v>106</v>
      </c>
      <c r="B3" s="4" t="n">
        <v>2</v>
      </c>
    </row>
    <row r="5" customFormat="false" ht="12.8" hidden="false" customHeight="false" outlineLevel="0" collapsed="false">
      <c r="A5" s="0" t="s">
        <v>107</v>
      </c>
      <c r="B5" s="2" t="s">
        <v>108</v>
      </c>
      <c r="F5" s="0" t="s">
        <v>107</v>
      </c>
      <c r="G5" s="2" t="s">
        <v>109</v>
      </c>
      <c r="K5" s="0" t="s">
        <v>107</v>
      </c>
      <c r="L5" s="2" t="s">
        <v>110</v>
      </c>
    </row>
    <row r="6" customFormat="false" ht="12.8" hidden="false" customHeight="false" outlineLevel="0" collapsed="false">
      <c r="A6" s="0" t="s">
        <v>111</v>
      </c>
      <c r="B6" s="4" t="n">
        <v>6</v>
      </c>
      <c r="C6" s="0" t="s">
        <v>112</v>
      </c>
      <c r="F6" s="0" t="s">
        <v>111</v>
      </c>
      <c r="G6" s="4" t="n">
        <v>6</v>
      </c>
      <c r="H6" s="0" t="s">
        <v>112</v>
      </c>
      <c r="K6" s="0" t="s">
        <v>111</v>
      </c>
      <c r="L6" s="4" t="n">
        <v>12</v>
      </c>
      <c r="M6" s="0" t="s">
        <v>112</v>
      </c>
    </row>
    <row r="7" customFormat="false" ht="12.8" hidden="false" customHeight="false" outlineLevel="0" collapsed="false">
      <c r="A7" s="0" t="s">
        <v>113</v>
      </c>
      <c r="B7" s="4" t="n">
        <v>0</v>
      </c>
      <c r="C7" s="0" t="s">
        <v>112</v>
      </c>
      <c r="F7" s="0" t="s">
        <v>113</v>
      </c>
      <c r="G7" s="4" t="n">
        <v>0</v>
      </c>
      <c r="H7" s="0" t="s">
        <v>112</v>
      </c>
      <c r="K7" s="0" t="s">
        <v>113</v>
      </c>
      <c r="L7" s="4" t="n">
        <v>6</v>
      </c>
      <c r="M7" s="0" t="s">
        <v>112</v>
      </c>
    </row>
    <row r="8" customFormat="false" ht="12.8" hidden="false" customHeight="false" outlineLevel="0" collapsed="false">
      <c r="A8" s="0" t="s">
        <v>114</v>
      </c>
      <c r="B8" s="8" t="s">
        <v>38</v>
      </c>
      <c r="F8" s="0" t="s">
        <v>114</v>
      </c>
      <c r="G8" s="8" t="s">
        <v>39</v>
      </c>
      <c r="K8" s="0" t="s">
        <v>114</v>
      </c>
      <c r="L8" s="8"/>
    </row>
    <row r="9" customFormat="false" ht="12.8" hidden="false" customHeight="false" outlineLevel="0" collapsed="false">
      <c r="A9" s="3" t="str">
        <f aca="false">IF(B11="YES","Min recruitment","ignored")</f>
        <v>ignored</v>
      </c>
      <c r="B9" s="4" t="n">
        <v>40</v>
      </c>
      <c r="C9" s="3" t="s">
        <v>115</v>
      </c>
      <c r="D9" s="3"/>
      <c r="E9" s="3"/>
      <c r="F9" s="3" t="str">
        <f aca="false">IF(G11="YES","Min recruitment","ignored")</f>
        <v>ignored</v>
      </c>
      <c r="G9" s="4" t="n">
        <v>40</v>
      </c>
      <c r="H9" s="3" t="s">
        <v>115</v>
      </c>
      <c r="K9" s="3" t="str">
        <f aca="false">IF(L11="YES","Min recruitment","ignored")</f>
        <v>ignored</v>
      </c>
      <c r="L9" s="4" t="n">
        <v>35</v>
      </c>
      <c r="M9" s="3" t="s">
        <v>115</v>
      </c>
    </row>
    <row r="10" customFormat="false" ht="12.8" hidden="false" customHeight="false" outlineLevel="0" collapsed="false">
      <c r="A10" s="3" t="str">
        <f aca="false">IF(B11="YES","Max recruitment",IF(B12="YES","ignored","Recruitment"))</f>
        <v>ignored</v>
      </c>
      <c r="B10" s="4" t="n">
        <v>60</v>
      </c>
      <c r="C10" s="3" t="s">
        <v>115</v>
      </c>
      <c r="D10" s="3"/>
      <c r="E10" s="3"/>
      <c r="F10" s="3" t="str">
        <f aca="false">IF(G11="YES","Max recruitment",IF(G12="YES","ignored","Recruitment"))</f>
        <v>ignored</v>
      </c>
      <c r="G10" s="4" t="n">
        <v>60</v>
      </c>
      <c r="H10" s="3" t="s">
        <v>115</v>
      </c>
      <c r="K10" s="3" t="str">
        <f aca="false">IF(L11="YES","Max recruitment",IF(L12="YES","ignored","Recruitment"))</f>
        <v>Recruitment</v>
      </c>
      <c r="L10" s="4" t="n">
        <v>40</v>
      </c>
      <c r="M10" s="3" t="s">
        <v>115</v>
      </c>
    </row>
    <row r="11" customFormat="false" ht="12.8" hidden="false" customHeight="false" outlineLevel="0" collapsed="false">
      <c r="A11" s="0" t="s">
        <v>116</v>
      </c>
      <c r="B11" s="2" t="s">
        <v>11</v>
      </c>
      <c r="F11" s="0" t="s">
        <v>116</v>
      </c>
      <c r="G11" s="2" t="s">
        <v>11</v>
      </c>
      <c r="K11" s="0" t="s">
        <v>116</v>
      </c>
      <c r="L11" s="2" t="s">
        <v>11</v>
      </c>
    </row>
    <row r="12" customFormat="false" ht="12.8" hidden="false" customHeight="false" outlineLevel="0" collapsed="false">
      <c r="A12" s="3" t="str">
        <f aca="false">IF(B11="YES","ignored","Random recruitment")</f>
        <v>Random recruitment</v>
      </c>
      <c r="B12" s="2" t="s">
        <v>15</v>
      </c>
      <c r="F12" s="3" t="str">
        <f aca="false">IF(G11="YES","ignored","Random recruitment")</f>
        <v>Random recruitment</v>
      </c>
      <c r="G12" s="2" t="s">
        <v>15</v>
      </c>
      <c r="K12" s="3" t="str">
        <f aca="false">IF(L11="YES","ignored","Random recruitment")</f>
        <v>Random recruitment</v>
      </c>
      <c r="L12" s="2" t="s">
        <v>11</v>
      </c>
    </row>
    <row r="13" customFormat="false" ht="12.8" hidden="false" customHeight="false" outlineLevel="0" collapsed="false">
      <c r="A13" s="0" t="s">
        <v>117</v>
      </c>
      <c r="B13" s="2" t="s">
        <v>11</v>
      </c>
      <c r="F13" s="0" t="s">
        <v>117</v>
      </c>
      <c r="G13" s="2" t="s">
        <v>11</v>
      </c>
      <c r="K13" s="0" t="s">
        <v>117</v>
      </c>
      <c r="L13" s="2" t="s">
        <v>11</v>
      </c>
    </row>
    <row r="14" customFormat="false" ht="12.8" hidden="false" customHeight="false" outlineLevel="0" collapsed="false">
      <c r="A14" s="3" t="str">
        <f aca="false">IF(B13="YES","Recruitment age","ignored")</f>
        <v>ignored</v>
      </c>
      <c r="B14" s="4" t="n">
        <v>18</v>
      </c>
      <c r="C14" s="3" t="s">
        <v>118</v>
      </c>
      <c r="D14" s="3"/>
      <c r="E14" s="3"/>
      <c r="F14" s="3" t="str">
        <f aca="false">IF(G13="YES","Recruitment age","ignored")</f>
        <v>ignored</v>
      </c>
      <c r="G14" s="4" t="n">
        <v>18</v>
      </c>
      <c r="H14" s="3" t="s">
        <v>118</v>
      </c>
      <c r="K14" s="3" t="str">
        <f aca="false">IF(L13="YES","Recruitment age","ignored")</f>
        <v>ignored</v>
      </c>
      <c r="L14" s="4" t="n">
        <v>18</v>
      </c>
      <c r="M14" s="3" t="s">
        <v>118</v>
      </c>
    </row>
    <row r="16" customFormat="false" ht="12.8" hidden="false" customHeight="false" outlineLevel="0" collapsed="false">
      <c r="A16" s="3" t="str">
        <f aca="false">IF(AND(B11="NO",B12="YES"),"# of recruits distribution","ignored")</f>
        <v># of recruits distribution</v>
      </c>
      <c r="B16" s="2" t="s">
        <v>119</v>
      </c>
      <c r="C16" s="3"/>
      <c r="D16" s="3"/>
      <c r="E16" s="3"/>
      <c r="F16" s="3" t="str">
        <f aca="false">IF(AND(G11="NO",G12="YES"),"# of recruits distribution","ignored")</f>
        <v># of recruits distribution</v>
      </c>
      <c r="G16" s="2" t="s">
        <v>119</v>
      </c>
      <c r="H16" s="3"/>
      <c r="K16" s="3" t="str">
        <f aca="false">IF(AND(L11="NO",L12="YES"),"# of recruits distribution","ignored")</f>
        <v>ignored</v>
      </c>
      <c r="L16" s="2" t="s">
        <v>119</v>
      </c>
      <c r="M16" s="3"/>
    </row>
    <row r="17" customFormat="false" ht="12.8" hidden="false" customHeight="false" outlineLevel="0" collapsed="false">
      <c r="A17" s="3" t="str">
        <f aca="false">IF(AND(B11="NO",B12="YES"),"# of distribution nodes","ignored")</f>
        <v># of distribution nodes</v>
      </c>
      <c r="B17" s="22" t="n">
        <f aca="true">MATCH(TRUE(),ISBLANK(OFFSET(C19,0,0,1000)),0)-1</f>
        <v>4</v>
      </c>
      <c r="C17" s="3"/>
      <c r="D17" s="3"/>
      <c r="E17" s="3"/>
      <c r="F17" s="3" t="str">
        <f aca="false">IF(AND(G11="NO",G12="YES"),"# of distribution nodes","ignored")</f>
        <v># of distribution nodes</v>
      </c>
      <c r="G17" s="22" t="n">
        <f aca="true">MATCH(TRUE(),ISBLANK(OFFSET(H19,0,0,1000)),0)-1</f>
        <v>4</v>
      </c>
      <c r="H17" s="3"/>
      <c r="K17" s="3" t="str">
        <f aca="false">IF(AND(L11="NO",L12="YES"),"# of distribution nodes","ignored")</f>
        <v>ignored</v>
      </c>
      <c r="L17" s="22" t="n">
        <f aca="true">MATCH(TRUE(),ISBLANK(OFFSET(M19,0,0,1000)),0)-1</f>
        <v>5</v>
      </c>
      <c r="M17" s="3"/>
    </row>
    <row r="18" customFormat="false" ht="12.8" hidden="false" customHeight="false" outlineLevel="0" collapsed="false">
      <c r="A18" s="3" t="s">
        <v>120</v>
      </c>
      <c r="B18" s="3" t="s">
        <v>121</v>
      </c>
      <c r="C18" s="3" t="s">
        <v>122</v>
      </c>
      <c r="D18" s="0" t="str">
        <f aca="false">IF(B16="Pointwise","Normalised","")</f>
        <v/>
      </c>
      <c r="E18" s="0" t="str">
        <f aca="false">IF(B16="Pointwise","Total weight","")</f>
        <v/>
      </c>
      <c r="F18" s="3" t="s">
        <v>120</v>
      </c>
      <c r="G18" s="3" t="s">
        <v>121</v>
      </c>
      <c r="H18" s="3" t="s">
        <v>122</v>
      </c>
      <c r="I18" s="0" t="str">
        <f aca="false">IF(G16="Pointwise","Normalised","")</f>
        <v/>
      </c>
      <c r="J18" s="0" t="str">
        <f aca="false">IF(G16="Pointwise","Total weight","")</f>
        <v/>
      </c>
      <c r="K18" s="3" t="s">
        <v>120</v>
      </c>
      <c r="L18" s="3" t="s">
        <v>121</v>
      </c>
      <c r="M18" s="3" t="s">
        <v>122</v>
      </c>
      <c r="N18" s="0" t="str">
        <f aca="false">IF(L16="Pointwise","Normalised","")</f>
        <v/>
      </c>
      <c r="O18" s="0" t="str">
        <f aca="false">IF(L16="Pointwise","Total weight","")</f>
        <v/>
      </c>
    </row>
    <row r="19" customFormat="false" ht="12.8" hidden="false" customHeight="false" outlineLevel="0" collapsed="false">
      <c r="B19" s="2" t="n">
        <v>220</v>
      </c>
      <c r="C19" s="2" t="n">
        <v>1</v>
      </c>
      <c r="D19" s="12" t="str">
        <f aca="false">IF(ISNUMBER(E19),IF(ISNUMBER(C19),C19/E19,0),"")</f>
        <v/>
      </c>
      <c r="E19" s="0" t="str">
        <f aca="true">IF(B16="Pointwise",SUMIF(INDIRECT("C"&amp;(ROW())&amp;":C"&amp;(ROW()+B17-1)),"&gt; 0"),"")</f>
        <v/>
      </c>
      <c r="G19" s="2" t="n">
        <v>170</v>
      </c>
      <c r="H19" s="2" t="n">
        <v>1</v>
      </c>
      <c r="I19" s="12" t="str">
        <f aca="false">IF(ISNUMBER(J19),IF(ISNUMBER(H19),H19/J19,0),"")</f>
        <v/>
      </c>
      <c r="J19" s="0" t="str">
        <f aca="true">IF(G16="Pointwise",SUMIF(INDIRECT("C"&amp;(ROW())&amp;":C"&amp;(ROW()+G17-1)),"&gt; 0"),"")</f>
        <v/>
      </c>
      <c r="L19" s="2" t="n">
        <v>90</v>
      </c>
      <c r="M19" s="2" t="n">
        <v>3</v>
      </c>
      <c r="N19" s="12" t="str">
        <f aca="false">IF(ISNUMBER(O19),IF(ISNUMBER(M19),M19/O19,0),"")</f>
        <v/>
      </c>
      <c r="O19" s="0" t="str">
        <f aca="true">IF(L16="Pointwise",SUMIF(INDIRECT("C"&amp;(ROW())&amp;":C"&amp;(ROW()+L17-1)),"&gt; 0"),"")</f>
        <v/>
      </c>
    </row>
    <row r="20" customFormat="false" ht="12.8" hidden="false" customHeight="false" outlineLevel="0" collapsed="false">
      <c r="B20" s="2" t="n">
        <v>260</v>
      </c>
      <c r="C20" s="2" t="n">
        <v>3</v>
      </c>
      <c r="D20" s="12" t="str">
        <f aca="false">IF(ISNUMBER(E20),IF(ISNUMBER(C20),C20/E20,0),"")</f>
        <v/>
      </c>
      <c r="E20" s="23" t="str">
        <f aca="false">E19</f>
        <v/>
      </c>
      <c r="G20" s="2" t="n">
        <v>200</v>
      </c>
      <c r="H20" s="2" t="n">
        <v>3</v>
      </c>
      <c r="I20" s="12" t="str">
        <f aca="false">IF(ISNUMBER(J20),IF(ISNUMBER(H20),H20/J20,0),"")</f>
        <v/>
      </c>
      <c r="J20" s="23" t="str">
        <f aca="false">J19</f>
        <v/>
      </c>
      <c r="L20" s="2" t="n">
        <v>95</v>
      </c>
      <c r="M20" s="2" t="n">
        <v>1</v>
      </c>
      <c r="N20" s="12" t="str">
        <f aca="false">IF(ISNUMBER(O20),IF(ISNUMBER(M20),M20/O20,0),"")</f>
        <v/>
      </c>
      <c r="O20" s="23" t="str">
        <f aca="false">O19</f>
        <v/>
      </c>
    </row>
    <row r="21" customFormat="false" ht="12.8" hidden="false" customHeight="false" outlineLevel="0" collapsed="false">
      <c r="B21" s="2" t="n">
        <v>300</v>
      </c>
      <c r="C21" s="2" t="n">
        <v>3</v>
      </c>
      <c r="D21" s="12" t="str">
        <f aca="false">IF(ISNUMBER(E21),IF(ISNUMBER(C21),C21/E21,0),"")</f>
        <v/>
      </c>
      <c r="E21" s="23" t="str">
        <f aca="false">E20</f>
        <v/>
      </c>
      <c r="G21" s="2" t="n">
        <v>230</v>
      </c>
      <c r="H21" s="2" t="n">
        <v>3</v>
      </c>
      <c r="I21" s="12" t="str">
        <f aca="false">IF(ISNUMBER(J21),IF(ISNUMBER(H21),H21/J21,0),"")</f>
        <v/>
      </c>
      <c r="J21" s="23" t="str">
        <f aca="false">J20</f>
        <v/>
      </c>
      <c r="L21" s="2" t="n">
        <v>100</v>
      </c>
      <c r="M21" s="2" t="n">
        <v>0</v>
      </c>
      <c r="N21" s="12" t="str">
        <f aca="false">IF(ISNUMBER(O21),IF(ISNUMBER(M21),M21/O21,0),"")</f>
        <v/>
      </c>
      <c r="O21" s="23" t="str">
        <f aca="false">O20</f>
        <v/>
      </c>
    </row>
    <row r="22" customFormat="false" ht="12.8" hidden="false" customHeight="false" outlineLevel="0" collapsed="false">
      <c r="B22" s="2" t="n">
        <v>340</v>
      </c>
      <c r="C22" s="2" t="n">
        <v>1</v>
      </c>
      <c r="D22" s="12" t="str">
        <f aca="false">IF(ISNUMBER(E22),IF(ISNUMBER(C22),C22/E22,0),"")</f>
        <v/>
      </c>
      <c r="E22" s="23" t="str">
        <f aca="false">E21</f>
        <v/>
      </c>
      <c r="G22" s="2" t="n">
        <v>260</v>
      </c>
      <c r="H22" s="2" t="n">
        <v>1</v>
      </c>
      <c r="I22" s="12" t="str">
        <f aca="false">IF(ISNUMBER(J22),IF(ISNUMBER(H22),H22/J22,0),"")</f>
        <v/>
      </c>
      <c r="J22" s="23" t="str">
        <f aca="false">J21</f>
        <v/>
      </c>
      <c r="L22" s="2" t="n">
        <v>105</v>
      </c>
      <c r="M22" s="2" t="n">
        <v>0</v>
      </c>
      <c r="N22" s="12" t="str">
        <f aca="false">IF(ISNUMBER(O22),IF(ISNUMBER(M22),M22/O22,0),"")</f>
        <v/>
      </c>
      <c r="O22" s="23" t="str">
        <f aca="false">O21</f>
        <v/>
      </c>
    </row>
    <row r="23" customFormat="false" ht="12.8" hidden="false" customHeight="false" outlineLevel="0" collapsed="false">
      <c r="I23" s="12" t="str">
        <f aca="false">IF(ISNUMBER(J23),IF(ISNUMBER(#REF!),#REF!/J23,0),"")</f>
        <v/>
      </c>
      <c r="J23" s="23" t="str">
        <f aca="false">J22</f>
        <v/>
      </c>
      <c r="L23" s="2" t="n">
        <v>110</v>
      </c>
      <c r="M23" s="2" t="n">
        <v>2</v>
      </c>
      <c r="N23" s="12" t="str">
        <f aca="false">IF(ISNUMBER(O23),IF(ISNUMBER(M23),M23/O23,0),"")</f>
        <v/>
      </c>
      <c r="O23" s="23" t="str">
        <f aca="false">O22</f>
        <v/>
      </c>
    </row>
    <row r="24" customFormat="false" ht="12.8" hidden="false" customHeight="false" outlineLevel="0" collapsed="false">
      <c r="A24" s="3" t="str">
        <f aca="false">IF(B$13="YES","ignored","Recruitment age distribution")</f>
        <v>Recruitment age distribution</v>
      </c>
      <c r="B24" s="2" t="s">
        <v>123</v>
      </c>
      <c r="C24" s="3"/>
      <c r="F24" s="3" t="str">
        <f aca="false">IF(G$13="YES","ignored","Recruitment age distribution")</f>
        <v>Recruitment age distribution</v>
      </c>
      <c r="G24" s="2" t="s">
        <v>123</v>
      </c>
      <c r="H24" s="3"/>
    </row>
    <row r="25" customFormat="false" ht="12.8" hidden="false" customHeight="false" outlineLevel="0" collapsed="false">
      <c r="A25" s="3" t="str">
        <f aca="false">IF(B$13="YES","ignored","# of distribution nodes")</f>
        <v># of distribution nodes</v>
      </c>
      <c r="B25" s="22" t="n">
        <f aca="true">MATCH(TRUE(),ISBLANK(OFFSET(C27,0,0,1000)),0)-1</f>
        <v>3</v>
      </c>
      <c r="C25" s="3"/>
      <c r="D25" s="3"/>
      <c r="E25" s="3"/>
      <c r="F25" s="3" t="str">
        <f aca="false">IF(G$13="YES","ignored","# of distribution nodes")</f>
        <v># of distribution nodes</v>
      </c>
      <c r="G25" s="22" t="n">
        <f aca="true">MATCH(TRUE(),ISBLANK(OFFSET(H27,0,0,1000)),0)-1</f>
        <v>3</v>
      </c>
      <c r="H25" s="3"/>
      <c r="K25" s="3" t="str">
        <f aca="false">IF(L$13="YES","ignored","Recruitment age distribution")</f>
        <v>Recruitment age distribution</v>
      </c>
      <c r="L25" s="2" t="s">
        <v>123</v>
      </c>
      <c r="M25" s="3"/>
    </row>
    <row r="26" customFormat="false" ht="12.8" hidden="false" customHeight="false" outlineLevel="0" collapsed="false">
      <c r="A26" s="3" t="s">
        <v>120</v>
      </c>
      <c r="B26" s="3" t="s">
        <v>124</v>
      </c>
      <c r="C26" s="3" t="s">
        <v>122</v>
      </c>
      <c r="D26" s="0" t="str">
        <f aca="false">IF(B24="Pointwise","Normalised","")</f>
        <v/>
      </c>
      <c r="E26" s="0" t="str">
        <f aca="false">IF(B24="Pointwise","Total weight","")</f>
        <v/>
      </c>
      <c r="F26" s="3" t="s">
        <v>120</v>
      </c>
      <c r="G26" s="3" t="s">
        <v>124</v>
      </c>
      <c r="H26" s="3" t="s">
        <v>122</v>
      </c>
      <c r="K26" s="3" t="str">
        <f aca="false">IF(L$13="YES","ignored","# of distribution nodes")</f>
        <v># of distribution nodes</v>
      </c>
      <c r="L26" s="22" t="n">
        <f aca="true">MATCH(TRUE(),ISBLANK(OFFSET(M28,0,0,1000)),0)-1</f>
        <v>6</v>
      </c>
      <c r="M26" s="3"/>
    </row>
    <row r="27" customFormat="false" ht="12.8" hidden="false" customHeight="false" outlineLevel="0" collapsed="false">
      <c r="B27" s="2" t="n">
        <v>18</v>
      </c>
      <c r="C27" s="2" t="n">
        <v>6</v>
      </c>
      <c r="D27" s="12" t="str">
        <f aca="false">IF(ISNUMBER(E27),IF(ISNUMBER(C27),C27/E27,0),"")</f>
        <v/>
      </c>
      <c r="E27" s="0" t="str">
        <f aca="true">IF(B24="Pointwise",SUMIF(INDIRECT("C"&amp;(ROW())&amp;":C"&amp;(ROW()+B25-1)),"&gt; 0"),"")</f>
        <v/>
      </c>
      <c r="G27" s="2" t="n">
        <v>18</v>
      </c>
      <c r="H27" s="2" t="n">
        <v>6</v>
      </c>
      <c r="I27" s="0" t="str">
        <f aca="false">IF(G24="Pointwise","Normalised","")</f>
        <v/>
      </c>
      <c r="J27" s="0" t="str">
        <f aca="false">IF(G24="Pointwise","Total weight","")</f>
        <v/>
      </c>
      <c r="K27" s="3" t="s">
        <v>120</v>
      </c>
      <c r="L27" s="3" t="s">
        <v>124</v>
      </c>
      <c r="M27" s="3" t="s">
        <v>122</v>
      </c>
      <c r="N27" s="0" t="str">
        <f aca="false">IF(L25="Pointwise","Normalised","")</f>
        <v/>
      </c>
      <c r="O27" s="0" t="str">
        <f aca="false">IF(L25="Pointwise","Total weight","")</f>
        <v/>
      </c>
    </row>
    <row r="28" customFormat="false" ht="12.8" hidden="false" customHeight="false" outlineLevel="0" collapsed="false">
      <c r="B28" s="2" t="n">
        <v>21</v>
      </c>
      <c r="C28" s="2" t="n">
        <v>5</v>
      </c>
      <c r="D28" s="12" t="str">
        <f aca="false">IF(ISNUMBER(E28),IF(ISNUMBER(C28),C28/E28,0),"")</f>
        <v/>
      </c>
      <c r="E28" s="23" t="str">
        <f aca="false">E27</f>
        <v/>
      </c>
      <c r="G28" s="2" t="n">
        <v>21</v>
      </c>
      <c r="H28" s="2" t="n">
        <v>5</v>
      </c>
      <c r="I28" s="12" t="str">
        <f aca="false">IF(ISNUMBER(J28),IF(ISNUMBER(H27),H27/J28,0),"")</f>
        <v/>
      </c>
      <c r="J28" s="0" t="str">
        <f aca="true">IF(G24="Pointwise",SUMIF(INDIRECT("C"&amp;(ROW())&amp;":C"&amp;(ROW()+G25-1)),"&gt; 0"),"")</f>
        <v/>
      </c>
      <c r="L28" s="2" t="n">
        <v>18</v>
      </c>
      <c r="M28" s="2" t="n">
        <v>15</v>
      </c>
      <c r="N28" s="12" t="str">
        <f aca="false">IF(ISNUMBER(O28),IF(ISNUMBER(M28),M28/O28,0),"")</f>
        <v/>
      </c>
      <c r="O28" s="0" t="str">
        <f aca="true">IF(L25="Pointwise",SUMIF(INDIRECT("C"&amp;(ROW())&amp;":C"&amp;(ROW()+L26-1)),"&gt; 0"),"")</f>
        <v/>
      </c>
    </row>
    <row r="29" customFormat="false" ht="12.8" hidden="false" customHeight="false" outlineLevel="0" collapsed="false">
      <c r="B29" s="2" t="n">
        <v>26</v>
      </c>
      <c r="C29" s="2" t="n">
        <v>0</v>
      </c>
      <c r="D29" s="12" t="str">
        <f aca="false">IF(ISNUMBER(E29),IF(ISNUMBER(C29),C29/E29,0),"")</f>
        <v/>
      </c>
      <c r="E29" s="23" t="str">
        <f aca="false">E28</f>
        <v/>
      </c>
      <c r="G29" s="2" t="n">
        <v>26</v>
      </c>
      <c r="H29" s="2" t="n">
        <v>0</v>
      </c>
      <c r="I29" s="12" t="str">
        <f aca="false">IF(ISNUMBER(J29),IF(ISNUMBER(H28),H28/J29,0),"")</f>
        <v/>
      </c>
      <c r="J29" s="23" t="str">
        <f aca="false">J28</f>
        <v/>
      </c>
      <c r="L29" s="2" t="n">
        <v>19</v>
      </c>
      <c r="M29" s="2" t="n">
        <v>25</v>
      </c>
      <c r="N29" s="12" t="str">
        <f aca="false">IF(ISNUMBER(O29),IF(ISNUMBER(M29),M29/O29,0),"")</f>
        <v/>
      </c>
      <c r="O29" s="23" t="str">
        <f aca="false">O28</f>
        <v/>
      </c>
    </row>
    <row r="30" customFormat="false" ht="12.8" hidden="false" customHeight="false" outlineLevel="0" collapsed="false">
      <c r="B30" s="2"/>
      <c r="C30" s="2"/>
      <c r="D30" s="12" t="str">
        <f aca="false">IF(ISNUMBER(E30),IF(ISNUMBER(C30),C30/E30,0),"")</f>
        <v/>
      </c>
      <c r="E30" s="23" t="str">
        <f aca="false">E29</f>
        <v/>
      </c>
      <c r="G30" s="2"/>
      <c r="H30" s="2"/>
      <c r="I30" s="12" t="str">
        <f aca="false">IF(ISNUMBER(J30),IF(ISNUMBER(H29),H29/J30,0),"")</f>
        <v/>
      </c>
      <c r="J30" s="23" t="str">
        <f aca="false">J29</f>
        <v/>
      </c>
      <c r="L30" s="2" t="n">
        <v>20</v>
      </c>
      <c r="M30" s="2" t="n">
        <v>20</v>
      </c>
      <c r="N30" s="12" t="str">
        <f aca="false">IF(ISNUMBER(O30),IF(ISNUMBER(M30),M30/O30,0),"")</f>
        <v/>
      </c>
      <c r="O30" s="23" t="str">
        <f aca="false">O29</f>
        <v/>
      </c>
    </row>
    <row r="31" customFormat="false" ht="12.8" hidden="false" customHeight="false" outlineLevel="0" collapsed="false">
      <c r="B31" s="2"/>
      <c r="C31" s="2"/>
      <c r="D31" s="12" t="str">
        <f aca="false">IF(ISNUMBER(E31),IF(ISNUMBER(C31),C31/E31,0),"")</f>
        <v/>
      </c>
      <c r="E31" s="23" t="str">
        <f aca="false">E30</f>
        <v/>
      </c>
      <c r="G31" s="2"/>
      <c r="H31" s="2"/>
      <c r="I31" s="12" t="str">
        <f aca="false">IF(ISNUMBER(J31),IF(ISNUMBER(H30),H30/J31,0),"")</f>
        <v/>
      </c>
      <c r="J31" s="23" t="str">
        <f aca="false">J30</f>
        <v/>
      </c>
      <c r="L31" s="2" t="n">
        <v>21</v>
      </c>
      <c r="M31" s="2" t="n">
        <v>30</v>
      </c>
      <c r="N31" s="12" t="str">
        <f aca="false">IF(ISNUMBER(O31),IF(ISNUMBER(M31),M31/O31,0),"")</f>
        <v/>
      </c>
      <c r="O31" s="23" t="str">
        <f aca="false">O30</f>
        <v/>
      </c>
    </row>
    <row r="32" customFormat="false" ht="12.8" hidden="false" customHeight="false" outlineLevel="0" collapsed="false">
      <c r="B32" s="2"/>
      <c r="C32" s="2"/>
      <c r="D32" s="12" t="str">
        <f aca="false">IF(ISNUMBER(E32),IF(ISNUMBER(C32),C32/E32,0),"")</f>
        <v/>
      </c>
      <c r="E32" s="23" t="str">
        <f aca="false">E31</f>
        <v/>
      </c>
      <c r="G32" s="2"/>
      <c r="H32" s="2"/>
      <c r="I32" s="12" t="str">
        <f aca="false">IF(ISNUMBER(J32),IF(ISNUMBER(H31),H31/J32,0),"")</f>
        <v/>
      </c>
      <c r="J32" s="23" t="str">
        <f aca="false">J31</f>
        <v/>
      </c>
      <c r="L32" s="2" t="n">
        <v>24</v>
      </c>
      <c r="M32" s="2" t="n">
        <v>10</v>
      </c>
      <c r="N32" s="12" t="str">
        <f aca="false">IF(ISNUMBER(O32),IF(ISNUMBER(M32),M32/O32,0),"")</f>
        <v/>
      </c>
      <c r="O32" s="23" t="str">
        <f aca="false">O31</f>
        <v/>
      </c>
    </row>
    <row r="33" customFormat="false" ht="12.8" hidden="false" customHeight="false" outlineLevel="0" collapsed="false">
      <c r="I33" s="12" t="str">
        <f aca="false">IF(ISNUMBER(J33),IF(ISNUMBER(H32),H32/J33,0),"")</f>
        <v/>
      </c>
      <c r="J33" s="23" t="str">
        <f aca="false">J32</f>
        <v/>
      </c>
      <c r="L33" s="2" t="n">
        <v>25</v>
      </c>
      <c r="M33" s="2" t="n">
        <v>0</v>
      </c>
      <c r="N33" s="12" t="str">
        <f aca="false">IF(ISNUMBER(O33),IF(ISNUMBER(M33),M33/O33,0),"")</f>
        <v/>
      </c>
      <c r="O33" s="23" t="str">
        <f aca="false">O32</f>
        <v/>
      </c>
    </row>
  </sheetData>
  <mergeCells count="1">
    <mergeCell ref="A1:B1"/>
  </mergeCells>
  <conditionalFormatting sqref="B9">
    <cfRule type="expression" priority="2" aboveAverage="0" equalAverage="0" bottom="0" percent="0" rank="0" text="" dxfId="0">
      <formula>B$11="NO"</formula>
    </cfRule>
  </conditionalFormatting>
  <conditionalFormatting sqref="B10">
    <cfRule type="expression" priority="3" aboveAverage="0" equalAverage="0" bottom="0" percent="0" rank="0" text="" dxfId="0">
      <formula>AND(B$11="NO",B$12="YES")</formula>
    </cfRule>
  </conditionalFormatting>
  <conditionalFormatting sqref="B12">
    <cfRule type="expression" priority="4" aboveAverage="0" equalAverage="0" bottom="0" percent="0" rank="0" text="" dxfId="0">
      <formula>B$11="YES"</formula>
    </cfRule>
  </conditionalFormatting>
  <dataValidations count="9">
    <dataValidation allowBlank="false" operator="equal" showDropDown="false" showErrorMessage="true" showInputMessage="false" sqref="B11:B13 G11:G13 L11:L13" type="list">
      <formula1>Misc!$B$1:$B$2</formula1>
      <formula2>0</formula2>
    </dataValidation>
    <dataValidation allowBlank="false" operator="greaterThan" showDropDown="false" showErrorMessage="true" showInputMessage="false" sqref="B6 G6 L6" type="decimal">
      <formula1>0</formula1>
      <formula2>0</formula2>
    </dataValidation>
    <dataValidation allowBlank="false" operator="greaterThanOrEqual" showDropDown="false" showErrorMessage="true" showInputMessage="false" sqref="B7 G7 L7" type="decimal">
      <formula1>0</formula1>
      <formula2>0</formula2>
    </dataValidation>
    <dataValidation allowBlank="true" operator="greaterThanOrEqual" showDropDown="false" showErrorMessage="true" showInputMessage="false" sqref="B9:B10 G9:G10 L9:L10" type="decimal">
      <formula1>0</formula1>
      <formula2>0</formula2>
    </dataValidation>
    <dataValidation allowBlank="false" operator="greaterThanOrEqual" showDropDown="false" showErrorMessage="true" showInputMessage="false" sqref="B14 G14 L14" type="decimal">
      <formula1>0</formula1>
      <formula2>0</formula2>
    </dataValidation>
    <dataValidation allowBlank="false" operator="equal" showDropDown="false" showErrorMessage="true" showInputMessage="false" sqref="B16 G16 L16 B24 G24 L25" type="list">
      <formula1>Misc!$D$1:$D$3</formula1>
      <formula2>0</formula2>
    </dataValidation>
    <dataValidation allowBlank="false" operator="greaterThan" showDropDown="false" showErrorMessage="true" showInputMessage="false" sqref="B17 G17 L17 B25 G25 L26" type="none">
      <formula1>0</formula1>
      <formula2>0</formula2>
    </dataValidation>
    <dataValidation allowBlank="true" operator="greaterThanOrEqual" showDropDown="false" showErrorMessage="true" showInputMessage="false" sqref="B3" type="whole">
      <formula1>0</formula1>
      <formula2>0</formula2>
    </dataValidation>
    <dataValidation allowBlank="true" operator="equal" showDropDown="false" showErrorMessage="true" showInputMessage="false" sqref="B8 G8 L8" type="list">
      <formula1>OFFSET(States!$A$7,0,0,States!$B$4)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1025" min="2" style="0" width="8.52"/>
  </cols>
  <sheetData>
    <row r="1" customFormat="false" ht="15" hidden="false" customHeight="false" outlineLevel="0" collapsed="false">
      <c r="A1" s="20" t="s">
        <v>125</v>
      </c>
      <c r="B1" s="20"/>
    </row>
    <row r="3" customFormat="false" ht="12.8" hidden="false" customHeight="false" outlineLevel="0" collapsed="false">
      <c r="A3" s="0" t="s">
        <v>126</v>
      </c>
      <c r="B3" s="4" t="n">
        <v>1</v>
      </c>
      <c r="C3" s="0" t="s">
        <v>112</v>
      </c>
    </row>
    <row r="4" customFormat="false" ht="12.8" hidden="false" customHeight="false" outlineLevel="0" collapsed="false">
      <c r="A4" s="0" t="s">
        <v>113</v>
      </c>
      <c r="B4" s="4" t="n">
        <v>0</v>
      </c>
      <c r="C4" s="0" t="s">
        <v>112</v>
      </c>
    </row>
    <row r="5" customFormat="false" ht="12.8" hidden="false" customHeight="false" outlineLevel="0" collapsed="false">
      <c r="A5" s="0" t="s">
        <v>127</v>
      </c>
      <c r="B5" s="4" t="n">
        <v>45</v>
      </c>
      <c r="C5" s="0" t="s">
        <v>118</v>
      </c>
    </row>
    <row r="6" customFormat="false" ht="12.8" hidden="false" customHeight="false" outlineLevel="0" collapsed="false">
      <c r="A6" s="0" t="s">
        <v>128</v>
      </c>
      <c r="B6" s="4" t="n">
        <v>67</v>
      </c>
      <c r="C6" s="0" t="s">
        <v>118</v>
      </c>
    </row>
    <row r="7" customFormat="false" ht="12.8" hidden="false" customHeight="false" outlineLevel="0" collapsed="false">
      <c r="A7" s="0" t="s">
        <v>129</v>
      </c>
      <c r="B7" s="2" t="s">
        <v>130</v>
      </c>
      <c r="C7" s="0" t="s">
        <v>131</v>
      </c>
    </row>
  </sheetData>
  <mergeCells count="1">
    <mergeCell ref="A1:B1"/>
  </mergeCells>
  <dataValidations count="4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  <dataValidation allowBlank="false" operator="greaterThanOrEqual" showDropDown="false" showErrorMessage="true" showInputMessage="false" sqref="B7" type="list">
      <formula1>"EITHER,BOTH"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12337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2018-08-13T14:23:03Z</dcterms:created>
  <dc:creator/>
  <dc:description/>
  <dc:language>en-US</dc:language>
  <cp:lastModifiedBy/>
  <dcterms:modified xsi:type="dcterms:W3CDTF">2018-11-27T11:02:06Z</dcterms:modified>
  <cp:revision>324</cp:revision>
  <dc:subject/>
  <dc:title/>
</cp:coreProperties>
</file>