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0AEB6683-4ED6-4E69-A005-D2AD5BF076FE}" xr6:coauthVersionLast="47" xr6:coauthVersionMax="47" xr10:uidLastSave="{00000000-0000-0000-0000-000000000000}"/>
  <bookViews>
    <workbookView xWindow="-120" yWindow="-120" windowWidth="24240" windowHeight="13740" activeTab="2" xr2:uid="{EB30C26F-4571-5447-8EFE-CD622A342A0B}"/>
  </bookViews>
  <sheets>
    <sheet name="Project Model" sheetId="2" r:id="rId1"/>
    <sheet name="Approved Line Charts" sheetId="6" r:id="rId2"/>
    <sheet name="Linear programming to max NPV" sheetId="8" r:id="rId3"/>
  </sheets>
  <definedNames>
    <definedName name="solver_adj" localSheetId="2" hidden="1">'Linear programming to max NPV'!$B$3:$M$3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ng" localSheetId="0" hidden="1">1</definedName>
    <definedName name="solver_est" localSheetId="2" hidden="1">1</definedName>
    <definedName name="solver_itr" localSheetId="2" hidden="1">2147483647</definedName>
    <definedName name="solver_lhs1" localSheetId="2" hidden="1">'Linear programming to max NPV'!$B$3:$M$3</definedName>
    <definedName name="solver_lhs2" localSheetId="2" hidden="1">'Linear programming to max NPV'!$N$12:$N$15</definedName>
    <definedName name="solver_lhs3" localSheetId="2" hidden="1">'Linear programming to max NPV'!$N$16:$N$18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um" localSheetId="2" hidden="1">3</definedName>
    <definedName name="solver_num" localSheetId="0" hidden="1">0</definedName>
    <definedName name="solver_nwt" localSheetId="2" hidden="1">1</definedName>
    <definedName name="solver_opt" localSheetId="2" hidden="1">'Linear programming to max NPV'!$B$8</definedName>
    <definedName name="solver_opt" localSheetId="0" hidden="1">'Project Model'!$N$14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el2" localSheetId="2" hidden="1">1</definedName>
    <definedName name="solver_rel3" localSheetId="2" hidden="1">3</definedName>
    <definedName name="solver_rhs1" localSheetId="2" hidden="1">"binary"</definedName>
    <definedName name="solver_rhs2" localSheetId="2" hidden="1">'Linear programming to max NPV'!$P$12:$P$15</definedName>
    <definedName name="solver_rhs3" localSheetId="2" hidden="1">'Linear programming to max NPV'!$P$16:$P$18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N13" i="8"/>
  <c r="N14" i="8"/>
  <c r="N15" i="8"/>
  <c r="N16" i="8"/>
  <c r="N17" i="8"/>
  <c r="N18" i="8"/>
  <c r="N12" i="8"/>
  <c r="H19" i="2" l="1"/>
  <c r="I19" i="2" s="1"/>
  <c r="J19" i="2" s="1"/>
  <c r="J32" i="2"/>
  <c r="J28" i="2"/>
  <c r="H33" i="2"/>
  <c r="I33" i="2" s="1"/>
  <c r="J33" i="2" s="1"/>
  <c r="H34" i="2"/>
  <c r="I34" i="2" s="1"/>
  <c r="J34" i="2" s="1"/>
  <c r="H32" i="2"/>
  <c r="I32" i="2" s="1"/>
  <c r="H27" i="2"/>
  <c r="I27" i="2" s="1"/>
  <c r="J27" i="2" s="1"/>
  <c r="H28" i="2"/>
  <c r="I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I23" i="2" s="1"/>
  <c r="J23" i="2" s="1"/>
  <c r="D20" i="2"/>
  <c r="N17" i="2"/>
  <c r="N16" i="2"/>
  <c r="N15" i="2"/>
  <c r="D19" i="2"/>
  <c r="I38" i="2" l="1"/>
  <c r="E42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G20" i="2" s="1"/>
  <c r="E21" i="2"/>
  <c r="E22" i="2"/>
  <c r="E23" i="2"/>
  <c r="E19" i="2"/>
  <c r="G19" i="2" s="1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F30" i="2"/>
  <c r="Q27" i="2" s="1"/>
  <c r="D24" i="2"/>
  <c r="O26" i="2" s="1"/>
  <c r="E38" i="2"/>
  <c r="E24" i="2"/>
  <c r="F24" i="2"/>
  <c r="Q26" i="2" s="1"/>
  <c r="D38" i="2"/>
  <c r="D35" i="2"/>
  <c r="O28" i="2" s="1"/>
  <c r="E35" i="2"/>
  <c r="P28" i="2" s="1"/>
  <c r="D30" i="2"/>
  <c r="O27" i="2" s="1"/>
  <c r="P26" i="2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2" i="2"/>
  <c r="F42" i="2"/>
  <c r="N10" i="2"/>
  <c r="N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<sst xmlns="http://schemas.openxmlformats.org/spreadsheetml/2006/main" count="111" uniqueCount="71">
  <si>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</si>
  <si>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</si>
  <si>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</si>
  <si>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</si>
  <si>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</si>
  <si>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</si>
  <si>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</si>
  <si>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</si>
  <si>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</si>
  <si>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</si>
  <si>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</si>
  <si>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</si>
  <si>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</si>
  <si>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</si>
  <si>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</si>
  <si>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</si>
  <si>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</si>
  <si>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</si>
  <si>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</si>
  <si>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</si>
  <si>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</si>
  <si>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</si>
  <si>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</si>
  <si>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</si>
  <si>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</si>
  <si>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</si>
  <si>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</si>
  <si>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</si>
  <si>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</si>
  <si>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</si>
  <si>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</si>
  <si>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</si>
  <si>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</si>
  <si>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</si>
  <si>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</si>
  <si>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</si>
  <si>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</si>
  <si>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</si>
  <si>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</si>
  <si>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</si>
  <si>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</si>
  <si>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</si>
  <si>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</si>
  <si>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</si>
  <si>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</si>
  <si>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</si>
  <si>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</si>
  <si>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</si>
  <si>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</si>
  <si>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</si>
  <si>
    <t>Variables</t>
  </si>
  <si>
    <t>FA1</t>
  </si>
  <si>
    <t>FA2</t>
  </si>
  <si>
    <t>FA3</t>
  </si>
  <si>
    <t>LHS</t>
  </si>
  <si>
    <t>Sign</t>
  </si>
  <si>
    <t>RHS</t>
  </si>
  <si>
    <t>Objective(Max)</t>
  </si>
  <si>
    <t>Constraints</t>
  </si>
  <si>
    <t>Capital exp 4 3yrs</t>
  </si>
  <si>
    <t>Capital exp for 1 yr</t>
  </si>
  <si>
    <t>pproject to be approved in FA1</t>
  </si>
  <si>
    <t>&gt;=</t>
  </si>
  <si>
    <t>&lt;=</t>
  </si>
  <si>
    <t>year2</t>
  </si>
  <si>
    <t>year3</t>
  </si>
  <si>
    <t>Functional Area 2 pick all projects relative to the amount invested the 4 projects will bear returns significant to the amount invested.</t>
  </si>
  <si>
    <t xml:space="preserve">Functional Area 3 Pick only one project; project 11 has relatively higher returns compared to projects 10 and 12. </t>
  </si>
  <si>
    <t>Summary: NPV will be maximized by investing on projects; 2,3,4,5,6,7,8,9 and 11 respectively.</t>
  </si>
  <si>
    <t>Expected maximized NPV is $2,023,000,000.00</t>
  </si>
  <si>
    <t>Therefore from Functional Area 1 pick 4 projects: 2,3,4 and 5. The inclusion of project one reduces the weight of the total investment in the whole Funtional area since project 1 has relatively low returns with respect to the total amount invested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</si>
</sst>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10" borderId="0" xfId="0" applyFill="1"/>
    <xf numFmtId="43" fontId="0" fillId="0" borderId="0" xfId="3" quotePrefix="1" applyFont="1"/>
    <xf numFmtId="164" fontId="0" fillId="0" borderId="1" xfId="1" applyFont="1" applyBorder="1"/>
    <xf numFmtId="0" fontId="0" fillId="0" borderId="1" xfId="1" applyNumberFormat="1" applyFont="1" applyBorder="1"/>
    <xf numFmtId="164" fontId="0" fillId="0" borderId="0" xfId="1" applyFont="1"/>
    <xf numFmtId="164" fontId="0" fillId="11" borderId="0" xfId="1" applyFont="1" applyFill="1"/>
    <xf numFmtId="0" fontId="13" fillId="0" borderId="0" xfId="0" applyFont="1"/>
    <xf numFmtId="43" fontId="0" fillId="0" borderId="0" xfId="3" quotePrefix="1" applyFont="1" applyBorder="1"/>
    <xf numFmtId="164" fontId="0" fillId="0" borderId="0" xfId="1" applyFont="1" applyBorder="1"/>
    <xf numFmtId="165" fontId="0" fillId="0" borderId="0" xfId="1" applyNumberFormat="1" applyFont="1" applyBorder="1"/>
    <xf numFmtId="0" fontId="2" fillId="0" borderId="0" xfId="0" applyFont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0" borderId="0" xfId="0" applyFont="1" applyBorder="1"/>
    <xf numFmtId="0" fontId="2" fillId="15" borderId="0" xfId="0" applyFont="1" applyFill="1" applyBorder="1"/>
    <xf numFmtId="0" fontId="0" fillId="0" borderId="0" xfId="0" applyBorder="1"/>
    <xf numFmtId="165" fontId="0" fillId="15" borderId="0" xfId="0" applyNumberFormat="1" applyFill="1" applyBorder="1"/>
    <xf numFmtId="0" fontId="0" fillId="15" borderId="0" xfId="0" applyFill="1" applyBorder="1"/>
    <xf numFmtId="0" fontId="2" fillId="0" borderId="0" xfId="0" applyFont="1" applyBorder="1" applyAlignment="1"/>
    <xf numFmtId="0" fontId="2" fillId="0" borderId="0" xfId="0" applyFont="1" applyAlignme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1200</c:v>
                </c:pt>
                <c:pt idx="1">
                  <c:v>1000</c:v>
                </c:pt>
                <c:pt idx="2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1200</c:v>
                </c:pt>
                <c:pt idx="1">
                  <c:v>1000</c:v>
                </c:pt>
                <c:pt idx="2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Vertical</a:t>
            </a:r>
            <a:r>
              <a:rPr lang="en-US" baseline="0"/>
              <a:t> analysis of total Capital expenditure within the three years of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CC-4568-BD29-CEA8A2DF55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CC-4568-BD29-CEA8A2DF55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CC-4568-BD29-CEA8A2DF55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CC-4568-BD29-CEA8A2DF55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'Project Model'!$D$37:$G$37</c:f>
              <c:strCache>
                <c:ptCount val="4"/>
                <c:pt idx="0">
                  <c:v>Cap Ex. Yr1</c:v>
                </c:pt>
                <c:pt idx="1">
                  <c:v>Cap Ex. Yr2</c:v>
                </c:pt>
                <c:pt idx="2">
                  <c:v>Cap Ex. Yr3</c:v>
                </c:pt>
                <c:pt idx="3">
                  <c:v>Total Cost </c:v>
                </c:pt>
              </c:strCache>
            </c:strRef>
          </c:cat>
          <c:val>
            <c:numRef>
              <c:f>'Project Model'!$D$38:$G$38</c:f>
              <c:numCache>
                <c:formatCode>_("$"* #,##0_);_("$"* \(#,##0\);_("$"* "-"??_);_(@_)</c:formatCode>
                <c:ptCount val="4"/>
                <c:pt idx="0">
                  <c:v>4568</c:v>
                </c:pt>
                <c:pt idx="1">
                  <c:v>2952</c:v>
                </c:pt>
                <c:pt idx="2">
                  <c:v>2736</c:v>
                </c:pt>
                <c:pt idx="3">
                  <c:v>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CC-4568-BD29-CEA8A2DF554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108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EC-4C61-B929-82212D6D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EC-4C61-B929-82212D6D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EC-4C61-B929-82212D6D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EC-4C61-B929-82212D6D644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Project Index</a:t>
                    </a:r>
                    <a:fld id="{972B6E1A-82D1-4A9E-A2B3-14F7FBEA7DD7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DEC-4C61-B929-82212D6D64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'Project Model'!$M$40:$P$40</c:f>
              <c:numCache>
                <c:formatCode>General</c:formatCode>
                <c:ptCount val="4"/>
              </c:numCache>
            </c:numRef>
          </c:cat>
          <c:val>
            <c:numRef>
              <c:f>'Project Model'!$M$41:$P$41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FDEC-4C61-B929-82212D6D644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314325</xdr:colOff>
      <xdr:row>45</xdr:row>
      <xdr:rowOff>114300</xdr:rowOff>
    </xdr:from>
    <xdr:to>
      <xdr:col>11</xdr:col>
      <xdr:colOff>28575</xdr:colOff>
      <xdr:row>59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3D508-6A52-4A9D-AF8C-92956B4D6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107156</xdr:colOff>
      <xdr:row>54</xdr:row>
      <xdr:rowOff>11907</xdr:rowOff>
    </xdr:from>
    <xdr:to>
      <xdr:col>20</xdr:col>
      <xdr:colOff>311263</xdr:colOff>
      <xdr:row>76</xdr:row>
      <xdr:rowOff>53409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767E66-A4A5-4A02-9999-F395BA5AA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69"/>
  <sheetViews>
    <sheetView topLeftCell="E25" zoomScale="70" zoomScaleNormal="70" workbookViewId="0">
      <selection activeCell="M52" sqref="M52"/>
    </sheetView>
  </sheetViews>
  <sheetFormatPr defaultColWidth="8.875" defaultRowHeight="15.75"/>
  <cols>
    <col min="1" max="1" width="28" bestFit="1" customWidth="1"/>
    <col min="2" max="2" width="17" bestFit="1" customWidth="1"/>
    <col min="3" max="3" width="33.25" bestFit="1" customWidth="1"/>
    <col min="4" max="4" width="17" bestFit="1" customWidth="1"/>
    <col min="5" max="6" width="18.625" bestFit="1" customWidth="1"/>
    <col min="7" max="7" width="17" bestFit="1" customWidth="1"/>
    <col min="8" max="10" width="18.625" bestFit="1" customWidth="1"/>
    <col min="11" max="12" width="17" bestFit="1" customWidth="1"/>
    <col min="13" max="13" width="34.125" bestFit="1" customWidth="1"/>
    <col min="14" max="14" width="18.5" bestFit="1" customWidth="1"/>
    <col min="15" max="15" width="14.125" customWidth="1"/>
    <col min="16" max="16" width="19.875" bestFit="1" customWidth="1"/>
    <col min="17" max="17" width="11.25" bestFit="1" customWidth="1"/>
  </cols>
  <sheetData>
    <row r="1" spans="1:16" ht="21">
      <c r="A1" s="65" t="s">
        <v>44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6">
      <c r="A2" s="15"/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7" t="s">
        <v>22</v>
      </c>
      <c r="N3" s="67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47</v>
      </c>
      <c r="N7" s="48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9" t="s">
        <v>12</v>
      </c>
      <c r="N9" s="70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45</v>
      </c>
      <c r="N14" s="63">
        <f>IF(AND(N15&gt;=1,N16&gt;=1,N17&gt;=1),1,0)</f>
        <v>1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25</v>
      </c>
      <c r="N15" s="38">
        <f>SUM(K19:K23)</f>
        <v>4</v>
      </c>
      <c r="O15" s="44"/>
    </row>
    <row r="16" spans="1:16" ht="17.100000000000001" customHeight="1">
      <c r="M16" s="38" t="s">
        <v>26</v>
      </c>
      <c r="N16" s="38">
        <f>SUM(K26:K29)</f>
        <v>3</v>
      </c>
      <c r="O16" s="44"/>
    </row>
    <row r="17" spans="1:17">
      <c r="D17" s="72" t="s">
        <v>48</v>
      </c>
      <c r="E17" s="72"/>
      <c r="F17" s="72"/>
      <c r="G17" s="72"/>
      <c r="M17" s="38" t="s">
        <v>27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24</v>
      </c>
      <c r="J18" s="12" t="s">
        <v>29</v>
      </c>
      <c r="K18" s="41" t="s">
        <v>7</v>
      </c>
      <c r="M18" s="38" t="s">
        <v>28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>
        <f>IF(K19=0,"",I19/SUM(E4:G4))</f>
        <v>0.11733333333333333</v>
      </c>
      <c r="K19" s="49">
        <v>1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 t="str">
        <f t="shared" ref="J20:J23" si="4">IF(K20=0,"",I20/SUM(E5:G5))</f>
        <v/>
      </c>
      <c r="K20" s="49">
        <v>0</v>
      </c>
      <c r="M20" s="61"/>
      <c r="N20" s="62"/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49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49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49">
        <v>1</v>
      </c>
    </row>
    <row r="24" spans="1:17">
      <c r="C24" s="45" t="s">
        <v>35</v>
      </c>
      <c r="D24" s="43">
        <f>SUMPRODUCT(D19:D23,K19:K23)</f>
        <v>1200</v>
      </c>
      <c r="E24" s="43">
        <f>SUMPRODUCT(E19:E23,K19:K23)</f>
        <v>1000</v>
      </c>
      <c r="F24" s="43">
        <f>SUMPRODUCT(F19:F23,K19:K23)</f>
        <v>1200</v>
      </c>
      <c r="G24" s="43">
        <f t="shared" si="6"/>
        <v>3400</v>
      </c>
      <c r="K24" s="44"/>
      <c r="O24" s="64" t="s">
        <v>39</v>
      </c>
      <c r="P24" s="64"/>
      <c r="Q24" s="64"/>
    </row>
    <row r="25" spans="1:17">
      <c r="K25" s="44"/>
      <c r="N25" s="38"/>
      <c r="O25" s="46" t="s">
        <v>40</v>
      </c>
      <c r="P25" s="46" t="s">
        <v>41</v>
      </c>
      <c r="Q25" s="46" t="s">
        <v>42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49">
        <v>1</v>
      </c>
      <c r="M26" s="71" t="s">
        <v>43</v>
      </c>
      <c r="N26" s="46" t="s">
        <v>38</v>
      </c>
      <c r="O26" s="36">
        <f>D24</f>
        <v>1200</v>
      </c>
      <c r="P26" s="36">
        <f>E24</f>
        <v>1000</v>
      </c>
      <c r="Q26" s="36">
        <f>F24</f>
        <v>1200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49">
        <v>1</v>
      </c>
      <c r="M27" s="71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49">
        <v>0</v>
      </c>
      <c r="M28" s="71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49">
        <v>1</v>
      </c>
    </row>
    <row r="30" spans="1:17">
      <c r="C30" s="45" t="s">
        <v>36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49">
        <v>0</v>
      </c>
    </row>
    <row r="33" spans="1:17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49">
        <v>1</v>
      </c>
    </row>
    <row r="34" spans="1:17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49">
        <v>1</v>
      </c>
    </row>
    <row r="35" spans="1:17">
      <c r="C35" s="45" t="s">
        <v>37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7">
      <c r="F36" s="1"/>
      <c r="G36" s="1"/>
    </row>
    <row r="37" spans="1:17">
      <c r="D37" s="12" t="s">
        <v>18</v>
      </c>
      <c r="E37" s="12" t="s">
        <v>17</v>
      </c>
      <c r="F37" s="13" t="s">
        <v>19</v>
      </c>
      <c r="G37" s="12" t="s">
        <v>11</v>
      </c>
      <c r="I37" s="60" t="s">
        <v>49</v>
      </c>
    </row>
    <row r="38" spans="1:17">
      <c r="C38" s="45" t="s">
        <v>46</v>
      </c>
      <c r="D38" s="14">
        <f>SUMPRODUCT(D19:D23,$K$19:$K$23)+SUMPRODUCT(D26:D29,$K$26:$K$29)+SUMPRODUCT(D32:D34,$K$32:$K$34)</f>
        <v>4568</v>
      </c>
      <c r="E38" s="14">
        <f>SUMPRODUCT(E19:E23,$K$19:$K$23)+SUMPRODUCT(E26:E29,$K$26:$K$29)+SUMPRODUCT(E32:E34,$K$32:$K$34)</f>
        <v>2952</v>
      </c>
      <c r="F38" s="14">
        <f t="shared" ref="F38" si="15">SUMPRODUCT(F19:F23,$K$19:$K$23)+SUMPRODUCT(F26:F29,$K$26:$K$29)+SUMPRODUCT(F32:F34,$K$32:$K$34)</f>
        <v>2736</v>
      </c>
      <c r="G38" s="14">
        <f>SUM(D38:F38)</f>
        <v>10256</v>
      </c>
      <c r="I38" s="47">
        <f>SUMPRODUCT(I19:I34,K19:K34)</f>
        <v>1971.1999999999998</v>
      </c>
    </row>
    <row r="39" spans="1:17">
      <c r="M39" s="81"/>
      <c r="N39" s="81"/>
      <c r="O39" s="81"/>
      <c r="P39" s="82"/>
    </row>
    <row r="40" spans="1:17">
      <c r="E40" s="68" t="s">
        <v>31</v>
      </c>
      <c r="F40" s="68"/>
      <c r="G40" s="68"/>
      <c r="M40" s="76"/>
      <c r="N40" s="76"/>
      <c r="O40" s="76"/>
      <c r="P40" s="76"/>
      <c r="Q40" s="77"/>
    </row>
    <row r="41" spans="1:17">
      <c r="D41" s="12" t="s">
        <v>30</v>
      </c>
      <c r="E41" s="12" t="s">
        <v>32</v>
      </c>
      <c r="F41" s="12" t="s">
        <v>33</v>
      </c>
      <c r="G41" s="12" t="s">
        <v>34</v>
      </c>
      <c r="M41" s="78"/>
      <c r="Q41" s="79"/>
    </row>
    <row r="42" spans="1:17">
      <c r="D42" s="40"/>
      <c r="E42" s="42">
        <f>AVERAGE(J19:J34)</f>
        <v>0.14444810980753009</v>
      </c>
      <c r="F42" s="42">
        <f>MIN(J19:J34)</f>
        <v>9.9000000000000005E-2</v>
      </c>
      <c r="G42" s="42">
        <f>MAX(J19:J34)</f>
        <v>0.20044444444444445</v>
      </c>
      <c r="M42" s="78"/>
      <c r="N42" s="78"/>
      <c r="O42" s="78"/>
      <c r="P42" s="78"/>
      <c r="Q42" s="80"/>
    </row>
    <row r="43" spans="1:17">
      <c r="D43" s="2">
        <v>0</v>
      </c>
      <c r="E43" s="2">
        <f t="dataTable" ref="E43:G49" dt2D="0" dtr="0" r1="N7"/>
        <v>0.16414557932673876</v>
      </c>
      <c r="F43" s="2">
        <v>0.1125</v>
      </c>
      <c r="G43" s="2">
        <v>0.22777777777777777</v>
      </c>
      <c r="M43" s="78"/>
      <c r="N43" s="78"/>
      <c r="O43" s="78"/>
      <c r="P43" s="78"/>
      <c r="Q43" s="80"/>
    </row>
    <row r="44" spans="1:17">
      <c r="D44" s="2">
        <v>0.05</v>
      </c>
      <c r="E44" s="2">
        <v>0.15593830036040179</v>
      </c>
      <c r="F44" s="2">
        <v>0.106875</v>
      </c>
      <c r="G44" s="2">
        <v>0.21638888888888888</v>
      </c>
      <c r="M44" s="78"/>
      <c r="N44" s="78"/>
      <c r="O44" s="78"/>
      <c r="P44" s="78"/>
      <c r="Q44" s="80"/>
    </row>
    <row r="45" spans="1:17">
      <c r="D45" s="2">
        <v>0.1</v>
      </c>
      <c r="E45" s="2">
        <v>0.14773102139406488</v>
      </c>
      <c r="F45" s="2">
        <v>0.10125000000000001</v>
      </c>
      <c r="G45" s="2">
        <v>0.20499999999999999</v>
      </c>
      <c r="M45" s="78"/>
      <c r="N45" s="78"/>
      <c r="O45" s="78"/>
      <c r="P45" s="78"/>
      <c r="Q45" s="80"/>
    </row>
    <row r="46" spans="1:17">
      <c r="D46" s="2">
        <v>0.15</v>
      </c>
      <c r="E46" s="2">
        <v>0.13952374242772791</v>
      </c>
      <c r="F46" s="2">
        <v>9.5625000000000002E-2</v>
      </c>
      <c r="G46" s="2">
        <v>0.19361111111111112</v>
      </c>
      <c r="M46" s="78"/>
      <c r="N46" s="78"/>
      <c r="O46" s="78"/>
      <c r="P46" s="78"/>
      <c r="Q46" s="80"/>
    </row>
    <row r="47" spans="1:17">
      <c r="D47" s="2">
        <v>0.2</v>
      </c>
      <c r="E47" s="2">
        <v>0.131316463461391</v>
      </c>
      <c r="F47" s="2">
        <v>0.09</v>
      </c>
      <c r="G47" s="2">
        <v>0.18222222222222223</v>
      </c>
      <c r="M47" s="78"/>
      <c r="N47" s="78"/>
      <c r="O47" s="78"/>
      <c r="P47" s="78"/>
      <c r="Q47" s="80"/>
    </row>
    <row r="48" spans="1:17">
      <c r="D48" s="2">
        <v>0.25</v>
      </c>
      <c r="E48" s="2">
        <v>0.12310918449505406</v>
      </c>
      <c r="F48" s="2">
        <v>8.4375000000000006E-2</v>
      </c>
      <c r="G48" s="2">
        <v>0.17083333333333334</v>
      </c>
      <c r="M48" s="78"/>
      <c r="N48" s="78"/>
      <c r="O48" s="78"/>
      <c r="P48" s="78"/>
      <c r="Q48" s="80"/>
    </row>
    <row r="49" spans="1:17">
      <c r="D49" s="2">
        <v>0.3</v>
      </c>
      <c r="E49" s="2">
        <v>0.11490190552871711</v>
      </c>
      <c r="F49" s="2">
        <v>7.8749999999999987E-2</v>
      </c>
      <c r="G49" s="2">
        <v>0.15944444444444444</v>
      </c>
      <c r="M49" s="78"/>
      <c r="N49" s="78"/>
      <c r="O49" s="78"/>
      <c r="P49" s="78"/>
      <c r="Q49" s="80"/>
    </row>
    <row r="50" spans="1:17">
      <c r="M50" s="78"/>
      <c r="N50" s="78"/>
      <c r="O50" s="78"/>
      <c r="P50" s="78"/>
      <c r="Q50" s="80"/>
    </row>
    <row r="51" spans="1:17">
      <c r="M51" s="78"/>
      <c r="N51" s="78"/>
      <c r="O51" s="78"/>
      <c r="P51" s="78"/>
      <c r="Q51" s="80"/>
    </row>
    <row r="52" spans="1:17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78"/>
      <c r="N52" s="78"/>
      <c r="O52" s="78"/>
      <c r="P52" s="78"/>
      <c r="Q52" s="80"/>
    </row>
    <row r="61" spans="1:17">
      <c r="P61" s="57"/>
    </row>
    <row r="62" spans="1:1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7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O63" s="44"/>
      <c r="P63" s="58"/>
    </row>
    <row r="64" spans="1:17"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O64" s="44"/>
      <c r="P64" s="58"/>
    </row>
    <row r="65" spans="2:16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O65" s="44"/>
      <c r="P65" s="58"/>
    </row>
    <row r="66" spans="2:16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O66" s="44"/>
      <c r="P66" s="58"/>
    </row>
    <row r="67" spans="2:16">
      <c r="O67" s="44"/>
    </row>
    <row r="68" spans="2:16">
      <c r="O68" s="44"/>
    </row>
    <row r="69" spans="2:16">
      <c r="O69" s="44"/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topLeftCell="C49" zoomScale="80" zoomScaleNormal="80" workbookViewId="0">
      <selection activeCell="N56" sqref="N56"/>
    </sheetView>
  </sheetViews>
  <sheetFormatPr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C048-C575-4ED8-B3CF-B0BD74A031E5}">
  <dimension ref="A1:P26"/>
  <sheetViews>
    <sheetView tabSelected="1" topLeftCell="D1" workbookViewId="0">
      <selection activeCell="I4" sqref="I4"/>
    </sheetView>
  </sheetViews>
  <sheetFormatPr defaultRowHeight="15.75"/>
  <cols>
    <col min="1" max="1" width="26.125" bestFit="1" customWidth="1"/>
    <col min="2" max="2" width="17.375" bestFit="1" customWidth="1"/>
    <col min="3" max="3" width="15.75" bestFit="1" customWidth="1"/>
    <col min="4" max="4" width="14.75" bestFit="1" customWidth="1"/>
    <col min="5" max="10" width="15.75" bestFit="1" customWidth="1"/>
    <col min="11" max="11" width="14.75" bestFit="1" customWidth="1"/>
    <col min="12" max="13" width="15.75" bestFit="1" customWidth="1"/>
    <col min="14" max="14" width="18.375" bestFit="1" customWidth="1"/>
    <col min="16" max="16" width="18.375" bestFit="1" customWidth="1"/>
  </cols>
  <sheetData>
    <row r="1" spans="1:16">
      <c r="B1" s="73" t="s">
        <v>51</v>
      </c>
      <c r="C1" s="73"/>
      <c r="D1" s="73"/>
      <c r="E1" s="73"/>
      <c r="F1" s="73"/>
      <c r="G1" s="74" t="s">
        <v>52</v>
      </c>
      <c r="H1" s="74"/>
      <c r="I1" s="74"/>
      <c r="J1" s="74"/>
      <c r="K1" s="75" t="s">
        <v>53</v>
      </c>
      <c r="L1" s="75"/>
      <c r="M1" s="75"/>
    </row>
    <row r="2" spans="1:16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6">
      <c r="A3" t="s">
        <v>50</v>
      </c>
      <c r="B3" s="50">
        <v>0</v>
      </c>
      <c r="C3" s="50">
        <v>1</v>
      </c>
      <c r="D3" s="50">
        <v>1</v>
      </c>
      <c r="E3" s="50">
        <v>1</v>
      </c>
      <c r="F3" s="50">
        <v>1</v>
      </c>
      <c r="G3" s="50">
        <v>1</v>
      </c>
      <c r="H3" s="50">
        <v>1</v>
      </c>
      <c r="I3" s="50">
        <v>1</v>
      </c>
      <c r="J3" s="50">
        <v>1</v>
      </c>
      <c r="K3" s="50">
        <v>0</v>
      </c>
      <c r="L3" s="50">
        <v>1</v>
      </c>
      <c r="M3" s="50">
        <v>0</v>
      </c>
    </row>
    <row r="4" spans="1:16">
      <c r="B4" s="54">
        <v>53000000</v>
      </c>
      <c r="C4" s="54">
        <v>158000000</v>
      </c>
      <c r="D4" s="54">
        <v>70000000</v>
      </c>
      <c r="E4" s="54">
        <v>273000000</v>
      </c>
      <c r="F4" s="54">
        <v>194000000</v>
      </c>
      <c r="G4" s="54">
        <v>158000000</v>
      </c>
      <c r="H4" s="54">
        <v>361000000</v>
      </c>
      <c r="I4" s="54">
        <v>246000000</v>
      </c>
      <c r="J4" s="54">
        <v>334000000</v>
      </c>
      <c r="K4" s="54">
        <v>88000000</v>
      </c>
      <c r="L4" s="54">
        <v>229000000</v>
      </c>
      <c r="M4" s="54">
        <v>299000000</v>
      </c>
    </row>
    <row r="7" spans="1:16">
      <c r="A7" t="s">
        <v>57</v>
      </c>
    </row>
    <row r="8" spans="1:16">
      <c r="A8" t="s">
        <v>6</v>
      </c>
      <c r="B8" s="55">
        <f>SUMPRODUCT(B3:M3,B4:M4)</f>
        <v>2023000000</v>
      </c>
    </row>
    <row r="10" spans="1:16">
      <c r="P10" s="51"/>
    </row>
    <row r="11" spans="1:16">
      <c r="A11" s="19" t="s">
        <v>58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54</v>
      </c>
      <c r="O11" s="19" t="s">
        <v>55</v>
      </c>
      <c r="P11" s="19" t="s">
        <v>56</v>
      </c>
    </row>
    <row r="12" spans="1:16">
      <c r="A12" s="38" t="s">
        <v>59</v>
      </c>
      <c r="B12" s="5">
        <v>450000000</v>
      </c>
      <c r="C12" s="5">
        <v>363000000</v>
      </c>
      <c r="D12" s="5">
        <v>350000000</v>
      </c>
      <c r="E12" s="5">
        <v>1550000000</v>
      </c>
      <c r="F12" s="5">
        <v>1050000000</v>
      </c>
      <c r="G12" s="5">
        <v>800000000</v>
      </c>
      <c r="H12" s="5">
        <v>1800000000</v>
      </c>
      <c r="I12" s="5">
        <v>2100000000</v>
      </c>
      <c r="J12" s="5">
        <v>1206000000</v>
      </c>
      <c r="K12" s="5">
        <v>700000000</v>
      </c>
      <c r="L12" s="5">
        <v>750000000</v>
      </c>
      <c r="M12" s="5">
        <v>2300000000</v>
      </c>
      <c r="N12" s="52">
        <f>SUMPRODUCT($B$3:$M$3,B12:M12)</f>
        <v>9969000000</v>
      </c>
      <c r="O12" s="46" t="s">
        <v>63</v>
      </c>
      <c r="P12" s="52">
        <v>10000000000</v>
      </c>
    </row>
    <row r="13" spans="1:16">
      <c r="A13" s="38" t="s">
        <v>60</v>
      </c>
      <c r="B13" s="5">
        <v>250000000</v>
      </c>
      <c r="C13" s="5">
        <v>165000000</v>
      </c>
      <c r="D13" s="5">
        <v>50000000</v>
      </c>
      <c r="E13" s="5">
        <v>750000000</v>
      </c>
      <c r="F13" s="5">
        <v>150000000</v>
      </c>
      <c r="G13" s="5">
        <v>500000000</v>
      </c>
      <c r="H13" s="5">
        <v>750000000</v>
      </c>
      <c r="I13" s="5">
        <v>800000000</v>
      </c>
      <c r="J13" s="5">
        <v>268000000</v>
      </c>
      <c r="K13" s="5">
        <v>100000000</v>
      </c>
      <c r="L13" s="5">
        <v>350000000</v>
      </c>
      <c r="M13" s="5">
        <v>1500000000</v>
      </c>
      <c r="N13" s="52">
        <f t="shared" ref="N13:N18" si="0">SUMPRODUCT($B$3:$M$3,B13:M13)</f>
        <v>3783000000</v>
      </c>
      <c r="O13" s="46" t="s">
        <v>63</v>
      </c>
      <c r="P13" s="52">
        <v>4000000000</v>
      </c>
    </row>
    <row r="14" spans="1:16">
      <c r="A14" s="38" t="s">
        <v>64</v>
      </c>
      <c r="B14" s="5">
        <v>100000000</v>
      </c>
      <c r="C14" s="5">
        <v>99000000</v>
      </c>
      <c r="D14" s="5">
        <v>100000000</v>
      </c>
      <c r="E14" s="5">
        <v>500000000</v>
      </c>
      <c r="F14" s="5">
        <v>300000000</v>
      </c>
      <c r="G14" s="5">
        <v>150000000</v>
      </c>
      <c r="H14" s="5">
        <v>750000000</v>
      </c>
      <c r="I14" s="5">
        <v>700000000</v>
      </c>
      <c r="J14" s="5">
        <v>402000000</v>
      </c>
      <c r="K14" s="5">
        <v>200000000</v>
      </c>
      <c r="L14" s="5">
        <v>250000000</v>
      </c>
      <c r="M14" s="5">
        <v>400000000</v>
      </c>
      <c r="N14" s="52">
        <f t="shared" si="0"/>
        <v>3251000000</v>
      </c>
      <c r="O14" s="46" t="s">
        <v>63</v>
      </c>
      <c r="P14" s="52">
        <v>4000000000</v>
      </c>
    </row>
    <row r="15" spans="1:16">
      <c r="A15" s="38" t="s">
        <v>65</v>
      </c>
      <c r="B15" s="5">
        <v>100000000</v>
      </c>
      <c r="C15" s="5">
        <v>99000000</v>
      </c>
      <c r="D15" s="5">
        <v>200000000</v>
      </c>
      <c r="E15" s="5">
        <v>300000000</v>
      </c>
      <c r="F15" s="5">
        <v>600000000</v>
      </c>
      <c r="G15" s="5">
        <v>150000000</v>
      </c>
      <c r="H15" s="5">
        <v>300000000</v>
      </c>
      <c r="I15" s="5">
        <v>600000000</v>
      </c>
      <c r="J15" s="5">
        <v>536000000</v>
      </c>
      <c r="K15" s="5">
        <v>400000000</v>
      </c>
      <c r="L15" s="5">
        <v>150000000</v>
      </c>
      <c r="M15" s="5">
        <v>400000000</v>
      </c>
      <c r="N15" s="52">
        <f t="shared" si="0"/>
        <v>2935000000</v>
      </c>
      <c r="O15" s="46" t="s">
        <v>63</v>
      </c>
      <c r="P15" s="52">
        <v>4000000000</v>
      </c>
    </row>
    <row r="16" spans="1:16">
      <c r="A16" s="38" t="s">
        <v>61</v>
      </c>
      <c r="B16" s="38">
        <v>1</v>
      </c>
      <c r="C16" s="38">
        <v>1</v>
      </c>
      <c r="D16" s="38">
        <v>1</v>
      </c>
      <c r="E16" s="38">
        <v>1</v>
      </c>
      <c r="F16" s="38">
        <v>1</v>
      </c>
      <c r="G16" s="38"/>
      <c r="H16" s="38"/>
      <c r="I16" s="38"/>
      <c r="J16" s="38"/>
      <c r="K16" s="38"/>
      <c r="L16" s="38"/>
      <c r="M16" s="38"/>
      <c r="N16" s="53">
        <f t="shared" si="0"/>
        <v>4</v>
      </c>
      <c r="O16" s="46" t="s">
        <v>62</v>
      </c>
      <c r="P16" s="38">
        <v>1</v>
      </c>
    </row>
    <row r="17" spans="1:16">
      <c r="A17" s="38" t="s">
        <v>52</v>
      </c>
      <c r="B17" s="38"/>
      <c r="C17" s="38"/>
      <c r="D17" s="38"/>
      <c r="E17" s="38"/>
      <c r="F17" s="38"/>
      <c r="G17" s="38">
        <v>1</v>
      </c>
      <c r="H17" s="38">
        <v>1</v>
      </c>
      <c r="I17" s="38">
        <v>1</v>
      </c>
      <c r="J17" s="38">
        <v>1</v>
      </c>
      <c r="K17" s="38"/>
      <c r="L17" s="38"/>
      <c r="M17" s="38"/>
      <c r="N17" s="53">
        <f t="shared" si="0"/>
        <v>4</v>
      </c>
      <c r="O17" s="46" t="s">
        <v>62</v>
      </c>
      <c r="P17" s="38">
        <v>1</v>
      </c>
    </row>
    <row r="18" spans="1:16">
      <c r="A18" s="38" t="s">
        <v>53</v>
      </c>
      <c r="B18" s="38"/>
      <c r="C18" s="38"/>
      <c r="D18" s="38"/>
      <c r="E18" s="38"/>
      <c r="F18" s="38"/>
      <c r="G18" s="38"/>
      <c r="H18" s="38"/>
      <c r="I18" s="38"/>
      <c r="J18" s="38"/>
      <c r="K18" s="38">
        <v>1</v>
      </c>
      <c r="L18" s="38">
        <v>1</v>
      </c>
      <c r="M18" s="38">
        <v>1</v>
      </c>
      <c r="N18" s="53">
        <f t="shared" si="0"/>
        <v>1</v>
      </c>
      <c r="O18" s="46" t="s">
        <v>62</v>
      </c>
      <c r="P18" s="38">
        <v>1</v>
      </c>
    </row>
    <row r="22" spans="1:16">
      <c r="A22" s="56" t="s">
        <v>68</v>
      </c>
    </row>
    <row r="23" spans="1:16">
      <c r="A23" s="56" t="s">
        <v>70</v>
      </c>
    </row>
    <row r="24" spans="1:16">
      <c r="A24" s="56" t="s">
        <v>66</v>
      </c>
    </row>
    <row r="25" spans="1:16">
      <c r="A25" s="56" t="s">
        <v>67</v>
      </c>
    </row>
    <row r="26" spans="1:16">
      <c r="A26" s="56" t="s">
        <v>69</v>
      </c>
    </row>
  </sheetData>
  <mergeCells count="3">
    <mergeCell ref="B1:F1"/>
    <mergeCell ref="G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Model</vt:lpstr>
      <vt:lpstr>Approved Line Charts</vt:lpstr>
      <vt:lpstr>Linear programming to max NPV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2025-03-31T07:59:26Z</dcterms:modified>
  <cp:category/>
  <cp:contentStatus/>
</cp:coreProperties>
</file>