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antanu Banerjee\Downloads\"/>
    </mc:Choice>
  </mc:AlternateContent>
  <xr:revisionPtr revIDLastSave="0" documentId="13_ncr:1_{1FA3AAAA-539F-4434-A0D5-FC359196EAFB}" xr6:coauthVersionLast="47" xr6:coauthVersionMax="47" xr10:uidLastSave="{00000000-0000-0000-0000-000000000000}"/>
  <bookViews>
    <workbookView xWindow="-108" yWindow="-108" windowWidth="23256" windowHeight="13176" xr2:uid="{00000000-000D-0000-FFFF-FFFF00000000}"/>
  </bookViews>
  <sheets>
    <sheet name="Sheet" sheetId="1" r:id="rId1"/>
  </sheets>
  <calcPr calcId="191029"/>
  <extLst>
    <ext uri="GoogleSheetsCustomDataVersion1">
      <go:sheetsCustomData xmlns:go="http://customooxmlschemas.google.com/" r:id="rId5" roundtripDataSignature="AMtx7mg2uXMCYNy1LULTG/mEIeHK55Ls2w=="/>
    </ext>
  </extLst>
</workbook>
</file>

<file path=xl/calcChain.xml><?xml version="1.0" encoding="utf-8"?>
<calcChain xmlns="http://schemas.openxmlformats.org/spreadsheetml/2006/main">
  <c r="C2" i="1" l="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<sst xmlns="http://schemas.openxmlformats.org/spreadsheetml/2006/main" count="5128" uniqueCount="3309">
  <si>
    <t>User Name</t>
  </si>
  <si>
    <t>Suggestion</t>
  </si>
  <si>
    <t>sugg_tran</t>
  </si>
  <si>
    <t>Sunita-</t>
  </si>
  <si>
    <t>The reservation policy of implementation of 10% EWS quota is faulty as it has brought down the share of General from 50.5 to 40.5%. We have read that reservation can never exceed 50%. Infact, its high time that in case of reservation on caste should only be given to EWS category to make reservation policy meaningful.
KINDLY PROVIDE RESERVATION TO MEANS , NOT TO ENDS.
Warm Regards
Dr. Sunita</t>
  </si>
  <si>
    <t>AnkilShah</t>
  </si>
  <si>
    <t>For Budget 2023-24
II thnk govt.should looking benifits of 80C it may increase upto 250000 so more amount of savings done by individuals...</t>
  </si>
  <si>
    <t>Vikash Kumar</t>
  </si>
  <si>
    <t>Student ko sabhi jagah dikat aati hai</t>
  </si>
  <si>
    <t>Agriculture Me Jo paisa sabhi ko milta hai vo sare kisano Tak nahi jaata hai rejistration uske no se karva karke dusra labh uthata hai.
Education Bhi latest ho jisse student ko aasani hi</t>
  </si>
  <si>
    <t>Manish J</t>
  </si>
  <si>
    <t>सबसे पहले सरकार से अर्जी है की आप आरक्षण पढ़ने में दे ,उसकी शिक्षा में दे,उसके लालन पालन में दे, जॉब में आरक्षण को खतम किया जाए
इनकम टैक्स को खतम किया जाए LTCG को भी खत्म किया जाए,अगर इनकम टैक्स लेना हे तो समाज के हर तबके के साथ लेना चाहिए,या एक ऐसी व्यवस्था लागू हो की आप इनकम टैक्स के बजाय हर वस्तु को खरीद पर टैक्स अदा करे,
आज के समय पुराने व्यवसाय खतम हो रहे है अमीर और गरीब के बीच की खाई बढ़ती जा रही है,मध्यम वर्ग तो खत्म ही हो गया है
Ease of business doing k liye , अधिक से अधिक प्रोसेस को ऑनलाइन किया जाना चाहिए चाहे वो लाइसेंस की बात हों या बैंक में लोन लेने से लोन चलने और भरने तक की प्रक्रिया हो
जनता और सेवक दोनो की जवाबदेही सुनिश्चित हो,और इसका एकमात्र उपाय काफी हद तक व्यवस्थाओं का डिजिटिली करण हो सकता है</t>
  </si>
  <si>
    <t>Sharad Maruti Narute</t>
  </si>
  <si>
    <t>In National Highway after a construction of Greenfield Expressway after a decade there was so many waste are side of highway there was no recycling system of that waste, in new sanctioning of NH Project include the waste recycling plant and system to manage waste on Highway strictly rules for waste collection and management. Also provide minimal amount for maintaining this system between increase of toll taxes 1 to 5 rs. Per vehicle.</t>
  </si>
  <si>
    <t>Rakesh</t>
  </si>
  <si>
    <t>If every where Malls Comes Where the Small Kirana Shop Worker Goes . Government Should Take care of Kirana Shop Also</t>
  </si>
  <si>
    <t>Debapriyo Ghoshal</t>
  </si>
  <si>
    <t>Environmental friendly business initiatives aiming at reducing plastic pollution or carbon footprint reduction should be given 100% tax benefit and special loans at minimal interest rates to encourage the culture and willingness of more people to take up entrepreneurial activities without being hard pressed for commercials having a good plan and a motive behind</t>
  </si>
  <si>
    <t>In union budget 2023-24 we should focus on giving more economical power and spending parity to the middle income group service class by increasing disposable income and reducing the tax burden on hard earned money. Govt. Sponsored health insurance schemes should be launched and made mandatory for all working class population as per their income .</t>
  </si>
  <si>
    <t>Pramodbasava</t>
  </si>
  <si>
    <t>Reforms for Casteism are much needed now, since if every caste produce an Arjuna and all Arjunas are made to fight among each other, its a Loss for the Hindu as a Religion which makes us look weak and soft targets for other religions who always switch their sides based on power, money &amp; other material needs. hence we need a common system where no one can find who you are except that you are from Hindu. remove declaration of caste in any govt applications, replace it with Religion.</t>
  </si>
  <si>
    <t>Kalkin Kaushik</t>
  </si>
  <si>
    <t>Honorable Prime Minister, Union budget 2022-23 was a supportive hand for the government which focused on the four pillars of PM GatiShakti, inclusive development, productivity enhancement and investment, sunrise opportunities, energy transition, and climate action financing of investments and etc. And capital expenditure outlay of center was 7.5 lakh crores this year. 21,354 crores were used in finance whereas interest accounted for 940,651 crores. My few suggestions for Union Budget 2023-24. We have 107 startups unicorns in our country. We should link these startups with already established companies of India and should be operated internationally. By this, this innovative team can be profitable to India as well the other party. Innovations of such teams can be introduced to Indian local markets, MSME sectors, etc. My second suggestion is to encourage individual investment a lot as investment, management, business and services sectors are emerging another profitable power.</t>
  </si>
  <si>
    <t>Gajanan Baburao Bhargav</t>
  </si>
  <si>
    <t>नई शिक्षा निती मे पहला काम ये करे। स्कूल में होने वाला अवैध व्यवसाय बंद करे। ज्यो की सभी पँरेन्टस् , स्टुडंट व अन्य व्यवसायीक बंन्धुओ पर बुरा असर पडता है।
यहा से स्कुल मे बिक्री करने पर पाबंदी होनी चाहिए।
यहा पर होने वाले बिक्री से पढाने व शिक्षा में व्यत्यय आता है।
इनके सेल करने के लिए शिक्षक ,शिक्षिका को लगाया जाता है।
इन सेल करने हेतु पूरा स्कूल का कर्मचारी वर्ग वापरा जाता है।
इससे वो चलता है जब तक विद्यार्थी यो पर पढाईतक रोक दी जाती है।
इससे समाज पर बुरा असर पडता है।उनका व्यवसायीक का
रोजगार पर असर होता है। ओ व्यवसाय जब शाँप दुकान मे जाएगा तो अनेक कुटुंब का पेट उस पर चल सकता है।
स्कूल मे बुक्स ,नोटबुक,युनिफॉर्म शुज बेचने से इनका रोजगार छिना जाता है।इससे कम से कम 1 करोडो रोजगार का अवसर पैदा हो सकते है।
इसी कारण हमारी ये मांग आप अच्छी से सोचीए। और इन बातो पर अमलबजावणी करे।
धन्यवाद जय श्रीराम</t>
  </si>
  <si>
    <t>Jay Kumar</t>
  </si>
  <si>
    <t>If any government person reading this, few requests
1. Instead of flat 30% tax on crypto make tax slabs like in stocks
2. Instead of 1% TDS, make it 0.1%TDS
This will make crypto trading and investing grow in india🇮🇳🇮🇳🇮🇳👍👍👍</t>
  </si>
  <si>
    <t>Mahesh Naik</t>
  </si>
  <si>
    <t>Govt should encourage ppl to keep their money in banks by giving 100% security on all kinds of deposits. RBI shld keep on warning ppl on keeping their deposits in non approved banks or financial institutions at their own risk.
Govt should levy min tax on interest earned in bank deposits
Simplify tax by implementing flat tax without giving any exemptions and bringing more ppl under taxable bracket and reducing tax slab</t>
  </si>
  <si>
    <t>VakaSankarReddy</t>
  </si>
  <si>
    <t>Sir,
Reservations to apply only for education not for jobs and promotions, other wise Nation will go down with less knowledge employees &amp; zero quality of descisions.</t>
  </si>
  <si>
    <t>A R Ramakrishnan</t>
  </si>
  <si>
    <t>De Nirmala mam
please give tax benefits to veterans on pension earned.and on intrests earned from retirement corpus.
please reintroduce Sr Citizens benefits for train travel.</t>
  </si>
  <si>
    <t>Thelaptops</t>
  </si>
  <si>
    <t>I’ve been surfing on the web more than 3 hours today, yet I never found any stunning article like yours. It’s alluringly areteitech.net worth for me. As I would see it, if all web proprietors and bloggers made puzzling substance as you did, the net will be in a general sense more beneficial than at whatever point in late memory.</t>
  </si>
  <si>
    <t>Great https://areteitech.net/</t>
  </si>
  <si>
    <t>Utkarsh Mule</t>
  </si>
  <si>
    <t>पर्यटन पर सरकार को ज्यादा ध्यान देने की जरुरत है.</t>
  </si>
  <si>
    <t>SajitKumarP</t>
  </si>
  <si>
    <t>Dear All
Change requirement-Indian bureaucracy.
Attached is my thought process on liberating Bharat from slave mindset and become a truly Independent and self-respecting country.</t>
  </si>
  <si>
    <t>DevPrakashSharma</t>
  </si>
  <si>
    <t>Please Ssc all vacancy upper age limit extended of ur category</t>
  </si>
  <si>
    <t>Mohammed Azmi</t>
  </si>
  <si>
    <t>I want to suggest a few points for India's Future Growth Strategy,
1. India can grow its Economy by 10 times, Just by Quadrupuling the number of IITs.
2. Central Government can increase the taxation on ICE-powered cars by 2-3% and reduce the 2-3% taxation on hybrids and electric vehicles.
3. Central government should GST on Cigarettes to 100%.
4. All government buildings must be equipped with Solar Panels.
5. More Schools should be opened in Lower-income states.
6. Rural roads need to be developed by the Government.
7. Invitation of Foreign Aerospace Manufacturing Giants to set up assembly lines in India to manufacture commercial aircraft and helicopters.
8. Financial year should be changed from 1st January to 31st December.
9. 4-wheeler Vehicles should score at least 1 star in crash test rating before releasing into the market.
10. Stray Animals Committee is to be established at every district level to provide proper care and to reduce the deaths of these animals.</t>
  </si>
  <si>
    <t>KAMALA KANNAN NARAYANAN</t>
  </si>
  <si>
    <t>இந்தியாவின் பாரம்பரியத்தையும் கலாச்சாரத்தையும் கண்ணியத்தையும் பாதிக்கும் அத்தனை இன்டர்நெட் விளையாட்டுகளையும் வலைத்தளத்தையும் தடைசெய்யப்பட வேண்டும் என்று பாரதப் பிரதமருக்கு வேண்டுகோள் வைக்கின்றேன்.</t>
  </si>
  <si>
    <t>Vijay Kumar Malhotra</t>
  </si>
  <si>
    <t>Respected Sir,
RERA Act was conceptualized to bring fast relief to the hapless and gullible buyers of realty in India. It's indeed wonderful in cutting corners and providing fair judgements within a span of 90 days.
But what after that.
There is no straight forward execution or recovery process. RERA authority does not have any mechanism which expedite execution of its orders. They simply forward order to Distt Collector for execution without any accountability, transparency or time bound limits.
In my case it's 2 years since UKRERA pronounced orders in my favor. There is no replies to my queries and strangely UKRERA Chairman contact details are conspicuously absent from their website.
File no. UKRERA/00934442
CASE FILE No. 90/2020.
How and when will I get justice.
VK Malhotra</t>
  </si>
  <si>
    <t>ManojHanse</t>
  </si>
  <si>
    <t>Trucks should be banned in Cities during day time and all drivers need to follow traffic rules.
And any accident cases should be handled first.</t>
  </si>
  <si>
    <t>Aadhar and PAN information shouldn't be readable to public. but only to official who are required to withhold such info.</t>
  </si>
  <si>
    <t>Subhra Bikash Behera</t>
  </si>
  <si>
    <t>Blood group should be mentioned on Aadhar card. One of the most important points.</t>
  </si>
  <si>
    <t>Dr Ravindra Kumar Singh</t>
  </si>
  <si>
    <t>To honble pm and mp From Varanasi thanks for making Varanasi a most sought after spiritual destination. People from all corners are thronging but that has made total congestion in city. Hats off to your thought on rope way connect. In fact Pl consider that no vehicle ( to start with four wheelers) enter the core city ( say 4 km radius of Mahadev temple ( starting from Varuna and till assi ghat ) . All entry points to Varanasi should have multi story parking and from there people have to catch eco friendly vehicles only. Only green vehicles operated by poors/ young ( example battery /EV vehicles) ply . Further plastic vending project started by dicci sidbi ( people putting plastic bottles , recycled as also it endeavours to incentivise the bottle putting individuals ( presently sidbi tried that mobile recharging coupon can be given but another variant can be where coupons for riding EV vehicles gets generated). Similarly waste mgmt . Ownership of city and envtt is a must.</t>
  </si>
  <si>
    <t>Ranjithkumar S</t>
  </si>
  <si>
    <t>In recent years, we can see people are talking on phone while driving or riding. This is dangerous act , not only for them but for other commuters on the road. This needs to be stopped immediately. After seeing this My colleague from abroad visit india said during training that Cultural chaos…Such parents indirectly teaching their children a wrong habit. Human brain can focus only one activity at a time. Mass education needs to be done on priority.</t>
  </si>
  <si>
    <t>AdeshGolatkar</t>
  </si>
  <si>
    <t>Would like to suggest to have some standard format for all products, to show price, mfg date, expiry date, batch number.
Like the font, size, color, bg color, position on pack, which needs to be easy to locate and is readable.
Due to lack of such a format it is difficult to read this vital information.
There could be some fine if not adhered to. Consumers can post pics to some portal and the product company can be fined.
Thanks</t>
  </si>
  <si>
    <t>Shankar Chatterjee</t>
  </si>
  <si>
    <t>I suggest pensioners should not be asked to submit income tax return</t>
  </si>
  <si>
    <t>Harshbirla</t>
  </si>
  <si>
    <t>जेसा कि हम जानते हैं सरकार चलाने के लिए हमें टेक्स की जरूरत पड़ती है हमने सुना है विदेशों में भी लोगों को टेक्स भरना होता है लेकिन वह 1time tax भरते हैं हिन्दूसतान हम जीवन भर भरते है यहां भी कुछ easy tax policy अपनने की जरूरत है</t>
  </si>
  <si>
    <t>Jitendra Kumar</t>
  </si>
  <si>
    <t>I am a student and I am a nature lover, inspired by this, I have made a model at large in my school and the name of this model is to conserve water from molten glaciers. Which will increase the water level of land, which will be less, we have a lot of advantages of environmental pollution and water conservation, let's understand in detail- I am a student, I have made a large scale model in my school and the name of that model is to conserve the water obtained from molten glaciers, this is our main purpose. Water conservation has been done like this - when the glacier will melt, the water will flow directly from the rivers to the sea, that water will not be of any use, the rivers will be connected to the rivers to save this water from being wasted. And there will be dams on rivers, which will cause water in dams, then the water level of the area will increase, where the barren land will be rebuilt and more and more trees and plants will grow in that area, which will increase the oxygen</t>
  </si>
  <si>
    <t>SavjaniTejashreekalpeshbhai</t>
  </si>
  <si>
    <t>Organised science awareness webinar</t>
  </si>
  <si>
    <t>Save the water and electricity</t>
  </si>
  <si>
    <t>Shrawan Singh</t>
  </si>
  <si>
    <t>जिस परिवार ने सन 2018 से 2021 में प्रधानमंत्री आवास योजना मे आवेदन करके बैंक से लोन लेकर मकान बनवाया है और उन्हे सब्सीडी का लाभ नही मिला है ओर सब्सीड का अभी तक इन्तजार कर रहे हैं
उनके लिए सरकार की तरफ़ से सर्वे करके सब्सीडी का लाभ दिलाए</t>
  </si>
  <si>
    <t>Ganesan Subramanian</t>
  </si>
  <si>
    <t>MEA may consider creating G-South Group of the 100+ lower middle &amp; low income countries. This will obviously exclude the US, China, Europe, UK and other developed countries. Though developed countries may take their own time to acknowledge India as Vishwa Guru, being the promoter of G-South of 100+ countries can be a step towards becoming Vishwa Guru. India can be their voice in all global fora. These countries can use INR for their export import thru our payment platforms. My article https://pgurus.com/india-should-create-a-g-south-platform/ explains the idea in detail.</t>
  </si>
  <si>
    <t>Prafull Tripathi</t>
  </si>
  <si>
    <t>There has been no increase in tax on tobacco products in the last five years which has made these more affordable. By increasing excise tax on tobacco products, Government can meet its revenue target and reduce the tax burden on other essential items.
Dhanyawaad
Prafull Tripathi
madhya pradesh Satna</t>
  </si>
  <si>
    <t>AbhishekMandal</t>
  </si>
  <si>
    <t>dafint tha wanted to call you respected</t>
  </si>
  <si>
    <t>SudhirKumar</t>
  </si>
  <si>
    <t>भारत की अगली पीढ़ी की सबसे बड़ी समस्या जनसंख्या है। सरकार को अधिक से अधिक ईंधन आयात करने की आवश्यकता है। मैं जानता हूं कि सरकार ईवी वाहनों और सौर पैनलों के लिए सब्सिडी प्रदान करके इस समस्या को हल करने की कोशिश कर रही है।
यदि सरकार इस योजना में सफल हो जाती है तब भी समस्या है।
फिर भी, सरकार को आबादी के लिए अधिक संसाधन भोजन, स्कूल और आवास की आवश्यकता है। साथ ही इन सभी के लिए सब्सिडी देने की जरूरत है।
वर्तमान में, भारत में 141 करोड़ की आबादी है फिर भी कई शहरों में संसाधनों की कमी है।
सोचिए अगर 2045 तक भारत की आबादी 200 करोड़ हो जाए। (मुंबई 3.5 करोड़, दिल्ली 3 करोड़ आबादी)। कल्पना कीजिए कि सरकार को किन संसाधनों की जरूरत है।
समाधान: यदि कोई व्यक्ति 60 वर्ष का हो जाता है और उसके 2 बच्चे हैं तो उसे 1 लाख या उससे अधिक की प्रोत्साहन राशि दें। साथ ही यदि कोई व्यक्ति नसबंदी या ट्यूबल लिगेशन प्रक्रिया करवाता है तो उसे नि:शुल्क प्रक्रिया के साथ 50 हजार की प्रोत्साहन राशि प्रदान करें। ये भविष्य में जनसंख्या के लिए उपयोग किए जाने वाले धन से प्रोत्साहन हैं।
सुधिर कुमार 9798154848</t>
  </si>
  <si>
    <t>Name-Vijay Singh Kunwar</t>
  </si>
  <si>
    <t>Honorable Minister Sir, 'Ease of doing business' is not applicable in your Ministry of Corporate Affairs. I am talking about Nidhi companies. We are being harassed unnecessarily. Some things are not clear in Nidhi Rules 2014. It is being misused. E-Form NDH-4 has been made so controversial that today it has become difficult to get approval. Now people are beginning to feel that NDH-4 is being rejection intentionally and to justify it, concocted reasons are being given which have nothing to do with the Nidhi Rules, 2014.Today thousands of Nidhi companies are being pressurized to close indirectly. Because of this, unemployment crisis has arisen on lakhs of people.
It is my heartfelt request to you, Honorable Minister, to treat Nidhi companies cooperatively, stop treating us like criminals. Nidhi companies are ready to contribute well to the country's economy and can provide lakhs of jobs.
Thank you and Regards
Please #Approve NDH-4/Save Nidhi Companies/Save Employment</t>
  </si>
  <si>
    <t>Honorable Minister sir, 'Ease of doing business' is not applicable in your Ministry of Corporate Affairs. I am talking about Nidhi companies. We are being harassed unnecessarily. Some things are not clear in Nidhi Rules 2014. It is being misused. E-Form NDH-4 has been made so controversial that today it has become difficult to get approval. Now people are beginning to feel that NDH-4 is being rejection intentionally and to justify it, concocted reasons are being given which have nothing to do with the Nidhi Rules, 2014.Today thousands of Nidhi companies are being pressurized to close indirectly. Because of this, unemployment crisis has arisen on lakhs of people.
It is my heartfelt request to you, Honorable Minister, to treat Nidhi companies cooperatively, stop treating us like criminals. Nidhi companies are ready to contribute well to the country's economy and can provide lakhs of jobs.
Thank you and Regards</t>
  </si>
  <si>
    <t>Iehxxxxxfh</t>
  </si>
  <si>
    <t>ஒரு ஃபேஸ்புக் அப்ளிகேஷன் எல்லாம் எவ்வளவு அழகா ட்ரான்ஸ்லேஷன் ஆப்ஷன் வச்சிருக்காங்க, ஆனா மை கவர்மெண்ட் ஆப் ல லாங்குவேஜ் ட்ரான்ஸ்லேஷன் ஆப்ஷன் இல்லை, ஆங்கிலத்தில் இருக்கும் பதிவுகளை சரியாக புரிந்து கொள்ள இயலவில்லை, லாங்குவேஜ் ட்ரான்ஸ்லேஷன் வசதி இந்த அப்ளிகேஷனில் செய்து தரவும்</t>
  </si>
  <si>
    <t>PrakashVV</t>
  </si>
  <si>
    <t>Something will be done urgently to reduce the price of petrol</t>
  </si>
  <si>
    <t>Sachin Jagdish Singasane</t>
  </si>
  <si>
    <t>one nation one electricity bill for all India. Also bill frequency payment should be 2 months from bill date with out arrears and fine. #SachinSingasane</t>
  </si>
  <si>
    <t>GIRISHPRABHAKARKULKARNI</t>
  </si>
  <si>
    <t>Dear Finance minister, I would like to suggest some provision to make in Budget 2023, that people who take care of their old / senier parents and mentally ill persons in their family need to have support. Which encourge them to to take care. Their is no provision at present. Some people do that without having financial support by govt. After death of illness person, they dont get benifit as respect with spending years for that.
I would like to suggest, the said provision encourage and help them to secure their future also that will help to strengthen the bonding of lovely relations with senior citizens . Yours faithfullyfull, Girish Kulkarni</t>
  </si>
  <si>
    <t>Nishan Dutta</t>
  </si>
  <si>
    <t>Namaste Modi Ji
I Nishan Dutta of class XI. Recently I was given an assignment on the education system of the Vedic India and it was a grate experience foe me to do a research on it. So I came to know about many facts about it. And if we compare between the present situation and the vedic one so we can se a clear difference between them . The subjects taught in the vedic India were much more rational and practical then today. So would like to request you that: is it possible to introduce a new subject which will be based on our ancient Vedic Education System. To be honest today the Private Education Institutions have only one motive and that is money printing. And it may sound a bit contrast that in today's time one thing is missing from our Education System and that is Education.</t>
  </si>
  <si>
    <t>MANISH AGARWAL</t>
  </si>
  <si>
    <t>Good Day Sir,
I have a request. I am a resident of Surat, Gujarat. From year 2023 onwards, it has been made compulsory for students seeking admission in Class 1 to attain the age of 6 years by 31st May 2023. My son will be 6 years old on 30th July 2023. He will miss admission to Class 1 just by 2 months. He is an intelligent kid and although he is the youngest in his class, he is at par with all his fellow classmates in Sr. KG. I am sure there will be many such students all over Gujarat.
We therefore request you to kindly extend the age limit by atleast 2 months.
Thanks and regards
Capt. Manish Agarwal
M : 8511106221</t>
  </si>
  <si>
    <t>KODATIASHOKSRINIVAS</t>
  </si>
  <si>
    <t>Namaste PM Modi ji
I here with you a request "if the BJP Party have any opportunities to Conduct Awareness Programs India wide on the Misconceptions.
Please look in to the matter and please Share the information.
Create a Revolution to eradicate the misconceptions India wide program.
Thanking you,
Yours Sincerely,
K A Srinivas</t>
  </si>
  <si>
    <t>Keyur Patel</t>
  </si>
  <si>
    <t>India's next generation's biggest problem is population. Government needs to import more and more fuel. I know the government trying to solve this problem by providing subsidies for EV vehicles and solar panels.
If Government get successful in this plan still the problem is there.
Still, the government needs more resources food, schools, and housing for the population. Also, Needs to give subsidies for all these.
Currently, India has a 141 crore population still there many cities are crowded with a shortage of resources.
Imagine If India has a 200 crore population by 2045. (Mumbai with 3.5 crores, Delhi with 3 crores population). Imagine the resources the government needs.
Solution: Give an Incentive of 1 lakhs or more if a person becomes 60 years old with 2 children. Also, Provide 50 thousand incentives with the free procedure if a person undergoes a vasectomy or tubal ligation procedure. These are the incentive from the funds that will be used for the population in future.</t>
  </si>
  <si>
    <t>DR Vinay Mishra</t>
  </si>
  <si>
    <t>MY Government PGM is very interested and knowledge based Portal and execution to adminitrative advanced</t>
  </si>
  <si>
    <t>Divyesh Bhagvati</t>
  </si>
  <si>
    <t>Respected Sir,
We have done clean india and developed india but now we have to focus on green india.
Due to development in cities and villages we have cut lots of trees but there is no plantation in such speed. So my idea is to make green corridor around such limited city or village area and also we can plan maximum trees on divider between roads in state highways, in national highways and also in street roads which will block the front light of opposite vehicles and also looks green everywhere.</t>
  </si>
  <si>
    <t>Raman Sharma</t>
  </si>
  <si>
    <t>rain water harvesting to be mandatory in all india .
guidelines to develop
monitor the system .
special preveledge to such house owners discount in water bill or electric bill.
serious concern .
if sewer connected by anyone . strict rules to punish .
check builders premises periodically .
check drainage of every house ..</t>
  </si>
  <si>
    <t>VipulArvindSheth</t>
  </si>
  <si>
    <t>Hello,
1) think about old buildings redevelopment like lic is the landlord of building they are not interested in development of buildings they are owner of many building make some policy for people who are living in those buildings from decades
2) education fees, private school charges lots of fees in Maharashtra make some rule for this so that can be easy for every class of people's.
3)slum development plan like railways or DRP ,first allot them before demolished
4)think about small shopkeepers as of now online business affected lots of small business shopkeepers,many of them are rented shop,many have loan repayment,but lack of buisness everything is difficult for small businessman
Just think about this point and make them applicable if possible it relex many middle class people
Thank you</t>
  </si>
  <si>
    <t>Abhi Garg</t>
  </si>
  <si>
    <t>Sir our contry need new force - combination of information planting and hackers, through tht we can stop the attack like aiims one and.. By misinformation we can break Pakistan into different states</t>
  </si>
  <si>
    <t>Linson Kurian</t>
  </si>
  <si>
    <t>there are a lot of central and state government policies, subsidies, apps , schemes that are not aware to the common people. The government introduces "30 min of national interest " policy on the tV channels to publish mandatory content related to government.
In addition, the government can bring this to social media influences having millions of subscribers with different policies like promote government apps / schems once in a month.</t>
  </si>
  <si>
    <t>A lot of religious places hold tons of gold. there should be some slabs to hold the amount of gold similar to citizens or ask them to bring the gold under a gold monetization scheme so that the country can reduce import of gold.
there are a lot of religious places having crores of amount, there should be some mandatory CSR activities like building schools , roads , hospitals etc with the name of religious organizations so that common people can benefit</t>
  </si>
  <si>
    <t>NEERAJ GARG</t>
  </si>
  <si>
    <t>नमस्ते जी।
एक ऐसा bulb या tube light बनाई जा सकती है जिसको जगाने पर आसपास अंधेरा हो जाए। इसका उपयोग अंतर्राष्ट्रीय सीमा अर्थात बॉर्डर पर किया जा सकता है।</t>
  </si>
  <si>
    <t>नमस्ते जी। भारत में कुछ परिवार ऐसे हैं जिन्हें कई पीढ़ियों से अपनी दुकानों पर कार्य कर रहे हैं किंतु वह दुकाने नगर पालिका या नगर निगमों के अधीन है एवं उन व्यक्तियों को उन दुकानों का किराया अभी भी देना पड़ता है। मेरा अनुरोध है कि यदि उन सभी परिवारों को उन स्थानों का अधिकृत अधिकार प्रदान किया जाए तो इससे उन्हें बैंकों से कुछ लोन लेना भी आसान हो जाएगा एवं सामाजिक स्थिति के अनुसार उनके घर में बच्चों का विवाह भी करना आसान हो जाएगा क्योंकि उनके पास अपनी अचल संपत्ति हो जाएगी।
धन्यवाद।</t>
  </si>
  <si>
    <t>Divik Soni</t>
  </si>
  <si>
    <t>Begger &amp; Poor People Management Scheme (BPMS)
The idea is to give a compulsion to the religious places to manage the beggers &amp; poor people in their nearby areas. The Government should make a team of this types of religious places (temples, mosques, etc) + Government units (Municipalities, Panchayats, etc) + NGOs (working for such people &amp; related). They will target the specific nearby areas where beggers are found bringing them under a roof performing basic sanitary activities &amp; providing them decent clothes, etc. And whenever a begger is found will have to do the same to ensure no begger should be there. All the expenses will be funded my this religious places because they have abundance of money which should be applied to this type of work as this would be the greatest use of it. After that they should be provided jobs as per there ability (cleaning, small scale production, etc) the NGO would provide necessary human resource for it and (continue in the attached image)...</t>
  </si>
  <si>
    <t>DINESH KUMAR SRIVASTAV</t>
  </si>
  <si>
    <t>माननीय प्रधानमंत्री जी,
कृषियुक्त भूमि के बेचने पर कड़ाई से रोक लगाई जाए अन्यथा अगले बीस - पच्चीस सालों बाद भारतवासियों को अनाज/सब्जी/फल फूल कुछ भी नहीं मिल पाएगा। कृपया मेरा अनुरोध है कि इस पर व्यापक बहस हो और आवास के लिए कृषियुक्त जमीनों के खरीद फरोख्त पर पूरे भारत वर्ष में तुरन्त रोक लगे।
प्रार्थी,
विंध्य वैदिक मानव उत्कर्ष समिति
मीरजापुर -231001 उत्तर प्रदेश, भारत</t>
  </si>
  <si>
    <t>Saurabh Budhwar</t>
  </si>
  <si>
    <t>New Education Policy 2020:
It talks about an education system that needs no cramming and rote memorization.
Problem:
Indian Knowledge Systems value rote memorization for a very scientific reason:
1. Rote Memorization helps translation in the memory and hence make use of memory efficiently. For instance: Panini's Sanskrit Grammar has ==&gt; Hence, NEP must not discount use of memory as a tool in quality education.
2. Indians were known to have infinite(by western standards) memory by the accounts of multiple foreigners. Because memory is the seed of new knowledge, and ancient India used good seed.
==&gt; Hence, we must create a memorization framework of basic sutras out of modern science so that it can be efficiently used for problem solving.
For a detailed and in depth analysis: saurabh.nd.budhwar@gmail.com</t>
  </si>
  <si>
    <t>Avinanda Ghosh</t>
  </si>
  <si>
    <t>ONE NATION, ONE PEOPLE, ONE IDENTITY: AADHAAR
I propose that the AADHAAR should be designated as the SINGLE IDENTITY NUMBER for Indian citizens.
Multiple IDs such as Aadhaar, PAN, Driving Licence, Voters ID, Ration Card, Cowin Certificate, etc. face 4 big problems: (a) very hard to memorise/remember; (b) massive and avoidable duplication of data gathering and data storing; (c) mismatch of same data element in different databases; (d) disconnected databases, often again linked back to Aadhaar.
Advantages: (a) a single comprehensive reference point for entire profile of each citizen, (b) access of full dataset to start a new activity (eg. Cowin Certification); (c) one-time training to ground-level workforce; (d) much more focussed ground level control over fraudulent making of Aadhaar, more resources committed to the single point activity; (e) single Security ring, more robust, multi-layered, easier to manage; (f) technology upgrades easier to apply or retro-fit.</t>
  </si>
  <si>
    <t>GUMMADI VINOD KUMAR</t>
  </si>
  <si>
    <t>Sir, I'm vinod kumar from andhrapradesh., Sir we are having power issues in summer because of production is low but we are forgetting one another source that is piezoelectricity which we can transform our roads to produce piezoelectricity by installing piezoelectric plates sir. We can install in heavy traffic roads and near signal lights which we can save power. And we can use drainage outlets to rotate turbines which is smaller but produced power will be usable sir. Thank you sir.</t>
  </si>
  <si>
    <t>MohammadGhoriShah</t>
  </si>
  <si>
    <t>Honorable Prime Minister, 
With the current resources and infrastructure of the country, we can make our country a prosperous, peaceful and orderly paradise.  Taking just a few steps and their concerted implementation can change our country, which is only possible with your strong action.
  Firstly, waste prevention and proper utilization of resources.  By this it is possible to conserve or increase resources without increasing production. 
 Secondly,  crack down on financial corruption.  To observe whether the money allocated by the government is being used properly by the responsible institutions.  And to observe whether people or institutions are paying taxes properly.  Keeping a sharp lookout for fraud in payment of taxes or payments for government services. 
Thirdly,  Creative, honest, hard-working and courageous people should be employed for administrative work.  By whom the establishment of justice at the administrative and social level is more possible.</t>
  </si>
  <si>
    <t>Atul Gavali</t>
  </si>
  <si>
    <t>suggestion for income tax form-
1.please provide upi option in income tax form at payment page
2.pamement process should be simplified.. I.e. no need to fill any field other than upi id.. currently head ,sub head needs to filled.. these fields should be captured way before payment page.. and at payment page just payment processing should be done.. no need to again fill any more data.. transaction number can be linked to each return
3.facility to pay to income tax department from any payment method.. just transaction number and otp can be entered in the income tax return .. so payment and return filing will be different.. ultimate aim is simple return filing process .. consultantation should be made with all stakeholders before implementation
4.process re-engineering must be done in all government form filling.. I.e. simplified processes must be adopted.. e.g. we already have database as per pm Kissan scheme.. in kusum scheme such database with lottery system can be used</t>
  </si>
  <si>
    <t>Prashanth Krishnadas</t>
  </si>
  <si>
    <t>Current bank account for new startups - 500 Rs only
Please consider allowing new startup founders to open Current account with minimum bal of 500 Rs (deposit or opening fee) though people are able to register companies easily , finding a current account is very difficult, they the banks expect 10000INR to 1 lakh as deposit , this will help new startup founders</t>
  </si>
  <si>
    <t>Pranab Ranjan Mandal</t>
  </si>
  <si>
    <t>Student-cum-Employment ID,
I propose an Pan-India Basis one ID (One Roll No/Registration No, from school to college) Which will have an unique ID like Aadhaar, every school going students will have it. As per NEP-2020, this card will be updated regularly varying step-to-step with minimal details, according to 5+3+3+4 system. After that it automatically becomes a mandatory Employment ID (can replace 'Bio Data' forms asked by companies).
Government can track organized/inorganized sector workers very easily.
How much talent is lost can be traced. How much students get proper infrastructure related to education can be traced. Extra burden of eShram like cards can be removed. Talent pool can be traced and related infrastructure can be build.</t>
  </si>
  <si>
    <t>Amol Uttam Sonawane</t>
  </si>
  <si>
    <t>Hi Everyone, ,
I think, We have to save our hills, else we also became one of those countries who are facing or get affected by climate change. (Vize. Flooding by increasing of water level &amp; non availability of natural obstacles/hills, Earthquake due imbalance of earth shell, etc.).
For it we have to search stone's alternate for constructions at every stage. (Building/ Other constructions, Road construction, Railway construction &amp; for Rail tracks).
Then only we will be reduce use of or depending of stones and alternatively save the stony hills.
[Just like Saving trees for Ozone layers, and saving hills to avoid further upcoming disasters].
Thanks.</t>
  </si>
  <si>
    <t>Amit Kumar</t>
  </si>
  <si>
    <t>भारत में पुलिस और न्यायपालिका सुधार बहुत ही जरूरी है दोनों ही विभाग में लाखों केस लंबित है एक केस के निर्णय में 20 साल लग जाते है पैसे वाले और रसूखदार लोग इसका फायदा उठाते है अगर इसको सही समय पर नही सुधारा गया तो कानून और न्याय गरीब के लिये सिर्फ नाम का रह जायेगा</t>
  </si>
  <si>
    <t>All over india Police uniform should have camera and also inside police with central datacenter so that their honesty,behaviour and activity can be monitored and evaluated secreately.</t>
  </si>
  <si>
    <t>suggestion for railway signalling &amp; telecom-
1.currently separate copper conductors are being used between 2 stations for different equipments &amp; and analog signals like AXLE COUNTERS,BLOCK INSTRUMENT, TELEPHONE ,IBH , AND OFC for telecom
2.copper conductors are much more costly to maintain,and initial capital &amp; maintainance cost is also more(insulation of copper cable tends to break for lot of reasons and it results in entire 5 to 6 km cable to be defective
3.currently lot of defective copper cables(underground)at all stations &amp; block section .. scrap cost of such cables together can be 1000s crore in each zone..&amp; copper cables are prone to theft
solution-
1.convert all analog signals to digital (just like efftronics data logger converts analog to digital)and shift all communication to ofc..using multiplexing..
2.for failsafe ofc network.. ofcs can be layed in 3 layers from Track.. e.g. first near Track..second layer 40 to 50km from Track..excess capacity can be rented in rural</t>
  </si>
  <si>
    <t>How To Curb Revdi Culture:
The Govt should come up with permissible economic indicators like Government Debt to GDP ratio (ensuring the State’s/ Centre’s ability to service debt without strain), revenue expenditure as a % of Government income (ensuring most of the expenses go towards productive purposes), Revenue Collection Efficiency (Actual/ Budget) etc.
Any State/ Central Govt should be permitted to offer freebies subject to meeting the targets in respect of these indicators. The Govt should also be made to first set apart the money for freebies from their coffers before implementing freebies. Any state whose finances are not within the permitted indicators may not be permitted to offer freebies. This will put pressure on poorly performing Govts, and indirectly lead to their exit in the next elections.
For more details, please read my complete article on this subject at: https://www.pgurus.com/how-to-curb-freebie-culture-in-politics/</t>
  </si>
  <si>
    <t>How India Can Generate Jobs In Large Scale:
One thing the Government can do immediately to generate substantial additional employment is by making most of our people employable, at schools, colleges and before first employment, by imparting generic basic employability skills on a massive scale through the Ministry of Skill Development and Entrepreneurship. This should be in addition to the industry/ profession-related skill development training programs it is already conducting through National Skill Development Corporation (NSDC). Models for such training are available, mostly in the private sector.
Generic Skill development is a force multiplier in employment generation.
We need a National Task Force for Employment Generation.
For details, pl read m article at: https://www.pgurus.com/can-india-create-jobs-on-a-large-scale/</t>
  </si>
  <si>
    <t>Komaljeet Kaur</t>
  </si>
  <si>
    <t>Name:cadet Princepal Singh
2PB Naval unit Amritsar
Khalsa college Amritsar
topic
HONSTY
Honesty implies being truthful. Honesty means to develop a practice of speaking truth throughout life. A person who practices Honesty in his/her life, possess strong moral character. An Honest person shows good behavior, always follows rules and regulations, maintain discipline, speak the truth, and is punctual. An honest person is trustworthy as he always tends to speak the truth.
Every one of us must have heard the phrase “Honesty is the Best Policy”. It is indeed a wise phrase. Probably, every child learns this teaching from their parents. This beautiful teaching has been taught since time immemorial. However, its practice has certainly fallen short. People resort to lies very easily nowadays. Furthermore, there is rampant corruption these days. People deceive others by being dishonest. Hence, there is an urgent need for this teaching’s revival.</t>
  </si>
  <si>
    <t>Arti</t>
  </si>
  <si>
    <t>cadta arti
Khalsa College। Khalsa
amrtisar। 2pbnaval unit
the value of education at much younger age our faste trysty with learning begine at home and our teachers and parents garamdparents and often silbloan the importance of education line</t>
  </si>
  <si>
    <t>Akshay Gosai</t>
  </si>
  <si>
    <t>Subject = Difference between 1 day week off vs 2 days week off , and how we can create Jobs by applyinging 2 days week off schedule.
Respected Ma'am/Sir,
I would like to take your 5 minutes.
During lockdown I made a theory proving how we can make 14.28..% more jobs available in many government sectors by giving 2 days weekoff instead of 1 day and it will be helping in development of India and other developing nations so far. I need your guidance to make this executable.
I am sending a file and a video regarding the same.I want that department represent this idea to honourable PM . Please do have a look at it.
Thanking you for your concern and support.
Yours sincerely,
Dr Akshay Gosai
Contact no - 8200215679
https://m.youtube.com/watch?v=vh3PoiG4ZGQ&amp;feature=youtu.be
I am looking forward on this innovative idea of sustainable development and creating jobs.</t>
  </si>
  <si>
    <t>Chiranjeeb Deka</t>
  </si>
  <si>
    <t>We know demand is unlimited,as one meet another follows immediately.Enhancement of transparency is what through which we can stand as biswaguru.Moreover, grass root elimination of intermediator is what through which real progress can be earned.</t>
  </si>
  <si>
    <t>Tulasimala K R</t>
  </si>
  <si>
    <t>Namasthe Hamare Priya Paradhanamantriji, I would like to mention my sugessions regarding the delays in hearing and announcing quick decisions on serious crimes of terrorism, supporting terrorism, crimes on women , children, drugs supply and consumption too. Why our law and courts are taking such a long time to collect the evidences and punish the culprit inspite of acceptance of doing such crimes by the culprit. Our courts have to announce the punishment within two weeks in such crimes and death penalty has to be executed faster without keeping the culprits in jails at our tax payers expenses. Why can we make it happen faster. Such actions will minimize such crimes. Also kindly BAN the alcohol immediately. The women are suffering in pain as they are loosing their family members due to such bad habits. Youngsters are spoiled, spoiling and they are engaged in doing crimes. Please sir. Kindly take up this decisions immediately. We will work for an additional hours in our profession.</t>
  </si>
  <si>
    <t>Nisha</t>
  </si>
  <si>
    <t>माननीय प्रधानमंत्री जी 🙏
हमारे देश में हर काम घूसख़ोरी पर हीक्यों होता है ?
यहाँ तक की आपकी बनाई हुई नीति के बारे में लोग जागरूक ही नहीं हो पाते हैं । दूसरी ओर लोगों के राशन कार्ड बनने में तीन तीन साल लग रहें हैं जहाँ कोरोना महामारी के समय आपने सभी को मुफ़्त राशन देने की योजना बनाई थी जो कुछ समय तक तो लोगों को मिला उसके बाद बिना राशनकाड धारको का क्या ??
माना भारत बद रहा है पर क्या वास्तव में घूसख़ोरी का बोलबाला ख़त्म होगा ??
क्या भारत में पर्यावरण को लेकर जागरूकता बढ़ पायगी ?
अभी हाल ही में पर्यावरण प्रदर्शन सूचकांक में भारत का स्थान १८० देशो में १८० स्थान रहा
इन समस के समाधान के लिए कुछ प्रयास किये जायें
🙏</t>
  </si>
  <si>
    <t>Name cadet komaljeet kaur
2PB Naval unit Amritsar
Khalsa college Amritsar
Topic
GOAL IN LIFE
Everyone should have goals in life. Goals make life beautiful. When you have a goal, you live for that goal and put effort each day to achieve it. And when you achieve that goal, it brings you unlimited happiness. 
Goals can be long term as well as short term both. For example, a short term goal can be completing your homework, finishing some work on time, scoring good marks in a class test, cleaning your room, etc.
Next
A long term goal can be learning an instrument, a career goal like becoming a doctor, teacher, engineer, learning how to drive, buying a house or a car of your own, etc. 
The long term goals play important roles in life because of the time involved and we choose our career goal. Choosing a particular career affects our lives the most during the struggle of achieving it and also once we achieve.
For example, you want to become a doctor. It will require hard work of at lea</t>
  </si>
  <si>
    <t>Navnoor Kaur</t>
  </si>
  <si>
    <t>Cadet Navnoor kaur. Khalsa college Amritsar. 2pb naval unit Amritsar . The value of education at a much younger age. Our first tryst with learning begins at home, and our first teachers are our parents, grandparents, and often siblings. The importance of education lies in its continuity, learning is a lifetime process that will stop with our death. It is the foundation for the development of a healthy individual and society. Our world cannot have a bright future if our culture lacks education.</t>
  </si>
  <si>
    <t>Akshay_421</t>
  </si>
  <si>
    <t>To bring in transparency we need to have a dashboard of this kind - https://kosis.kr/eng/, this is Korea's official website.
We can have website similar to this at national and regional level.</t>
  </si>
  <si>
    <t>Vadiraj Kulkarni</t>
  </si>
  <si>
    <t>Hi,
I am here to give my Ideas for simplification of GST along with increasing Govt revenue with view of easy of doing business, by reducing GST compliances, For traders(Purely buyers &amp; sellers of goods) : Pls collect GST on MRP at the 1st source of the product
Advantages, services can go on as it is.
a. This will reduce GST compliances on traders, as full GST is collected on MRP no further distribution channels need to comply with GST regulations.
b. Now GST is not getting collected when Unregistered seller selling goods to final consumer, he is selling products on MRP but value added by retailer(Margin) is not GST charged, he doesn't have ITC as well as Output.
c. This will also reduce without bill business, as full GST is collected at the source &amp; no GST compliances to be done by retailer, nobody will be hesitating to issue bills.
d. For only transportation of goods, a simpler form of E-Way would help.
Space constraint here, if required we can discuss in detail</t>
  </si>
  <si>
    <t>KishorDangi</t>
  </si>
  <si>
    <t>माननीय प्रधानमंत्री जी महोदय,
आप हमेशा भ्रष्टाचार को जड़ से खत्म करने की बात करते हैं । इसी क्रम में मेरा विचार है जी आप किसानों को जो खाद पर सब्सिडी देते हैं वह सब्सिडी उनके खातों में दी जाए और खाद की बोरी का वास्तविक जो मूल्य है उस मूल्य पर बोरी सरकारी समितियों पर दी जाए जिससे हाथ की कालाबाजारी नहीं होगी और किसानों को पर्याप्त खाद सही व उचित मूल्य पर उपलब्ध होगी ।
मान्यवर सोसायटी के जो कर्मचारी हैं वह यूरिया खाद की बोरियों को पहले ही बेच देते हैं जिसके कारण किसानों को या तो समय पर यूरिया नहीं मिलता या फिर उनको अधिक मूल्य में यूरिया खरीदना पड़ता है।
आशा करता हूं कि आप मेरे इस विचार से सहमत होकर यह किसान हितेषी फैसला करेंगे।</t>
  </si>
  <si>
    <t>Jayaraj</t>
  </si>
  <si>
    <t>please give home loan bank subsidy</t>
  </si>
  <si>
    <t>Srinivasan K</t>
  </si>
  <si>
    <t>The current legal systems need a huge improvement. The problem of pending cases at all three levels are going higher by the day inspite of all efforts by Government and Judiciary It is pathetic to see the Judiciary and the execution fighting like kids to say the least is not good for the well-being of the citizens. They are pillars of democracy and need to work together. Issues like infrastructure should be addressed immediately and it will not cost much for a three plus trillion economy to put a few millions for this The filling of vacancies needs to be closed that a country of billion plus adults cannot find a few thousand capable judges after 75 years of independence is a real shame please fix it</t>
  </si>
  <si>
    <t>Gautam Maurya</t>
  </si>
  <si>
    <t>how to check my other number</t>
  </si>
  <si>
    <t>Honorable PM sir
Corruption, crime, anti-women, intolerance, and many more societal evils can be addressed by consistently hitting upon them through various platforms, ways and avenues.
Catch them young it is said. School curriculum must have stories, topics, issues knitted in interesting ways to inculcate such values. Cinema halls must show documentaries depicting regressive consequences of harboring those evils in any form.</t>
  </si>
  <si>
    <t>Bhanusingh</t>
  </si>
  <si>
    <t>Mostly indian wants to be change culture and other activities to india but we can change our culture to use modern technology we all india unusual daily status mostly are important many are not important we can daily and weekly post indian culture, food, and indian tourism photos and videos to explore more our india to the world.</t>
  </si>
  <si>
    <t>Five years insurance is now mandatory for all vehicles. No one keeps the insurance policy after five years. Alternatively, if the accident-free vehicles are driven without a concession facility in insurance, or if the next year's insurance is announced as free, the number of accidents will decrease. It is not for the purpose of saving money and for the purpose of reducing accidents</t>
  </si>
  <si>
    <t>இப்பொழுது அனைத்து வாகனங்களுக்கு ஐந்து வருட இன்சூரன்ஸ் கட்டாயமாக்கப்பட்டுள்ளது. ஐந்து வருடங்கள் கழித்து இன்சூரன்ஸ் பாலிசியை யாரும் கடைபிடிப்பதில்லை. இதற்கு மாற்றாக விபத்து இல்லாமல் ஓட்டும் வாகனங்களுக்கு இன்சூரன்ஸில் சலுகை வசதி அல்லது அடுத்த வருட இன்சூரன்ஸ் இலவசம் என அறிவித்தால் விபத்துக்கள் குறையும். இது பணத்தைக் குறைக்கும் நோக்கத்திற்காக அல்ல விபத்துக்கள் குறையும் என்ற நோக்கத்திற்காக</t>
  </si>
  <si>
    <t>Meet Mehta</t>
  </si>
  <si>
    <t>#IdeaBox2023-24 #EducationSystem #Job #Goverement #Employment #Un-Employment
1. For making India better, We should come up with new idea every day and also important to implement on ground and get benefited by every person.
2. Now a days, We require new education system with earning facility, Need to design in a way like every student (Each &amp; Every student mandatory) who want to get a job with pursing the study they should get easily via government just like in foreign country where government help to get a job within few days, It will be easy step for being an employee or get a business.
In foreign country while any Indian go then that country's goverement will help to get a job locally just like that we should implement and bring the unemployment count lower to 0.</t>
  </si>
  <si>
    <t>Dr.C.Lakshmi</t>
  </si>
  <si>
    <t>sir,
Constitution Day celebrations brought to the fore the subject equality, that is enshrined in the constitution. One of the disturbing questions that bothers one's conscience is whether the judiciary has functioned in accordance with the principles laid down by the constitution; specifically in matters of justice delivery. The colossal backlog of pending cases is a pointer to the fact that justice delivery is not being done timely. It's not all. The judiciary has been found to be unaffordable, if not inaccessible to the common man. As pointed out by the President of India, this is the major cause as to why poor people very often jailed on flimsy grounds or even innocent people are languishing in prisons for years together. The politically sensitive cases and those of even terrorists who can pay huge sums as fees get precedence over the genuine concerns of common people. Does the constitution not provide for equality in justice delivery?</t>
  </si>
  <si>
    <t>SaibabaMachiraju</t>
  </si>
  <si>
    <t>If a girl child / or poor family below poverty line is adopt any income tax payer , exemption in IT should be given to him</t>
  </si>
  <si>
    <t>If an income tax payee adopts one girl child / tax exemption may be extended to encourage such adoptions
Regards
Saibaba Machiraju 9866652233</t>
  </si>
  <si>
    <t>AMIT PANDEY_63</t>
  </si>
  <si>
    <t>It’s getting difficult for General Class Students to get admission in prestigious Government colleges for Medical/ Enginering colleges after securing much marks than reserved category students. Non general category student after getting 1/4 marks than general category got admissions without any hiccups &amp; scholarship from school time.Admissions overall should be on purely merit basis if you want quality students. There shouldn’t be any bias. After study Government jobs are not meant for General category students &amp; reserved category applicants are taking benefit from generations after. If status of one generation is raised through reservation then that should not be given to other generation. Also reservation can be provided for needy either in studies or job</t>
  </si>
  <si>
    <t>Vidushi Solanki</t>
  </si>
  <si>
    <t>Hello Sir ,
Education whatever the system is going on , I feel it is not helping us to get employment .
I have completed all my degrees with distinction and I am unable to get job in govt . School even .
We study to earn ( if not others than at least for ourself )
And this is indirectly everyone’s aim , along with serving the society.
After trying for years I feel all efforts I have put into are waste .
Hope the system sees the records and certificates too while admitting someone .
Thank you ,
Unemployed citizen
Vidushi .</t>
  </si>
  <si>
    <t>Raghunath</t>
  </si>
  <si>
    <t>Prime minister Modi saheb. This is to bring all of your attention to the Government that In today’s lifestyle, there is a great need to adopt insurance investment and innovation to face the difficult situations ahead.
We are looking at and Child Education Term Insurance Food insurance , Food Bank, Food Claim, Food Security Bond and it’s benefits will be provided to Divyang and needy people.
We humbly, request to government of India to look into our matter and assist us with the further way out to achieve the means. It would be our greatest honour if Government of India will guide us to path.
Hoping for your positive response as soon as possible.</t>
  </si>
  <si>
    <t>Prime minister Modi saheb This is to bring all of your attention to the Government that In today’s lifestyle, there is a great need to adopt insurance investment and innovation to face the difficult situations ahead.
We are looking at and Child Education Term Insurance Food insurance , Food Bank, Food Claim, Food Security Bond and it’s benefits will be provided to Divyang and needy people.
We humbly, request to government of India to look into our matter and assist us with the further way out to achieve the means. It would be our greatest honour if Government of India will guide us to path.
Hoping for your positive response as soon as possible.</t>
  </si>
  <si>
    <t>Satish Sharma</t>
  </si>
  <si>
    <t>or bhi bahut vichar hai jo party k liye ache sabit ho sakte hai meri samajh me agar koi in baaton ko dekhata ho to kam se kam jabab den to baad me bhi likha jaye lekin agar ye ese hi formality hai to kyo time or dimag lagaya jaye</t>
  </si>
  <si>
    <t>sir mere vichar me desh k sabhi vyapari varag ko jo gst me registered hai usake dwara diye gaye gst pr thodi matra me shesh lagakar us vyapari ko ache hospital me medical fecility (shesh ke shair anusar) free honi chahiye or har nagrik ko jo income tex deta hai use income tex ke upar thoda shesh lagakar pension suvidha (shesh ke shair k anusar) milani chahiye isase govt ko bhi tex jyada aayega or vyapari bhi bhavisya ko lekar thoda nishchint ho jayega or party k liye bhi fayda hoga k kisi ne vyapariyon ka bhi kuch socha hai</t>
  </si>
  <si>
    <t>kya hamare dwara batai gai baaton ko pada ya dekha jaata hai ya un par kisi k dawara vichar kiya jaata hai</t>
  </si>
  <si>
    <t>SakshiSingh</t>
  </si>
  <si>
    <t>hme acchi siksha mil rhi hai pr abhi bhr tension h ki 12 k baad kb nokri milegi q ki nokri ki jitni yojana hai bht Kam log hi usme uplabdhi pate hai sarkar se bs yahi vinti hai ki nokri ki yojanaye yda se jda nikle ki logo ko sahi waqat pr nokri mil jaye jisse unhe Ane wale samay pr taklif na ho</t>
  </si>
  <si>
    <t>Vishnu Kumar</t>
  </si>
  <si>
    <t>अंक के आधार पर बिहार में सरकार योगदान ले रही है भू राजस्व विभाग में जिनको भूमि मापना तक नही आता वैसे लोगो को सरकार सर्वे कार्य करवा रही हैं ।जो समय और सरकारी राजस्व दोनों को बर्बाद कर रही है । यही स्थिति डाक विभाग भी कर रही है । 2005 में शिक्षा का स्तर कम था इसलिए काम लोग परीक्षा पास कर पाए आज के विद्यार्थियों के अंको में बदलाव है । सरकार बिना सोचे समझे सिर्फ अंक के आधार पर विभाग में कार्यरत kr रही हैं। ऐसे में पूर्व में जो शिक्षा का स्तर था उसे आज की तुलना कर बहाल किया जा रहा हैं। ऐसे में पहले के छात्रों के साथ खुले आम छल किया जा रहा हैं । ऐसा नही होना चहिए।मेरी यही राय है की योग्यता अनुसार और कार्य कुशलता अनुसार योगदान लिया जाय ताकि कुशल कर्मी बेहतर सेवा दे सके। धन्यवाद।</t>
  </si>
  <si>
    <t>Geetha Balachandran</t>
  </si>
  <si>
    <t>Namasthe,
Can we do something to make working time of PG doctors reasonable.We have heard many cases of negligence, but the real fact is that these doctors sleep hardly 2 or three hours a day. Without minimum food or sleep can we expect them to perform well. Hope the authority will look into the matter. thank you</t>
  </si>
  <si>
    <t>Prabodh Dave</t>
  </si>
  <si>
    <t>Election Voting card for Service class should be made simple like transfer of Bank account. I shifted from Mumbai to Bhopal and trying online for surrendering of my Voter card online. But still not got it since 3-4 month. Please arrange to make procedure simple.</t>
  </si>
  <si>
    <t>Amit Diwakar Ranade</t>
  </si>
  <si>
    <t>Kindly reduce the GST. High GST is leading our economy into inflation, reduced savings, higher rate of interest, lesser investment and in future we will get in a recession.</t>
  </si>
  <si>
    <t>RAFIK ZAKIR FAKIR</t>
  </si>
  <si>
    <t>स्कूल के बच्चो के फीस को लेकर बोहत समस्या चलती रहती हे</t>
  </si>
  <si>
    <t>Harvinder Paul Singh</t>
  </si>
  <si>
    <t>Human is custodian of Nature and it is his duty to look after and care every living being on the planet
Kindly add a clause in the animal cruelty law that feeding street animals should be the responsibility of local residents
Because seeing the animals dying of starvation is also a type of cruelty. I request the Union Govt of India to kindly do the needful to add a clause in the animal cruelty law.</t>
  </si>
  <si>
    <t>Binny Sharma</t>
  </si>
  <si>
    <t>For application to make rti online in jammu and kashmir
Respect sir/madam
I wanna say that the people of state of jammu and kashmir are facing a lot of difficulty to get information from govt deptt because they have to visit several place to apply for rti offline.
So the rti should be online as in puducherry</t>
  </si>
  <si>
    <t>Jignesh Mohanlal Soneta</t>
  </si>
  <si>
    <t>please take actions on municipal to clean city and built roads</t>
  </si>
  <si>
    <t>Ashok Garg</t>
  </si>
  <si>
    <t>In order to increase the forest ( tree) cover in India, the farmers should be advised/exhorted/encouraged/incentivised to plant and maintain trees on their lands on atleast on 5% of land area. It may increase the tree cover on an unparalleled scale.
The farmers avoid trees on farmland because the trees create shadow and the crop production is affected. They may be advised to plant trees on southern boundaries, the sun is generally very high on south side , the shadows will be shortest. Just like Swach Bharat Abhiyan Shri Modi ji can initiate and propel the movement</t>
  </si>
  <si>
    <t>Vinayak Solanki</t>
  </si>
  <si>
    <t>Respected Sir/Madam
Iam Amrut Solanki From Hubli Karnataka
The Political Party Of Hubli-Dharwad Has brought Up This BRTS Bus Facility . I Want To raise The Issue That This BRTS Is of No Use . It Is a Bus Facility Between Hubli &amp; Dharwad . Due to This The General public Is suffering Soo much . It is problem to People travelling To Hubli &amp; Dharwad .the General public is not allowed to Move in the Wide road which is only For movement of BRTS bus .The Lane Roads are only For BRTS Bus to movement and all the General public has to move In The narrow lane aside . It Creates a he'll Lot Of Traffic and disputes as there is no Proper Space to move . Everyone must travel in the narrow road . The BRTS has to removed and making Double Lane Wide road for the people . I hope this matter is read by the authorities .</t>
  </si>
  <si>
    <t>Ravindragouda Patil</t>
  </si>
  <si>
    <t>Storm Water Drainage and Rain water Collection Facility
Respected Sir, at every Village level and more so, in every City and
Town of India, a network of Canals for Rain water Collection / Storm
water collection should be built and Laying big Concrete Pipes , about
2-3 feet in diameter would be much faster……so that the storm water
with all the dirt and impurities will come to the Treatment Unit which
consists of Physical-Fileration, Sedimentation and Chemical- Alum
coagulation-sedimentation, Disinfection – bleaching powder and then
diverted to fill up the local Tanks and Kere and Ponds….The small and
medium ponds and tanks in towns and cities of India should be
Conserved and should never be encroached by the Real Estate Mafia
…..These local Ponds and Tanks should be under the control of
Municpality/Corporation or can be given to Fisheries Dept/Forest Dept.
and should be developed into Eco-Tourism Hotspots…..</t>
  </si>
  <si>
    <t>Respected Sir, with the ever increasing population and ever increasing
settlement in the Cities and Towns of India, waste and sewage
treatment has become a big problem in India.
    The solution to this lies in breaking up of the treatment systems
into small units at a localized level so that the waste / sewage is
treated at the point of origin itself…..
    From these wastes----
1)      Dry waste- some can be recycled, some can be incinerated or
supplied to industries for burning as fuel.
2)      Domestic sewage- Big Anaerobic Digesters can be installed to
generate Biogas from nightsoil and this can be sold to the Industries
as Fuel. The slurry can be used for composting and Vermicomposting and
this manure can be used for public gardens or can be used to manure
the Forests….after carefully checking the microbial count of harmful
bacteria….
3)      The waste water can be used for public Gardens…or can be supplied
to nearby Apartments or Houses for Tertiary use only as Flush Water</t>
  </si>
  <si>
    <t>Please, please, any college coming under any SAUs, its extension
Department should recruit 2-3 Fishery, Vet &amp; AH, Agri, Horti,
Sericulture and Forestry Masters or PhD holders in respective
specialisations so that under one roof, a farmer can be given
consultation not needing to go from college to college or dept to
dept.</t>
  </si>
  <si>
    <t>AmarLata</t>
  </si>
  <si>
    <t>माननीय प्रधानमंत्री जी, कृपया सरकारी सहायता प्राप्त माध्यमिक विद्यालयों में शिक्षक कर्मचारियों की वेतन निकासी बायोमीट्रिक मशीन से जोड़ने की अनिवार्य पारदर्शी व्यवस्था लागू करें ताकि प्रबंधक और प्रधानाचार्य कर्मचारियों से हर माह पैसे लेकर उपस्थिति रजिस्टर में उनके कॉलम खाली रखकर बाद में उनसे हस्ताक्षर करा के उनको अनुचित फायदा देकर शासन को क्षति न पंहुचा सकें और कोई कर्मचारी ड्यूटी से गायब रहकर अपने फर्जी हस्ताक्षर बनवा कर मुफ़्त वेतन न उठा सके क्योंकि उपस्थिति हस्ताक्षर रजिस्टर पर होने से प्रबंधक प्रधानाचार्या कर्तव्यनिष्ठ शिक्षकों को उपस्थिति हस्ताक्षर करने से मनमर्जी रोक कर, उनके अवकाश अस्वीकृत करके, उनसे रिश्वत की मांग करके, उनके कॉलम में छेड़छाड़ करके उनका बहुत उत्पीड़न करते हैं.</t>
  </si>
  <si>
    <t>AboobackerSidhique</t>
  </si>
  <si>
    <t>Dear Sir/Mam
I am an emergency physician by profession. Emergency medicine is one of the developing branches of Medicine in our country. And I am an instructor for AHA courses for the past 6 years. During my Professional carrier as an emergency physician, I noticed our doctors, and nurses are doing costly USA-based life-saving courses in the form of BLS, ACLS, BLS, ACLS, PALS etc. Those are so expensive in our country. Most of them are not acceptable to our country too. Now We have enough manpower and knowledge to teach life-saving skills. I will Suggest initiating structured training for basic saving skills for all healthcare workers based on Indian standards. The majority of developed countries trained their public in basic life-saving skills. Now in our part of India, there are some private sectors participating in training, and I feel those are not up to the standards. as of Now, emergency training is costly for all healthcare workers.
Thank you,</t>
  </si>
  <si>
    <t>आज के युवक नशे कि तरफ बढ़ रहे है। इसपर सरकार को नशा बेचने वाले या उसे बनाने वाले के ऊपर सख्त कार्याही होनी चाही है ।</t>
  </si>
  <si>
    <t>Mithun Vyas</t>
  </si>
  <si>
    <t>Hi,
PROBLEM:
I hope this gets read! So many kids at the lower end of pyramid do not have access to computer education at state level government schools. There is computer subject but no proper training.
ACTIONABLE:
With advent of virtual classes and pre recorded sessions of well known teachers, why don't govt start a 1 hour class on coding for kids for classes above 6 standard.
RESULT &amp; BENEFITS:
If they learn coding and build upon it they can cater to world by sitting in India and start generating revenue in foreign currency at ealry age which will help country boost it's forex reserves faster than ever before.</t>
  </si>
  <si>
    <t>Rahul Baghel</t>
  </si>
  <si>
    <t>महोदय ,हमने लोक निर्माण बिभाग में किसानो की सड़क निर्माण सम्बंधित एक आवेदन किया है लेकिन बिभाग द्वारा बताया गया की मुख्यमंत्री जी से लिखित रूप में यदि हमे कोई आदेश प्राप्त होगा तो ही सड़क निर्माण संभव है , अतः आपसे निवेदन है की माननीय मुख्यमंत्री जी द्वारा हज़ारो किसानो को लाभ देने वाली इस कच्ची सड़क को पक्के करने की कारवाही जल्द से जल्द करवाकर हम किसानो की मदद करने की कृपा करे
निर्माण हेतु सड़क का विवरण इस प्रकार है :
ग्राम विशनखेड़ी से ग्राम खेजरा और ग्राम खेजड़ा से ग्राम नरवर तक लगभग 5 किलोमीटर सड़क की मांग
महोदय इस सड़क के निर्माण से 6 गांव के हज़ारो किसानो को लाभ मिल पायेगा , महोदय मुख्यमंत्री जी तक हमारी मांग पहुंचाकर सड़क निर्माण करने की कृपा करे
आवेदक
समस्त किसान बंधू ग्राम पंचायत नशरुद्दीन खेड़ा , ग्राम पंचायत नरवर , ग्राम पंचायत मुंगालिया एवं राहुल सिंह बघेल ग्राम बिशनखेड़ी , तहसील व जिला रायसेन ४६४५५१ - संपर्क सूत्र 9098507435 , 6265050425</t>
  </si>
  <si>
    <t>Anaghakuldeeppatil</t>
  </si>
  <si>
    <t>Respected PM of india,
This is to inform you that the , Fast food like Mc Donald ,KFC are not good to childrens health . So please make them closed . Eating more sometimes hazardus to adults too. They have make them avialable at low price along with the coldrinks which is scientifically and also as per Indian Culture and according Aurveda also not good food for health . Its really humble request to work on it and close it as warly as possible .
Thanks &amp;Regards</t>
  </si>
  <si>
    <t>Rishi Pratap Singh Sariya Binding For Contractor</t>
  </si>
  <si>
    <t>Hamen ise aur Behtar program banana chahie jisse Ham bharatvarsh Ko Aur Bhi Jyada tarkki aur aage Le Ja sake</t>
  </si>
  <si>
    <t>MOHITGUPTA</t>
  </si>
  <si>
    <t>I want to suggest that please open
"STREET DOGS VACCINATION CENTRE AND CARE "
where the street dogs get their necessary vaccines in free of cost and any medical facility if they need. After this people will also feel safe , Otherwise if dog bite any person they get panicked.</t>
  </si>
  <si>
    <t>MAYUR VADGAMA</t>
  </si>
  <si>
    <t>I am suggesting you to void / terminate / occupy all private P.F. Trusts and to be merge it with Central government's EPF Trust/Organization because today's private PF Trusts are much hassling and also mis-handling the corpus of PF trust. Tata chemical's E.P.F. Trust is gaining more amount as Interest and Brokerage from agencies/brokers, but it's benifits are not getting P.F. Members as more Interest rate, private Trusts are giving equal to the Central Government EPF Organization.
I had given written complaint about monthly contributions with required documents to EPF Office of Rajkot on date: 21,01,22 and they had forwarded to Jamnagar EPF office, but they told me to complain at Mumbai Bandra East EPF office. But they are not responding yet. So I am sending this Complaint to you to investigate thoroughly for needed action against Tata chemicals provident fund trust.
Thanks,
From Mayur Nanalal Vadgama
Mobile: 9427772230
E-mail: mayur.vadgama@ymail.com</t>
  </si>
  <si>
    <t>Rajendra Prasad</t>
  </si>
  <si>
    <t>Respected officials
This about the employment bonds. There are companies, MNC's , organizations which give employment to the people who are needful for it. But when it comes to joining the employers ask for signing of employment bonds which are void. And also companies malpractices and some do even collect the ORIGINAL CERTIFICATES from the employees which makes arrest and has to work for the company. And also as per current law this is criminal offence. When employees try to leave the organisation he/she has to pay a huge amount of money to come out of it. The cost is beyond what the employees have been trained. If the employee tries to challenge the validity of the bond the justice is delayed. Please bring a law that if in any case anyone faces this kind of problem immediate justice is served with just a complaint. Also the company has to pay a penalty for doing such practices and has to go clean or ban the organisation. With this we ensure corruption free employment.</t>
  </si>
  <si>
    <t>Dev Kumar Bansal</t>
  </si>
  <si>
    <t>A person good in cricket is not not necessarily a good politician . There should a mandatory test / exam: training in community matters before he is permitted to fight elections . All service providers like plumbers, electricians , doctors Engineers , etc etc need some basic training and certificate to take up that activity . Why not politicians ?</t>
  </si>
  <si>
    <t>Mathai Kuriakose</t>
  </si>
  <si>
    <t>G20 presidency is an opportunity. Our PM will be able to perform great , no doubt . Holding G20 meetings in India is a good idea. Spread them out evenly. Hope Kerala will get its due share.</t>
  </si>
  <si>
    <t>ROHIT THAKURIA</t>
  </si>
  <si>
    <t>Why we shouldn't start a Animal Emergency Medical Service like 108 to provide any animals medical help or to side the dead bodies of dog cow any animals from road side
Request you to please start a Animal Emergency Medical Service call number so that any body can call toll free number of Animal Emergency Medical Service to help animals .
If this kind of services available may I I used this and call that number to remove the dead dog I saw yesterday on the road.</t>
  </si>
  <si>
    <t>Aditya Asthana</t>
  </si>
  <si>
    <t>If the UP government creates a department whose job is to install at least 10 solar panels (after surveying if the space is sufficient or not )on the roofs of all (mostly as some departments would have only floors)government buildings and schools and make it mandatory, then the government will complete the 500 GW solar power plan 2030 by Modi by 2028. . Since 10 solar panels produce a minimum of 5000KW to 6000KW in a year, the government would only need 10000 schools, offices and other government buildings to get 50GW(i.e 10%) of solar power, that is, without the time taking Procedure of leasing the land and setting up a solar power plant.It would remove the dependencies on coal and other fossil fuels by some amount and that too i am talking about only in UP not in whole India.</t>
  </si>
  <si>
    <t>Manoj Gupta</t>
  </si>
  <si>
    <t>Let us celebrate 26 Jan as mental Independence day
A mind free from dependence on drugs,alcohol,andhbhakti,andhvirodh and puppeteers command</t>
  </si>
  <si>
    <t>Shubham Sinodiya</t>
  </si>
  <si>
    <t>भारतीय किसान अपनी फसल में कीटनाशक दवाइयों का छिड़काव करते हैं किसान अपनी सुरक्षा का ध्यान नहीं रखते इसीलिए सरकार को दवाई के साथ सुरक्षा किट मुहैया करवाना चाहिए</t>
  </si>
  <si>
    <t>Naveen Chilakalapudi</t>
  </si>
  <si>
    <t>🇮🇳🇮🇳🇮🇳</t>
  </si>
  <si>
    <t>Chaitanya Kulkarni_5</t>
  </si>
  <si>
    <t>What a way to develop an empathetic society. That is why Japan is Japan.
I wish I could share the video but could not figure out how to do. Hence sharing a few images, These show kids 4-6 years age being taught 'bus etiquettes'. Guess it is Japanese.
Very nice practical inputs at this age. I am sure there would be many more such social behaviors they may be teaching through experiential learning.
I suggest such education is imparted in India across the country in 100% schools. Let us start with primary schools. Take it further suitably. Reaching this to PMO means sure implementation. Looking forward to see it happening. Regards.</t>
  </si>
  <si>
    <t>Ganesh Mandal</t>
  </si>
  <si>
    <t>जय हिंद जय भारत</t>
  </si>
  <si>
    <t>Suryashish Chakraborty</t>
  </si>
  <si>
    <t>An appeal to Hon'ble PM of Govt. of India to make it compulsory to affix photo of Bharat Mata along with the photo of Hon'ble President of India and Hon'ble PM of India in every govt. office, Autonomous bodies, Banks and admin office of Health centres/ hospitals. It will lead to development of feeling of Bharatiya and also increase the Sewa vaab towards the Nation among the officials.</t>
  </si>
  <si>
    <t>Makarand Chandrakant Baraskar</t>
  </si>
  <si>
    <t>भारत में कुल विधायक राज्य सभा लोक सभा विधानसभा विधानपरिषद हैं सभी लोकनेता
IAS officers IPS officers
Doctors nurses and hospital industry staff health related staff
All different parties and party members in India
All central government job employees and state government employees administration staff
All security forces of military BSF Navy army airforce.
Education system
Private sector
All social workers and volunteers
If we all work on 5 common and 5 job or role specific goals every day India can be transformed in a 5 years and we can create wonderful example in world. For example environment should be in common goal</t>
  </si>
  <si>
    <t>Lp NARSINGPUR</t>
  </si>
  <si>
    <t>अगर govt स्कूल और होस्पिटल को बंद कर
लोगों को कार्ड के जरिए पढ़ाया जाय private स्कूल में
तो better पढ़ाया जायेगा और शिक्षको का खर्च और अन्य खर्च बचेगा
ऐसे ही private होस्पिटलो में अच्छा इलाज हो सकेगा
govt hospital मे हर facility नहीं होती है
private होस्पिटल सभी facility होती है जिससे बेहतर इलाज होता है
और govt साहाब लोगों कि सैलरी इतनी होती है कि एक साहाब कि सैलरी मैं एक गांव के लोगों कि दबाई हो जाएगी</t>
  </si>
  <si>
    <t>Sreedharan PK Prayag</t>
  </si>
  <si>
    <t>I am a person who has done digital since the beginning even everyday expenses. And inspire others in this. My doubt is that if the mobile network is busy even when the server is busy, or if the mobile is out of coverage, the person transferring the money will have difficulty.
Does that create a problem? This is my doubt</t>
  </si>
  <si>
    <t>अगर सोसायटी को बंद कर दिया जाय
और राशन कि दुकान पर राशन मिलने लगे
इससे ग्रामीण को आसानी से राशन मिलने लगेगा उनको
2.3 किलोमीटर जाना नहीं पड़ेगा और बी‌‌चका जो खर्च हे जैसे
अनाज खरीदना तथा आधिकारियों से राशन बटबाना ये सब बचेगा</t>
  </si>
  <si>
    <t>Lingesh</t>
  </si>
  <si>
    <t>Kindly waive off all education loans</t>
  </si>
  <si>
    <t>Shrikant</t>
  </si>
  <si>
    <t>Why are we not using the drone+cctv technology effectively to prevent harassment/crimes against women (or anyone) when these take place at times when no one is around for help? Or in situations when there are people around but still unable to help fearing their own life which would be at risk? Have read multiple cases where the newspaper mentions "people stood as mere spectators". If this technology can help bring any change to these incidents, it could save many lives. Thank you.</t>
  </si>
  <si>
    <t>ManishP</t>
  </si>
  <si>
    <t>नमस्ते
फाइनेंसिंग एजेंसी फोन लगा लगा कर सभी को लोन के लिए बार बार कहती रहती है ।
ऐसा कोई दिन नही जाता जब लोन के लिए कॉल आते है , जिसमें से सबसे ज्यादा प्रमुखता से एक ही फाइनेंस एजेंसी है जो लोगों को फोन कर कर के परेशान करती है ।
कृपया इस predator finance agency को फोन लगाने पर रोक लगाया जाए
धन्यवाद</t>
  </si>
  <si>
    <t>Pradeepsingh Sanglikar</t>
  </si>
  <si>
    <t>Budget ye ek desh ki badi samasya ho gai hain budget me liye gaye sakaar ki faislon me bus ek baat ki dhya rakhe ki janta janardhan ki khushi aur unaki heth me ho. Kyu ki dekha jaye to humare desh me badti hui mehengai ko dekhe to din baa din aur bhi mehngai humesha badta hi chala jaa raha hain uname se ek har cheez me G.S.T paise walon ke liye koi fark nahi padta hoga lekin aam janata kya karegi G.S.T bharegi ya apana pet bharegi jaisa ki aap sab dekh rahe honge ki desh me badti hui mehengai ko nazar me rah ke ameer ameer hota chala jaa raha hain aur gareeb gareeb hota chala</t>
  </si>
  <si>
    <t>MADHULINAPAL</t>
  </si>
  <si>
    <t>SIR YUVA 2.0 PROGRAM IS NOT SUPPORT TO UPLOAD DOCUMENT. PLS DO SOMETHINGS .</t>
  </si>
  <si>
    <t>Sir why YUVA 2.0 IS NOT SUPPORT,I CANT TO SEND MY DOCUMENT.</t>
  </si>
  <si>
    <t>Ravi Kumar Sharma</t>
  </si>
  <si>
    <t>In a country where 8% interest has to be paid for car loan and 12% interest has to be paid for education loan, how can that country miss the need of public suggestion. If you want some suggestion, then smoothen the education system.If the education system was smooth, then the question of suggestion would have arisen.And as far as the current suggestion is concerned, India's education system is junk and junk, so you make the education system smooth in the budget 2023. We are with the common man as soon as the government is with us. Jai Hind Jai Bharat.</t>
  </si>
  <si>
    <t>Navkaran</t>
  </si>
  <si>
    <t>Sir please add petroleum under gst as well reduce tax for business so that it attracts more business to India also it will increase employment and also helps achive aatm nirbhar bharat.</t>
  </si>
  <si>
    <t>B.R.VIJAYAKUMAR</t>
  </si>
  <si>
    <t>Exempt tax on pension and interest income on deposits made out of PF and gratuity. This is the least govt can do for senior citizen govt/ Nationalized bank employees.</t>
  </si>
  <si>
    <t>Pradip Nandi</t>
  </si>
  <si>
    <t>Tax on salary income and savings needs to be rationalized for salaried employees. Moreover it is subject to double taxation on savings as the initial income is already taxed.</t>
  </si>
  <si>
    <t>Anirbanpramanik</t>
  </si>
  <si>
    <t>Namaste INDIAN GOVT.
Increase the Budgte of ISRO and approve all missions. And approve starlink internet to India.&amp; vocal for local this have to be gain faster,we have to invest in education system in last few years covid 19 session,,education lavel was wrost,,make roads good some NH roads are so bad... And all village have to get a concret road...do make in india make for india more.powerful..JAI HIND,JAI BHARAT..🇮🇳</t>
  </si>
  <si>
    <t>N Anandakumar</t>
  </si>
  <si>
    <t>Edible Oil prices are sky rocketing....Itt would augur well for the country when Central and State Governments work in tandem to supply edible oil at subsidy rates at ration shops</t>
  </si>
  <si>
    <t>Jitesh Mishra</t>
  </si>
  <si>
    <t>बजट में किसानों की आय पर छूट है, जिसका फायदा बहुत से ऐसे लोग जो कृषि की आय को कई गुना दिखा कर अन्य स्रोतों से होने वाली आय को कृषि आय दिखाकर आयकर में छूट ले लेते हैं | मेरा सुझाव है कि सिर्फ उन्हीं किसानों को आयकर में छूट मिलनी चाहिए जो किसान सम्मान निधि के अंतर्गत आते हैं अन्य सभी किसान इस छूट के हकदार नहीं है ,उन्हें यह छूट नहीं मिलनी चाहिए | किसानों की आड़ लेकर बहुत से नेता उद्योगपति टैक्स चोरी करते हैं इस टैक्स चोरी पर लगाम लगनी चाहिए जिससे देश को अधिक राजस्व प्राप्त होगा</t>
  </si>
  <si>
    <t>Vidya Bhushan Pathak</t>
  </si>
  <si>
    <t>Health policy should be framed to provide every citizen a quality medical treatment and facilty either free or nominal charge.Though medical infrastructure are increasingly day by day but the facilty provided are so costly that a common man or we say middle class can't afford it.It is need of time to make these facilities affordable and accessible. Some government departments are also not providing cashless medical services to their employees. Government of India should take necessary steps.to provide such facilty to their employees specifically and common in general too</t>
  </si>
  <si>
    <t>Koustav Mondal</t>
  </si>
  <si>
    <t>In our country there is no sufficient amount of court to deliver judgement in quick times ..make more courts..like for eastern side make one special court which will cover just for those states ...so that they don't have to go to supreme court at Delhi..this special court will decrease the pressure of supreme court .... We need that's kind of court at least 5(east, west , south, north, middle)</t>
  </si>
  <si>
    <t>KeyurkumarDahyabhaiLad</t>
  </si>
  <si>
    <t>Here I would like to discuss about of new labour code.
The bill of new labour and wages code is already passed in 2019 however the government do not take interest for implement it.
I think The revision in rule about working hour. (i.e. 48 hours per week, if it exceed employers has to pay the overtime more than twice of full salary) will give benefits to employees as well as government.
In private industry, employees have to work more than 12 hours at a work place (More than 72 hour a week). employers do not pay them as per their salary. Because of more working hour employers run their organization with less manpower and they have to pay less.
The working hour limit should be controlled by government (NMT 48 hour per week) it should be monitored strictly. Due to this new more job will create. Now a days our youth facing problem of unemployment. If the government monitor the working hour, the more jobs would be created. The one big issue of unemployment can be resolved.</t>
  </si>
  <si>
    <t>Sujan</t>
  </si>
  <si>
    <t>1) Number of metro cities in India should be increased to benefit HRA consideration for tax payer and also HRA exemption to be increased .
2) exemption for chronic disease medicine expenses to be added on above 80c and 80dd( add 5000 Rs PM)
3) increase the tax exemptions or slabs for people working in metro cities
4) remove restrictions on withdrawal of PF after 60 yrs
5) Decrease income tax rates on people who reached 55 yrs and above .
6) medical treatment exemptions from income to be increased for 55yrs and above</t>
  </si>
  <si>
    <t>Pramodlal Kalathil</t>
  </si>
  <si>
    <t>Bringing all Government and Semi-Government institutions under a cyber security framework with stringent audits. this is to avoid disruptions from all sorts of attacks.
the one that is going on now with one of the prestigious medical institutions is painful and shameful to say.
Goverment should make sure that this is treated with priority and cyber security utmost importance in the era we are in.</t>
  </si>
  <si>
    <t>Mukesh Mamgain</t>
  </si>
  <si>
    <t>Sir I recommend that the houses that you are giving will land up with lala's and builders hand from the poor people so please make these house non transferable or even rented as this is a gujaru land and full of manipulators</t>
  </si>
  <si>
    <t>Can't we dissolve the statehood for capital region Delhi and put an end to daily disputes or can we have statehood for capital region Delhi with the party at centre by default and put an end to disputes and kejriwal as according to me a dangerous man for country and proof he is rolling or fighting only in border states and this a point of research</t>
  </si>
  <si>
    <t>CinuClement</t>
  </si>
  <si>
    <t>Legal age for working as a nanny should be reduced to 15years. Like western countries, we should also promote our children to volunteer for baby care or senior citizen care. It is being a challenge for families around the country to find nannys and home nurses. Cultivating a culture in schools across nation to volunteer for childcare and senior citizen care would solve this problem. Children could go through mandatory training for the same in schools. This would bring up a generation who knows to love and care and also would make sure care is received across age in the country</t>
  </si>
  <si>
    <t>JIGNESH_396</t>
  </si>
  <si>
    <t>હું મારી વાત નેશનલ ટીબી એલિમિનેશન પ્રોગ્રામ(NTEP) માટે કરવા માગું છું. એનટીઇપી માં DBT (ડાયરેક્ટ બેનિફિટ ટ્રાન્સફર) થી પ્રાઇવેટ ડોક્ટર ના ખાતામાં પૈસા પહોંચે છે એ વ્યવસ્થા બંધ કરવાની જરૂર છે. કારણ કે અમુક ટેકનોલોજી ના જાણકાર લોકોએ તેમાં પણ ભ્રષ્ટાચારની વ્યવસ્થા કરી લીધી છે. ડોક્ટરો એ તો દર્દીની સેવા કરવાની જ હોય છે ટીબીના નોટિફિકેશન માટે પ્રાઇવેટ ડોક્ટરોને ₹500 આપવાની કોઈ જરૂર મને લાગતી નથી. ઘણા બધા ડોક્ટરો પૈસા નથી લેતા છતાં પણ એમના પૈસા કોઈક ના ખાતામાં જઈ રહ્યા છે. અને ઘણીવાર એક ને એક પેશન્ટના બે થી ત્રણ વાર નોટિફિકેશન થાય છે અને ભારત દેશના ટેક્સપેયર ના રૂપિયાનો ખોટી જગ્યાએ ઉપયોગ થઈ રહ્યો છે. તો આ દિશામાં ગંભીરતાથી વિચાર કરવામાં આવે NTEP પ્રોગ્રામમાં જ્યારથી પ્રાઇવેટ નોટિફિકેશન નો અમલીકરણ થયો છે ત્યારથી પ્રોગ્રામ ખોટી દિશામાં જઈ રહ્યો છે. ફિલ્ડ લેવલની કામગીરી સાવ બંધ થઈ ગઈ છે અને ફક્ત નિક્ષય ઉપર જ પ્રોગ્રામ ચાલી રહ્યો છે. JIGNESH TRIVEDI.</t>
  </si>
  <si>
    <t>Rajendra Luharuwala</t>
  </si>
  <si>
    <t>Banks and NBFCs extend loans to citizens for buying Motor Vehicles. In case of death of Borrower before loan is fully repaid, the loans and ownership of such vehicles are compromised. Generally, Lenders take possession of such vehicles and make distress sales to recover their dues. Since, GOI has 2 years ago allowed owners of personal Motor Vehicles to register nominations in RTO records, I would suggest GOI to mandatorily make nominations compulsory and also make such nominees co-borrower/s to the Motor Vehicle Loans. After death of the Owner of the Motor Vehicle (Life does have an expiry date), the Nominee will become liable to repay the unpaid loan/s and will have the option to retain or sell the asset as one may choose to. Enabling of such Laws would avoid loans becoming NPAs, avoid distress sales of assets thereby improve the lives of citizens. At the same time unburden Courts from avoidable proceedings.</t>
  </si>
  <si>
    <t>Make mandatory for adding all state level services in umang app by within 2/3 years.
As Central govt planning to have central registry for birth / death details , please add more services to central services and link them with aadhar.
Trying to get census related information from aadhar itself. For example link marriage certificate with aadhar to get martial status. Link aadhar with voter id to get village. Get family details from ration card aadhar .link education certificate with aadhar for education qualification etc.get caste details from school certificate.</t>
  </si>
  <si>
    <t>An appeal to Hon'ble PM of Govt. of India to make it compulsory to affix photo of Bharat Mata in every offices, Govt. Banks, Autonomous bodies and admin offices of hospitals / Health centres along with the photos of Hon'ble President of India and Hon'ble PM of India. This will lead to development of feeling of Bharatiya and sewa vaab for the Nation.</t>
  </si>
  <si>
    <t>Dilmel</t>
  </si>
  <si>
    <t>Garbage disposal management is very serious issue in our country. There should be proper waste management like regular incineration of degradable waste and recycling of plastic waste. Proper awareness should be created at school and college level. Our swatch bharat abhiyaan is good but proper awareness among low strata of society is important. People who live in slums don't know about cleanliness and hygiene. They live in unhygienic conditions and are susceptible to contagious diseases like malaria, chikungunya, etc. Rewards program should be introduced in slums to create hygiene awareness and importance of swatch bharat abhiyaan. People in slums if are aware of basic hygiene automatically whole of lndia will change. There should be monetary punishments like fines, compulsory social services to those who break the rules and spread garbage. Monetary fines are already prevalent in Singapore, malaysia if anyone spits on road or urinates on public area is punished in many countries.</t>
  </si>
  <si>
    <t>KULIN JAGAT BAJPAI</t>
  </si>
  <si>
    <t>Namaste Aadarniya Pradhaan Mantri Ji
Jaisa ki hum sab Bharatvarsh ke log 1 December 2022 se G20 ki adhaykshata grahan karne ja rahe, to vishwa patal par humara yah daayitva banta hai ki hum humari sabse praachin bhasha Sanskrit ke varnamala ke anusaar rashtron ke rashtriya dhwajon ko ek rekha mein sammilit karein jisse ki hum humari hi bhasha ko vah uchcha sthaan de jiski ve patra hai.
Pradhaan Mantri ji, main nimna lihit deshon ke naam Sankrit varnamalanusar rashtron ke naam likh raha hu. Aapse yah prarthana hogi ki aap dhwajon ko shabdon ke anusaar hi lagave.
Bhaarat (Yajmaan Desh), Argentina, America (U.S.), Australia, Italy, Indonesia, Canada, Germany, China, Japan, Turkiye, Dakshin Africa, Dakshin Korea, France, Brazil, Britain (UK), Mexico, Russia, Saudi Arabia, the European Union
Aapka kimti samay dene ke liye bahut dhanyavaad.</t>
  </si>
  <si>
    <t>Religion is important aspect of any society. We need to have laws to protect them. As you can see in Pakistan or any Islamic nation people who speak against their religion are punished by death. I request that similar laws are implemented to protect hinduism. Anyone who speaks against hinduism Or against our culture should be punished. This is the only way to protect our religion. Create awareness about hinduism in schools and colleges irrespective of language. This is not a propaganda against any religion but humble request to protect our culture and tradition. See in China no one has right to speak against government but I'm not saying that. I just want to say that freedom of speech should not cross the ethics and culture of any society. Otherwise it will lead to chaos. I hope my suggestion is taken in right spirit.</t>
  </si>
  <si>
    <t>D VINAYAGAMOORTHY</t>
  </si>
  <si>
    <t>Good evening sir,It is about health insurance.There are 2 types of claim.one is cashless and other is reimbursement.while reimbursing why shouldn't irda make one common portal for general insurance and help the claim settlement. ie The patient shouldn't take pain in collecting papers and submit to insurance Co., Instead hospital it self enter the amount in common portal and the claim should be submitted, All hospitals should be the registered in that portal and while admitting a person in that hospital an unique number should be generated and amount ..whatever the eligible reimbursement amount should be credited to patient's a/c.WE SHOULD CHANGE THE PROCEDURE FOR MEDICLAIM POLICY CLAIM.</t>
  </si>
  <si>
    <t>Sarada Lingaraju</t>
  </si>
  <si>
    <t>Modi ji, Namaste. I , as a psychologist can offer psychological support to our soldiers for mental well being. I am 59 years old with abundant experience in counselling. I love to serve before it’s too late. Will you give me a chance. Regards</t>
  </si>
  <si>
    <t>VaibhavAnantPhatak</t>
  </si>
  <si>
    <t>🙏मै निसर्गउपचार तज्ञ् वैभव फाटक सभी को प्रणाम करता हू. मै आज कि जीवनशैली और शिक्षण के बारे मे कुछ कह रहा हू.आज का स्पर्धा का युग है इसमे बने रहना है तो आपको खुद मे बदलावं लाना जरुरी है ये बात सच है. लेकिन पैसे कमाने के लिए अपने आप को टेकनॉलॉजि के अधीन करना गलत है. इस वजह से बहोत कम उमर मे आज सभी व्यक्ती किसी ना किसी बिमारी के कारण त्रस्त है. टेकनॉलॉजि के अति वापर से हमे एक दुसरे से बात करने का समय नाही. सब बाते watsup, insta, fb से हो जाती है. इस वजह से भावनिक attachment खतम हो रही है. हम हमारी संस्कृती को, जीवनशैली को ठुकरा रहे है वही बाहर के देश इसको अपना रहे है ये कितना विरोधाभास है. यही बाते बच्चे के बारे मे हो रही है socialism कम हो रहा है. माँ बाप को उन्हे देने के लिए पैसा है पर time नही है. इस वजह से आज कि पिढी डिप्रेशन, anxity, नुनगंड वाली बन रही है. इसलिये गुरुकुल पद्धती चालू होनी जरुरी है. प्लीज go with our culture &amp;nature. Use आयुर्वेदिक, naturopathy, spiritual in our life.</t>
  </si>
  <si>
    <t>Bangaruswamy</t>
  </si>
  <si>
    <t>no one was responding even not getting a reply. Why should I have to share my ideas and thoughts on your website.</t>
  </si>
  <si>
    <t>Umed Singh Poonia</t>
  </si>
  <si>
    <t>राजस्थान में पेपर लीक मामला रोकने के लिए कुछ हो,बेरोजगारी की मार और ये.............?</t>
  </si>
  <si>
    <t>किसानों के लिए भारत सरकार अच्छा कर रही है,NPA खाते kcc की और भी ध्यान हो।</t>
  </si>
  <si>
    <t>PatelviralKumarsureshbhai</t>
  </si>
  <si>
    <t>Sir pm sir ki mehnat se accha idieal ho rha hai apru desh viksit hogha aur ham bhi digital ki trfh aghe bhaeghe to acha hai apna government parlament bhi acha rahega to nyi jubesh she aghe bhana hai</t>
  </si>
  <si>
    <t>BHUSHANKUMARGUPTA</t>
  </si>
  <si>
    <t>Sir, I have an idea to improve the income of railway from passenger fare. The idea is very simple. Railway opening booking for train 120 days before.
Just add feature that first 15 days, you can book train from source to destinations only. After 15 day it will to all stations.</t>
  </si>
  <si>
    <t>Nitin Vinayak Sahakari</t>
  </si>
  <si>
    <t>Namaskar Sir.
The vehicular traffic in India is increasing at a tremendous pace. Great efforts are being made by our Government to make wide highways; however, the internal roads remain narrow with very little provision for widening in many places in India.
Problem : On two-way roads, where the traffic is high, wherever there are bus stops, the entire traffic in one direction comes to a standstill whenever the public transport but stops. I am from Goa and this is a common scenario on most of the two-way roads.
Solution : If bays are made for bus-stops (at least wherever possible), so that a bus when it stops does not hamper the traffic in that direction, it will smoothen the traffic to a great deal. I have spotted some such bays randomly on Poona Bengaluru highway.</t>
  </si>
  <si>
    <t>Mahendrachudasama</t>
  </si>
  <si>
    <t>Indian government did a fantastic job about education but there is plenty things can we do batter. One of the things is give right direction for the child from bottom to end. I personally fills lack of guidence is equal to a crime because without any guidance anyone can't succeed in life. Today in our villages facing this types of problem. We can use to form one panel or group of educated people from same village to tackle down this problem.</t>
  </si>
  <si>
    <t>Namaskar Sir.
I have a suggestion to make about the traffic system pertaining to one-way internal roads in India.
Problem : The one-way internal roads all over India have a common problem. They are one-way only at the entry point, meaning, they have one-way sign board at the entry point (which is many a times, too small or corroded or covered with branches). After the entry point there is no way of knowing whether the road is one-way or no.
Solution : Can we have white arrows at the Centre of the lane/road with material used for rumble strips so that the permissible direction on a road is visible to the driver across the entire length of the road ?</t>
  </si>
  <si>
    <t>V RajeshwaraRao</t>
  </si>
  <si>
    <t>Respected President, Prime Minister, Finance Ministry,
Introduction of new special accounts, schemes in banking or financial institutions for differently abled persons with higher interest percentage returns to help financial situations.
For the past ten years and above there is an increase in differently abled category.
This is increasing due to various medical issues and social conditions.
Currently government is giving support by creating various policies.
My request would be, if there is any scope to create special accounts, schemes for differently abled persons which should have higher "Interest" percentage returns (like Suganya Samridhi account, Senior citizens, Pension for farmers) then their financial situations can be addressed in a little amount considering inflation and recessions.
Can this be considered which will address long term.
Regards
V Rajeshwara rao</t>
  </si>
  <si>
    <t>LavKumar</t>
  </si>
  <si>
    <t>Thousands of RTI are transferred from higher office to CPIO in lower offices through post. It can be transferred through departmental email. It will save paper cost, Postage cost and reduce transfer time. Usually photocopy is sent to lower offices. Some time the copy which reaches to last office is illegible. It consumes time to again get a copy of RTI from higher offices.
Therefore by forwarding RTI through e-mail will reduce cost of paper, postage &amp; copying, reduce paperwork and workman hours and will make RTI handling simple and effective.
It can be made mandatory to forward RTI through departmental e-mail or designated RTI portal.
(some government employee use private email service such as gmail yahoomail etc &amp; Whatsapp for departmental communication, which should be avoided in view of security breach)</t>
  </si>
  <si>
    <t>Mayanglambam Surbala Devi</t>
  </si>
  <si>
    <t>I am pradhan ,Top Dusara G p, Kshetrigao C D block ,imphal east Manipur and feeling very proudness as an Indian citizen, firstly I honour our PM Modiji for his imortal work and love to each and every indian and I also go in the path of his God's like way . My life is a gift of our hon'ble PM Modiji, first I am a SHG member next ward member and then pradhan as a gift of hon'ble P M, this is why because I complain Modiji for SBM with a simple letter he justice me and get "CHOWKIDAR".</t>
  </si>
  <si>
    <t>SHRIKANT V DHARAP</t>
  </si>
  <si>
    <t>Respected PM sir,
The modern world is driven by Data and governing a nation is not any exception to it.
All the schemes which are launched by Government which are driving progress of country needs to be disclosed with data to all citizens in periodic manner ( like quarterly /half yearly report of companies ) and this should be done on micro level e.g a MLA shows the statistics to people of his constituency. Looking and compiling these statistics of MLA's a MP can better represent the problems of his constituencies in House. Even the PM will be able to pull the lagging areas by this Data.
The said data may be available in Govt dashboard but public don't see dashboards hence constituency wise data may be disclosed.</t>
  </si>
  <si>
    <t>Respected PM Sir,
The village adoption scheme by MP's which was launched was really excellent. Can the statistics of how many villages adopted and developed be published to all ?? This will automatically drive those MP's who have not adopted nor done any work for villages.
Overall it would be a win -win situation for MP's and citizens.</t>
  </si>
  <si>
    <t>I am resident of Warje,Pune city.
I have seen the Swatch Bharat Yojana launch few years ago and was very happy to see such a great scheme launched by our PM.
However the right spirit of this mission is not at all understood by MLA's and Corporators in Pune city.
1) I see the garbage dumped on road side in certain areas near bridges or near river.
There are no big garbage containers in localities where the garbage truck don't ply everyday. These may be provided to help reduce throwing of garbage on streets.
2) There are no garbage bins on streets of pune hence the bywalkers throw the garbage on street and load of cleaning staff increases. Please make all eateries mandatory to keep one garbage bin outside hence people can effectively use it.
3) Regular information regarding the facilities provided for garbage collection shall be communicated for all residents by local corporators or MLAs and this should be monitored by Govt ( State or Central)</t>
  </si>
  <si>
    <t>Palanisamy Thirumavalavan</t>
  </si>
  <si>
    <t>Ministry of road transport and Highways:
Impose sever fine on Lane discipline not following, over speed,not respecting the traffic signals, Parking in no parking area.I see many of laws is available and i request to impose state government should follow strictly right now.</t>
  </si>
  <si>
    <t>Ministry of Education:Please add the basic traffic rules and regulations syllabus starts from School and every children should know about the Rules and regulations will have basic discipline on roads and reduce accidents by 2030 at least our next generations will be safe on roads.</t>
  </si>
  <si>
    <t>Taxpayers should encouraged to get benefits of Social security like Free Medical and Education to their families like European countries.</t>
  </si>
  <si>
    <t>Rohit</t>
  </si>
  <si>
    <t>Bangalore, Hyderabad, Pune to be considered under the definition of Metro for HRA as the rental in these cities is even more than metro city,
Additional investment linked incentive to be brought in and let retail investor stay invested for a longer period similar to RGESS or what was given to business last year,
Capping of expense exemption for startup to curtail the random hiring being done after fund raise.</t>
  </si>
  <si>
    <t>Hitarth Dhebar</t>
  </si>
  <si>
    <t>I have attached herewith my suggestions set 1 for #Budget2023</t>
  </si>
  <si>
    <t>HARSHVEER SINGH</t>
  </si>
  <si>
    <t>1. Small retail investors should be exempted from LTCG Tax.
2. Medical insurance premiums are skyrocketing, please do some thing.
3. Please increase PPF and SSY interest rates.</t>
  </si>
  <si>
    <t>Sugandh Verma</t>
  </si>
  <si>
    <t>I am Indian I feel very bad when I saw wastage of our hard earned money by some official who are not qualified enough to plan on it. I saw that in last five years roads are damaged and repaired regularly. I am a engineer and aware about the cost involved in it, but still no one is planning well and wasting taxpayers money. We all know now majority utilities are undergrounded but still we are not planning ducts properly. In Agra I saw that after lot of effort finally utility duct is prepared by Smart City but it is made only on main road and it's depth is not same and only electrical cables are there. Secondly after preparation no one owns that to plan cyclic cleaning and now it is merged with sewer line. So my suggestion we need Capital budget for utility duct for water, sewer, power, gas, IT networking, dish wires, mobile network etc. And operational budget for its maintenance. Second issue is parking and huge budget is required for parking facilities at many locations in all cities.</t>
  </si>
  <si>
    <t>MukeshPatel</t>
  </si>
  <si>
    <t>salaried person ko is baar aap se bahut umeed hai ki Tax slab me kuch sudhar ho. aur is baar ye karna bahut jaruri bhi hai.</t>
  </si>
  <si>
    <t>GANESH K</t>
  </si>
  <si>
    <t>Just like dial 139 Railway number, each Bank will have one or more Transaction telephone numbers (TTN) [eg:12345]. A/c holders will have to send SMS from their registered mobile number (which is linked to their bank A/c Number). For example Anand [having A/c NO. 1001] want to send Rs.100 to Bharath [having A/c NO. 2002], Anand will send SMS text “100#2002” to Number 1234 from his registered mobile number. The Bank software reads, “#” stands for separation of field, the amount and account number either it may ask for confirmation by OTP or without confirmation OTP, transfer the amount to Bharath’s Account.
Suppose the Electricity Board sends Bill of Rs.200/- with its bank Account Number, say 3003, to Bharath whose consumer ID No. is 6789. Bharath will send SMS text “200#3003#6789” to Number 1234 from his registered mobile number. The Banks software reads the message, transfers the amount, Rs.200/- to electricity board account. Also sends the information to Electricity Board.</t>
  </si>
  <si>
    <t>Prashant Moreshwar Gupte</t>
  </si>
  <si>
    <t>माननीय प्रधान सेवक जी से निवेदन है कि, उनकी स्टार्ट अप योजना काफी बढ़िया है।
मगर मेरा जो अनुभव है उससे मै कहना चाहता हूं कि इसमें कुछ सुधार की अत्यंत आवश्यकता है।
जब कोई इनोवेटर इस योजना में शामिल होता है तो उसे स्किल डेवलपमेंट प्रोग्राम में बैलेंस शीट और इतर सब्जेक्ट सिखाए जाते है जो गैर वाजवी है, क्यों कि इनोवेटर की इसमें कोई रुचि नहीं रहती है उसे अपनी इनोवेशन में रुचि होती है ना कि इन सब सबजेक्ट में। वैसे भी यह सब उसको इनोवेशन में तो कुछ काम आने वाला नही रहता ।
सरकार जो इनोवेटर को फंड / ग्रांट देती है उसको भी जो इनक्यूबेशन सेंटर है उनको देनी चाहिए। वोह इनक्यूबेशन सेंटर उस इनोवेटर को अपने सेंटर में बुलाए , उसकी रहने की खाने पीने की सुविधा दे और उसका इनोवेशन जो रहेगा उसे जो सामान, जगह, लाईट, पानी जो भी लगेगा उसका इंतजाम करके इनोवेशन सेंटर में ही उसके इनोवेशन को तयार करे। इससेे उसको आनेवाली समस्या का निराकरण करने के लिए कोई एक्सपर्ट की जरूरत हो तो उस एक्सपर्ट को इनक्यूबेशन सेंटर वाले बुलाए या उसकी सलाह लेकर इनोवेटर को सहायता करे। इससे इनक्यूबेशन सेंटर जो कॉलेज, यूनिवर्सिटी होगी</t>
  </si>
  <si>
    <t>Baskaran KR</t>
  </si>
  <si>
    <t>As a Citizen of this Great County, I feel uncomfortable to see that even after 75 years of IIndependence we are governed by a law passed by Colonial masters, RBI Act 1934.
What makes me ashamed is the fact that RBI warehousing Nations Sovereign Gold Bars paying warehousing charges in foreign currency to BOE,BIS in England using the Colonial Act RBI 1934,while subsequent ammendment to RBI Act,specifically prohibited keeping such assets outside My Country.
It's time to declare all LAWS passed before Independence as NULL and VOID, allowing 3 months time to replace them.
India my Nation my PRIDE</t>
  </si>
  <si>
    <t>Om Prakash Chaturvedi</t>
  </si>
  <si>
    <t>maintain education equality.
in my nearly school, I am scoring good but when i met people who are the from English medium schools and with high facilities.
I am too small in front of them infact I studied well according to my schools. please stop private school and coaching
these private institutes create huge difference between village student and city student. please think about it.
why govt. employ doesn't teach their children in government schools or collage.
WE WANT EQUALITY IN EDUCATION
PLEASE THINK ABOUT IT, DONT MAKE US [ VILLAGE STUDENTS] UNDESERVING
I KNOW ITS A BIG DECISION BUT ITS NEED OF THE THIS TIME
SORRY FOR MY POOR ENGLISH</t>
  </si>
  <si>
    <t>RAJESH SAINI</t>
  </si>
  <si>
    <t>Goverment take action against garbage, and please create jobs for private mens. becouse mostly private sector firstly choice female employee for higher position.now moslty mens made thinking open own bussiness and leave jobs after many try. some time left only three - four year mostly mens jobsless. please improve mens jobs other wise big unemployement genrate in some years</t>
  </si>
  <si>
    <t>* Ways of countering China's Bullyism on India-
- Establish good rapport with Taiwan and recognise Taiwan as an
Indedpendent Country and establish Indian Consulate there. Start to
have good bilateral , trade relations with Taiwan.
- Declare Tibet as an Independent country and not a part of China
- Give publicity to Dalai Lama and give more recognition and rake up
their independence struggle at UN and rake up the issue of Chinese
crimes committed against Tibetan people.
- Reduce and stop all trade dependance on China</t>
  </si>
  <si>
    <t>With folded hands I wish to introduce myself as Dr.Ravindragouda
Patil,  Assistant Professor, FRIC, KVAFSU, Hesaraghatta,
Bengaluru-560089  and my specialization is Biotechnology and I am an
ardent lover of nature and understand the importance of biodiversity.
I wish to bring to your kind notice that India is the only country in
the entire Asia which is home to the majestic Asiatic Lion which are
present in a single, endemic very much localized spot called the Gir
forest in Gujarat.
        In case of any natural calamity, ex.  diseases, flooding,
forest fire there is a chance that the entire population is wiped out.
       Hence, with folded hands, I request that, just like tigers
which enjoy 52 reserve forests as their home across the country,  the
Indian lions also should be translocated to 20-30 reserve forests
across the country and meticulously supervised that their populations
get established. Hoping that action will be taken soon.</t>
  </si>
  <si>
    <t>Govind Singh</t>
  </si>
  <si>
    <t>We want implementation of old pension scheme and scrapping of NPS. We want this Govt to be continued but if no pension scheme than we will not vote to this Govt in the forthcoming election. A Govt employee. All Govt employee must go with this</t>
  </si>
  <si>
    <t>Deeptimayee Dash</t>
  </si>
  <si>
    <t>Focus more on women entrepreneurs.</t>
  </si>
  <si>
    <t>AnanyaChakraborty</t>
  </si>
  <si>
    <t>Feasibility for developing new fertile lands by converting the barren lands : A conventional agropractice</t>
  </si>
  <si>
    <t>AvikBiswas</t>
  </si>
  <si>
    <t>Increase the Budgte of ISRO and approve all missions. And approve starlink internet to India.</t>
  </si>
  <si>
    <t>Ram Dongre</t>
  </si>
  <si>
    <t>Road Accidents due to Talking on Mobile
I suggest to develop a Feature, wherein Mobile Speaker will "Go Silent", If Mobile is used while Driving/Travelling.
We can identify this by noticing continuous GPS Co-Ordinate getting changed, which means the person is moving.
In Such case, Mobile Speaker should become Silent , so that NO ONE PICKS UP CALL, and ANSWERS while Driving/Travelling.
Same will work, if headphone is used, which means, call can be answered only thru Headphone/Earphone either wired or bluetooth if Person is Driving or Travelling with Mobile.
This will ensure that their Hands Are Free.
While Travelling , it will help Co-Passengers NOT getting disturbed, as Traveller wont be able to listen Songs too.
IDEA IS
MOBILE SPEAKER GETS SILENT IF MOBILE IS USED DURING DRIVING or TRAVELLING, IT WILL WORK ONLY IN HANDSFREE MODE.
I Hope , If mobile companies implement this feature, we can have a Safe Driving Experience and lot of Accidents can be Avoided.</t>
  </si>
  <si>
    <t>Krishna Gopal Mujawdiya</t>
  </si>
  <si>
    <t>पर्यावरण बचाने हेतु एक कदम:-
प्रधानमंत्री महोदय को देशवासियों से एक अपील करना चाहिए कि प्रत्येक नागरिक सप्ताह में एक दिन पेट्रोल या डीजल वाहन न चलावे। इससे न सिर्फ पर्यावरण बचेगा वरन् स्वास्थ लाभ भी होगा व विदेशी मुद्रा भी बचेगी।</t>
  </si>
  <si>
    <t>केन्द्र सरकार को एक साप्ताहिक ई पेपर "भारत विकास समाचार" के नाम से पब्लिश करना चाहिए जिसमे पूरे देश में हो रहे विकास कार्यों की जानकारी दी जानी चाहिए ताकि जनता को सही तथा सटीक जानकारी प्राप्त हो सके। ऐसा ई समाचार पत्र बहुत अधिक उपयोगी होगा।</t>
  </si>
  <si>
    <t>Vikashchaubey</t>
  </si>
  <si>
    <t>Build a website where the students of University can share there problem, the private universities doesn't listen to the students and there problem</t>
  </si>
  <si>
    <t>Dr Inlkumar</t>
  </si>
  <si>
    <t>Make india one nation and model of health. Create speciality wise posts all over India by empowering district hospitals .
Curb quackery and being in doctors protection act
Curb bridge courses and keep attractive salaries to the doctors at governement medical colleges , hospitals by providing essential drugs lists and proper diagnostic facilities at a limited rates .
Decrease the cost burden of health by decreasing the privatisations and stopping private hospital culture and promote PPP Model of health and infrastructure
Sanction all facilities,incentives , voting rights related to the house hold only on a condition of 2 child Norms , complete vaccination of children .</t>
  </si>
  <si>
    <t>Prakash Verma</t>
  </si>
  <si>
    <t>विषय:(गर्भवती महिलाओ हेतु अल्ट्रासाउंड और ब्लड जांच हेतु मशीनें उपलब्ध का बजट)
माननीय प्रधानमंत्री महोदय द्वारा संचालित पीएमएमवीवाई के अंतर्गत गर्भवती महिलाओ को आज भी देश में ऐसे सरकारी सीएचसी अस्पताल है,जहां किसी भी प्रकार की ब्लड जांच और अल्ट्रासाउंड की सुविधा अस्पताल में उपलब्ध नहीं है, जिस कारण गर्भवती महिलाओ को अपने पैसे पर निजी जांच और अल्ट्रासाउंड कराना पड़ता है अर्थात भाग दौड़ के साथ समय और धन हानि होता है।
जबकि PMMVY का उद्देश्य उस सरकारी अस्पताल पर समस्त निशुल्क प्रसव के साथ जांच और अल्ट्रासाउंड की सुविधा उपलब्ध हो जिससे गर्भवती को किसी मुश्किल का सामना न करना पड़े।
गर्भवती महिलाओ कि असुविधाओं को संज्ञान में लेकर उचित कार्यवाही के निर्देश दिए जाए एवं समस्या समाधान प्रस्ताव हेतु निम्नवत सुझाव पर उचित दिशा निर्देशित करने की कृपा करे।
अल्ट्रासाउंड तथा ब्लड जांच मशीन उपलब्धता को बजट में शामिल करे अन्यथा ऐसे सरकारी सीएचसी अस्पताल से प्राइवेट अल्ट्रासाउंड केंद्र एवं पैथोलॉजी का समझौता हो जिससे सरकारी पर्चे में डॉक्टर द्वारा अल्ट्रासाउंड व ब्लड जांच रेफर होकर निशुल्क प्राप्त हो|</t>
  </si>
  <si>
    <t>PRATHIUSH</t>
  </si>
  <si>
    <t>Two suggestions
1, Population Control:- Give incentives/ Cash/ Subsidy for late marriages in rural areas. This will help in population control and at the same time will help the poor to find money for marriage. After 22 age, give 5000,, after 25 age, give 15000, After 28, give 25,000.. Budget Estimate will be around 10K to 15K crore only,, bur it will stop the population growth drastically. "A GIFT FROM GOVERNMENT TO GIRLS,,, AND FOR A PROMISING FUTURE"
2, Give special voting rights for Tax payers, including personal and business.
Atleast for creating a finance committe in the district/ panchayath level</t>
  </si>
  <si>
    <t>Mohinder Sharma</t>
  </si>
  <si>
    <t>EPFO+ESIC=EDVY (ONLY FOR EMPLOYEE)</t>
  </si>
  <si>
    <t>EPFO+ESIC=EDVY</t>
  </si>
  <si>
    <t>Prakash Kumar</t>
  </si>
  <si>
    <t>" We need real freedom i.e financial security"
As India completes 75 years of Independence, let’s talk about Financial Freedom.Real freedom is financial security or freedom not freebies</t>
  </si>
  <si>
    <t>Why not the best ?
Need to  ask the citizens to demand the best and highest standards of excellence from our  System  or authorities .
So, our question is;
1-Why level of All hospitals are not like AIIMS
2-Why level of All medical &amp; dental colleges are not same
3-Why level of All engineering colleges are not like IIT
4-Why level of All MBA college are not like IIM
5-Why all skills are not being treated equally
6-Why every one is not getting best working &amp; earning opportunities despite of talent
7- Why every one  feel the need to go abroad to get quality education &amp; best  earning opportunities especially in field like dentistry and engineering</t>
  </si>
  <si>
    <t>Rekha</t>
  </si>
  <si>
    <t>1. Reduce the burden of tax. As earning member of the family should spent all his earnings for rent, tax, and children education and family expenses.
2. Take steps for cancel reservation for SC, ST and OBC and minority consider only economically weaker section of society for reservation in education sector and government jobs.
3 cancel reservation of seats in jobs and it should be based on merit and talent.
4. Cancel concessions on Mark's example in some sector UGC and other examination passing marks for GM 60% sc and ST55% .
based on caste passing or eligibility shouldn't not be taken consider only on merit basis</t>
  </si>
  <si>
    <t>Mukesh</t>
  </si>
  <si>
    <t>Hii Mam,
Iam Mukesh,
This is the time that we have to take action on this Climate Change and global warming,People are suffering from various factors from this in India
1) Increase the plantation of trees across country
2) Clean Rivers and lakes across the country immediately
3) build the big walls near coastal areas of India to stop min to medium level Tsunamis to save people
4) Build The building with heavy metals on himalayas, western Ghats and highest mountains in India to save people from big Tsunami
5) build a building, bridges by using latest technology which will not crashed by Earthquakes
6) Make awareness on Nuclear Power station located nearby district people's
7) Increase the Reneuable energy across the country
Thanku plz consider all my points.we can predict future of India,we can can predict anything that related to growth of India but we cant predict climate what will be nxt day... To save people nd this country make possible all above point</t>
  </si>
  <si>
    <t>AnupamDwarikaBani</t>
  </si>
  <si>
    <t>Hello Sir,
My suggestion is related to Renewable energy (MNRE) and Electricity / Power Ministry.
All the DISCOM of all the state generate electricity bill every month.
On every bill it is mentioned that "SAVE ELECTRICITY / BIJLI BACHAO".
My suggestion is to change the slogan to "GENERATE ELECTRICITY / BIJLI BANAO"
This will be new beginning of Atmanirbhar Bharat and it will also create awareness amongst people to opt renewable energy and save environment. At the same time it will give freedom to people to generate their own electricity and use.
This is also a source of savings for family, business houses..</t>
  </si>
  <si>
    <t>Adimurthy</t>
  </si>
  <si>
    <t>There is confidential information and idea to share with only PM. it shakes and boost's current business world. How can i meet him. As a common man i tried in many ways.. But not happening. Why cant a common man with poor background with great idea,cant meet PM is it? Please take me through procedure to get appointment and help.</t>
  </si>
  <si>
    <t>Gnanavel</t>
  </si>
  <si>
    <t>All public infrastructure facilities such as Rail, Road, Hospitals, Buses, Platforms, Bus stands, parks, public places shall be accessible to persons with reduced mobility including wheelchair users, reduced vision and hearing impairment. Budget shall be allocated which will improve the quality of infrastructure We as a designer who has experience tmin above can support to build nation inclusive for all</t>
  </si>
  <si>
    <t>Sureshkumar K</t>
  </si>
  <si>
    <t>Hi I am Sureshkumar
It is the time to discuss about depopulation. India is contributing a major share of world population and we my over take China in the coming years. We need to go for a solution for this. The old policy of we two ours two policy to be regulate properly. Those who have more than two childrens to be treated in General category without any sort of subsidy or reservation from government side. They have to be in the open market without any type of reservation and they should be awarded on APL or white ration cards. Replacement fertility rates achieved by only a few states and most of them are in south India.</t>
  </si>
  <si>
    <t>SunnyKumar</t>
  </si>
  <si>
    <t>Please help to reduce burden of Income Tax .
Increase limit of 80C
Reduce tax slabs as new tax regime is not beneficial
Increase standard deduction.
There has been no changes in middle class tax burden since years . Every year we hope to see a good change in tax slabs and increase in 80C but we never get that . Please do something this time</t>
  </si>
  <si>
    <t>Kaushik Jain</t>
  </si>
  <si>
    <t>First suggestion,
I think Government of India should take initiative of Flood free India as it causes our country huge economic, Financial and livelihood Loss. Government of India should engage with all states &amp; union territories especially which are victims of flood every year to make scientific infrastructure or solutions so that destruction of floods on society can be minimised.It will save huge amount of central and state governments resources such as Funds Life of people, livelihood and many others.
Second suggestion,
I think Government should make the scheme Food For all which is continuing from the first lockdown a permanent scheme not temporary as it has helped to eradicate extreme poverty and malnutrition which is very essential for any countries future.Also it is very essential part for Our dream i.e. Developed India.</t>
  </si>
  <si>
    <t>Manuj Jha</t>
  </si>
  <si>
    <t>Pranaam Nirmala ji,
My name is Manuj Jha. I am from Delhi. I am currently doing my PhD in Economics from IIT-Hyderabad. The fellowship awarded to me by UGC is ₹31,000. This amount is quite meager for research. Present government under the dynamic leadership of Shri Narendra Modi ji had increased the fellowship amount in 2018-19.
PM Modi ji has always inspired millions of students to embark upon a career in research. He has given many incentives too. It is requested to increase the fellowship amount to ₹40,000 and HRA to ₹10,000.
More students will choose their career in research if they find the fellowship lucrative. India will have to spend atleast 1.5% of the GDP on Research and Development (R&amp;D).
Kindly take this matter into your kind consideration and oblige. Millions of students are looking at this government with great hope.
Thankyou so much.</t>
  </si>
  <si>
    <t>JayaKumarReddy</t>
  </si>
  <si>
    <t>&gt; Build nuclear reactors and build power stations around them
&gt; Use the Coast Line
&gt; Aadhar with Ration card</t>
  </si>
  <si>
    <t>&gt; increase the ISRO budget
&gt; increase the DRDO budget
&gt; Cancel reservations in education sector atleast
&gt; Protection &amp; necessary facilities to outstanding scientists
&gt; Reduce the notorious limits on skyscrapers
&gt; Increase the no. of current train services and upgrade the current infrastructure or build new to accomodate HSR trains.
&gt; Fund a jet engine as it was a pokhran.
&gt; Bye.</t>
  </si>
  <si>
    <t>Gautam Chawdhury</t>
  </si>
  <si>
    <t>On 14 December 1990, the United Nations General Assembly designated October 1 as the International Day of Older Persons (resolution 45/106).01-Oct-2022
How Geriatric Manager Works
Geriatric care manager helps individual’s family and another care giver to adjust and overcome with a disability by:
Assisting care planning sessions.Screening, arranging home help to avoid problems.Offering specialists to avoid further problems.Supporting individual’s family and friends by giving a brief of person’s disability.Reporting individual’s condition if things go wrong.Helping their clients with moving to or from a retirement home, rehabilitation center.
Here I am certified geriatric cadre of national institute of social defences need to ensure employment by the central government Since 2000, we are getting gainful idea for government to give gainful employment to certified geriatric cadres of NISD by department of personnel and training through ministry of social justice &amp; empower.</t>
  </si>
  <si>
    <t>Vaibhav Mittal</t>
  </si>
  <si>
    <t>Government of India should mandate through Ministry of Civil Aviation and Airports Authority of India that all airports in India will have all official vehicles plying on tarmac or on air-side will be E-Vehicles. This will be first in the world. We see all airlines using cars and small SUVs etc to ferry staff, pilots and crew in them from airport to plane and within the airports. These vehicles should be replaced with EVs immediately. Other commercial vehicles like buses and cargo trucks etc should also be moved to electric.</t>
  </si>
  <si>
    <t>KRISHNANDU DEY</t>
  </si>
  <si>
    <t>Increase the ISRO budget.</t>
  </si>
  <si>
    <t>GeetRajSingh</t>
  </si>
  <si>
    <t>We should join all rivers in country together under Jal Jeevan Mission to balance water availability in whole country.</t>
  </si>
  <si>
    <t>Ranjit</t>
  </si>
  <si>
    <t>is there a marketplace for Solar - Esp on Retail ( Individual and Societies ) n</t>
  </si>
  <si>
    <t>ANJANAJAIMAN</t>
  </si>
  <si>
    <t>I want to raise a issue regarding college students who wants to vote but as they are far from there voting area they can't do that. what about there precious vote? I think there should some arrangements so they can give there vote from any part of the country.</t>
  </si>
  <si>
    <t>Shivanichaudhary</t>
  </si>
  <si>
    <t>There are lots of issues in our country but in my opinion main is education and a women's safety</t>
  </si>
  <si>
    <t>Dr Liladhar Khadgi</t>
  </si>
  <si>
    <t>Renewable energy 1000 MW solar power plant at every grampanchayat and electricity to farmers at day time
Ethanol plant at every Taluka place</t>
  </si>
  <si>
    <t>AmitKohli</t>
  </si>
  <si>
    <t>Union Budget 2023-2024
Request for innovative schemes for taxpayers to promote Income Tax. E.g., Rebate in toll tax, road tax for new cars.</t>
  </si>
  <si>
    <t>Rajarathinam</t>
  </si>
  <si>
    <t>Allocate some funding to construct a water pipeline through out india connecting heavy rainfall and draught areas as well as the coast. Idea here is to pump the excess water during flood or water that is going into ocean directly to thar desert. we can think about planting some valuable trees there as a measure against global warming.
If anyone have any doubts, please reach me at rajarathinam793@gmail.com</t>
  </si>
  <si>
    <t>G.S. Sabareesh</t>
  </si>
  <si>
    <t>We need more funding for R&amp;D in space and renewable energy, which can increase more job opportunities for youth and improve our position in global stage.</t>
  </si>
  <si>
    <t>Gopal Baraiya</t>
  </si>
  <si>
    <t>I am Dr Gopal baraiya from Bhavnagar Gujarat,Hou,ble finanace minister madam i have an idea for solve unemployment and also help industrialist pls i want time for meeting</t>
  </si>
  <si>
    <t>Koustubh Vijay Kulkarni</t>
  </si>
  <si>
    <t>Hi,
My humble request is to increase funding for research in genetic studies and archeological studies. We have ancient civilization and we should invest lot more in conducting studies in areas of archeology and genealogy. To conduct deep water excavation to unearth the truth about Dwaraka and Ram setu scientists and archeologist need more advance equipment and technology. More funding will definitely help and will be great benefit to civilization cause.
Many other countries have private organization/people doing these things with government agencies but that's not the case with India as of today. If we can invest now and conduct aggressive research it might open new doors for research and development in this area. It will also encourage youth to take interest in archeology, history and science.</t>
  </si>
  <si>
    <t>Ashish Kahu</t>
  </si>
  <si>
    <t>Tie up with telephone operators to make a call and send SMS to all consumers asking to identify the need of "Public toilet" in the area. collect the data and send to nagar parishad/Municiple corporation/gram panchayat....
make it compulsory to provide the solution and do similar follow up on cleanliness two times in a year...
It will be "true" implementation of Swachh bharat...
Same model can be followed for "garbage collection"</t>
  </si>
  <si>
    <t>Ajay</t>
  </si>
  <si>
    <t>Why specialist of medical are in private hospital s only for money. Doctors appointment in Government with high remuneration for job is required.</t>
  </si>
  <si>
    <t>State owned pharmacy
Free 🆓of cost all type medicine s and drugs at CHC/PHC level.
Regulation, control and accountability of drugs and medicines.
State owned pharma companies to provide quality medicines.
Mobile Doctors vans round the clock in each CHC for treatment at home.
🆓health treatment to all citizens of India.
3 specialized teams in every state of each medical department to attend critical cases.
Withdraw of medical allowances to Government employees. All should be treated equally.</t>
  </si>
  <si>
    <t>Vaiyapuri Rajendran</t>
  </si>
  <si>
    <t>Kind Attention of Hon ' ble Minister for Finance,
Respected Madam, I wish to bring your kind consideration for enhance the minimum pension to the EPFO pensioners..They are all senior citizens and they are not able to survive their life time day today affairs from this awful amount of pension paid to them ..
They are al</t>
  </si>
  <si>
    <t>Burning issue at present is health system. A few cases nearby has troubled my mind. In two cases young men lost both kidney s . Now their mothers donated. One lost life after transplant another yet to go for transplant. But think ing they losing all possession s land building sold for the sake of operation. Can't Government afford to provide free medical treatment at all levels to all the citizens of India. Even transplant facility not available in Himachal Pradesh and Chandigarh PGI refused as they have enough patients just to make them survive from accidents and no time for cancer and kidney.
Atleast 2-3 centres in every state are required for Cancers, kidneys , neuro surgery and trauma patients and that without charging fees from them. It's prime responsibility of Government to provide free education and health facility in all states at all levels. Log kidney aur cancer se barbaad ho rahe hain. Specialist of all category are required in every state to provide treatments free .</t>
  </si>
  <si>
    <t>Why not the best ?
Just try to listen voice of every young man
What They want to say :Why settle for less? We can't afford to settle for less.India Once and for all, why not the best?
Can any one prefer to go 100th rank College for study or 100th rank hospital to avial treatment facility .We tend to prefer best education or treatment .
Every citizen deserves the best
Healthcare,Education,Job or working opportunities, Earning opportunities ,Financial security &amp;Safety .
Need to ask the citizens to demand the best and highest standards of excellence from our System or authorities .
So, our question is;
1-Why level of All hospitals are not like AIIMS
2-Why level of All medical &amp; dental colleges are not same
3-Why level of All engineering colleges are not like IIT
4-Why level of All MBA college are not like IIM
5-Why all skills are not being treated equally
6-Why every one is not getting best working &amp; earning opportunities despite of talent</t>
  </si>
  <si>
    <t>Creative Princess</t>
  </si>
  <si>
    <t>respected PM
I would like a radical change in indian railways .I would like a new kind of train to be introduced in india which is categorised as maglev where mag stands for electromagnet and lev stands for levitation this might be an ambitious project to take on but if taken then its success would show the whole world how good india can be in case of technology. only germany at this point in time has a running maglev that reaches speed 320 kms per hour. other train is being constructed in japan and the plans are to construct its first phase till 2027 and second phase till 2037. this kind of technology will revolutionize the entireity of india. these trains use electromagnate to levitate and speed up and they dont phase friction or other problems that slow down the vehical and can reach speeds even faster than aircraft. if these trains are if these trains are introduced to middle class people then they will be generating huge employment for construction and will be generating revenue</t>
  </si>
  <si>
    <t>Avinash Thumallapalli</t>
  </si>
  <si>
    <t>I kindly Request for National Childhood Cancer Comprehensive Management Strategy.</t>
  </si>
  <si>
    <t>AshfaqHussainMalik</t>
  </si>
  <si>
    <t>Respected PM
With reverence We the people of Gulabgarh Block tehsil mahore district reasi. Sir our panchayat is still not connected with tehsil and district administration in the modern India Gulabgarh village is also known on the name of Maharaja Gulabgarh Singh and government is sanctioned Niabat and CD block in our Village but none of them are ready to serve the poor people of our Block BDO and Naib Tehsildar is serving their duties at headquarter Mahore people are suffering due to non availability of these officers at sanctioned posts where government is ordered sir kindly sanction the NH road from Bagga Mahore to Nandi Marg Kashmir Via Gulabgarh which is the third alternate NH to connect Jammu with Kashmir Valley</t>
  </si>
  <si>
    <t>Anurag Singh Bhandari</t>
  </si>
  <si>
    <t>Honourable governmet
In my opinion there is some fault in education system, for example in class of 30 students what they rote learn during 6-10 years of schooling it comes in use of only 4-5 students but waste the time of those 25 students I think something should be changed here.</t>
  </si>
  <si>
    <t>MONU JAIN</t>
  </si>
  <si>
    <t>1. Use of Discarded Railway Coaches as a ready Residential Unit / Shops and can be established at any disputed places / Idle Vacant Places in city areas to outcome the scarcity of space in big cities.
2. Establishment of video control rooms in schools for government work / MNAREGA work under cameras.
3. Compulsory Plantation (trees have business utility) for continuation of Electricity Connection / Gas Connection.</t>
  </si>
  <si>
    <t>Sachin Tailor</t>
  </si>
  <si>
    <t>It's my humble request to My Government to stop nudity shared on Facebook video. Our children are diverting from study and do criminal activities. They don't respect our elders and parents. Facebook show uncharacteristic video related Bhabhi and step mother. How can our Government openly allow in india? Please stop Facebook or video. Start our social website soon which provides vedic and grow videos of Indian culture. Studies of our Fort and deep science.</t>
  </si>
  <si>
    <t>Sanjiv Shrikant Mantri</t>
  </si>
  <si>
    <t>Respected Sirs,
Historically following were the big contributors to build our national fabric, in addition to many victorious dynasties which paved our way into the future. Same are applicable for ever, irrespective of the technologies or progress of mankind.
&gt; Tradition of Saints, Sanyasi, Sadhu, Bairagi etc. : They were responsible for carrying forward the roots of culture when intruders tried to cut off the tree. Let the strengthening economy boost building of abandoned or divested worshiping centers by locals themselves &amp; respect the Tradition of saints. The "KIRTAN" by these spirited nationals have maximum positive influence across society. &gt; Drama - In modern world movies, platforms like Netflix, Voot, Amezon prime etc. : Old Drama by BHAS Or KALIDAS etc. may be rejuvenated &amp; classic movies or literature should spread strength beyond sea. These media has to project culture, kings, history abroad. &gt;INDIAN Arts : Should become business - UNICORNs abroad.</t>
  </si>
  <si>
    <t>Nevas</t>
  </si>
  <si>
    <t>Make Body cams mandatory for all Cops. It is tested and successful in almost all European and American countries.</t>
  </si>
  <si>
    <t>Create a structure similar to FBI where we can complaint about State Police to Central Government. Make CCTV's mandatory with Audio in Government offices in Central and State Government Offices and frequent/random review of the videos. A way to report about inroads(Roads that are not NH or SH).</t>
  </si>
  <si>
    <t>Ajay Sharma</t>
  </si>
  <si>
    <t>Innovation is the order of the day. To make students more creative curriculum should be made in such a way that students should spend more time in practical labs, brainstorming workshops and fields rather than classrooms. Proper facilities should be provided to young innovative minds for exploring their talents.</t>
  </si>
  <si>
    <t>Narender Kumar</t>
  </si>
  <si>
    <t>Utrakhand mein tourist chalu kro modi ji,plzzzz action sir</t>
  </si>
  <si>
    <t>Dhruv Sandip Pophale</t>
  </si>
  <si>
    <t>We should introduce Vedic mathematics to our education system
Or we can keep it as optional subject in schools as it help in adding subtacting of big numbers and makes things easy to normal maths</t>
  </si>
  <si>
    <t>Responsable Citizen
Dear MODIJI
By my point of view we should try to reduce corruption and try to bring more transparency to the government process.
Till date there million of RTI application but many of them are unsolved.
Like if u agree</t>
  </si>
  <si>
    <t>Hemanth</t>
  </si>
  <si>
    <t>11) Irrespective of any conditions, 1 Rupees Tax should be paid by all the citizen, once Tax is filled, Government should return 2 Rupees to each Citizen Bank Account.
--&gt; This will include all the citizen in the Tax and Banking system. It will facilitate GOI services and actions easier.
--&gt; It will increase financial literacy among citizen
--&gt; It will make every included in nation building
--&gt; Make people more responsible and aware towards GOI
--&gt; People will take more seriously GOI initiatives</t>
  </si>
  <si>
    <t>8) Like UPI there should be UJI (Unified Job interface) for all jobs posting for Indians.
It should list not only public but also private, Informal, formal and international job posting.
All Job advertisement in India should be included through one Portal. It should help companies to find best talent in market and widen scope of opportunities for job searchers.
Indian embassy can help in sharing details of International Job posting.
[Moonshot ideas]
9) Concept of “Private Budget” should be introduced it should include all the Budget plans for all the private Investment in India. It will be better if it can be introduced by distinguished Indian businessmen representing all private companies in India.
10) One Search engine for all the Information about GOI. Only GOI resources will be searched and maintained by GOI.</t>
  </si>
  <si>
    <t>4) Indian businessmen and government should combine and compete in Global stage.
5) Indian budget should also include report like "CIA World Factbook" to make people aware of global challenges and facts with perspective of Indian government.
6) National Investment Fund should go Global to generate more corpus for the government.</t>
  </si>
  <si>
    <t>Budget:
1) Due to uncertainty in the global conditions we need to make budget more flexible, adaptable
-&gt; One way to do this by splitting the budget into 4 mini-budgets per quarter in a year. This way budget will be spread across the year and able to tackle any change world through to us.
2) Citizen should be aware of all the policy &amp; services government provided to citizen
-&gt; One way to do this by making mandatory to watch videos of Government services (how to access) which are related to that citizen before e-filing a Tax return or other services.
-&gt; New subject about Government of India should be introduced in school curriculum. Who is responsible for what in government, Service, Challenges and how to works.
3) Indian budget should also talk, report, review and analyse about other major economic budgets (Including neighbours’ budget) to get global perspective.</t>
  </si>
  <si>
    <t>Malkeet</t>
  </si>
  <si>
    <t>Ab ma kaya caru</t>
  </si>
  <si>
    <t>Kam nahi chal raha</t>
  </si>
  <si>
    <t>Shakti Mandal</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</si>
  <si>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t>
  </si>
  <si>
    <t>LakshyaSharma</t>
  </si>
  <si>
    <t>1= sir pure desh mein har jile ko nher se co
nnect kar de jisse kisan ko fayda milega
2= saare government institutions me solar plate lagni chaiye jisse government par bijli bill ka bhoj Kam ho
3= sir har jile ke block me park,mall, government institutions redovlopment hone chahiye
4= sir har jile me bio fuel factory, sugar factory , unicorn startups, library,hotel, Jim,food restaurant, luxury house,cc road,bus stand,and railway connectivity
5= har railway station par mall,har government vichle electric ho, har jila metro city banne,city me har colony me government hospital, school, college,park,mall, luxury house,road,etc</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</si>
  <si>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दोसी पुलीस क्रमचारीयो को सजा दीलबायेगी । ऐक नया दल बनाने से रोजगार भी बड़ेगा और ईन्साफ भी मीलेगा ।</t>
  </si>
  <si>
    <t>Vishali</t>
  </si>
  <si>
    <t>ZERO WASTE</t>
  </si>
  <si>
    <t>Paul Gurung</t>
  </si>
  <si>
    <t>आदरणीय
श्रीमान प्रधानमंत्री नरेन्द्र मोदी जी,
आपको सभी भारतवासियों की तर्फ से प्रणाम
विषय:- देशके हित के बारेमे ।।
आपसे विन्रम निवेदन करता हुँ, देश के हित को लेकर ज्यादा गहराए में जाये । जो कोई भी पार्टी के कार्यकर्ता हो सभीको सही ढंग से काम करने के लिए आदेश जारी किजिये । कुर्सी में बेठने के बाद सबकुछ भूल जाते हैं । देश में गरिबी का कारण क्या है और क्यों हैं,इसके लिए गौर किया जाए तो बहुत अच्छा होता । हमारे देश में येसे कितने बन्जर जमीन पडे हैं,क्यों न उसे इस्तेमाल किया जाए । येसे काम के लिए इमान्दार कार्यकर्ता की छनौट करना चाहिए । देश में ऑर्गेनिक खेति होनी चाहिए जिसके कारण देश के हित में अच्छा होगा । घोटाले को रोका जाये । जो कर्मचारी को घोटाला में देखा जाय तुरन्त डीसमीस किया जाए,गुनाहेगारो को सक्त सजा सुनाना चाहिए ।उन्हे बेल में छोडा जाएँगे तो फिर से गुनाह करेंगे । देश की हालत बहुत ही बिगड्ती ही जा रहा है ।
आदरणीय महोदय जी,हमें आपसे बडी उम्मीद है कि जरुर आप गौर करेंगे ।
जय हिन्द ।।</t>
  </si>
  <si>
    <t>Bharanidharan Swaminathan</t>
  </si>
  <si>
    <t>The definition of Varna system and its importance to society as a whole has to be set as Preamble of Constitution of India.</t>
  </si>
  <si>
    <t>Rubigupta</t>
  </si>
  <si>
    <t>Mai Rubi Gupta Munger Bihar se mai rail mantri se appeal karna chahti hu ki rail ki jitne bhi bharatvasi hai vriddh avastha mai bahut hi pareshani hoti hai rail ki Sidhi par chadhne sy uska Samadhan hona chahie rail ki yatra karte samay bujurg logon ke liye ek suvidhajanak Sidhi honi chahie dhanyvad mera message Sarkar Tak pahunchane mein meri madad Karen</t>
  </si>
  <si>
    <t>Rishi Sinha</t>
  </si>
  <si>
    <t>यशस्वी एवं आदरणीय प्रधानमंत्री श्री मोदी सर,
सरकार द्वारा चलाए जा रहे स्वच्छता अभियान का असर हर जगह देखने को मिल रहा है इस अभियान को और भी व्यापक बनाने के लिए एक विचार है जो मैं सरकार से साझा करना चाहता हूँ।
मेरा यह विचार है कि उत्तर प्रदेश में नगर निगमों के चुनाव समीप हैं, ऐसे में हर नगर पालिका को एक एप्पलीकेशन बनाना चाहिए, जिसमे हर वार्ड के लोग अपने मोहल्ले की स्वच्छता की तस्वीरों को अपलोड कर सकें। इससे हर ज़िले के वार्डों में स्वच्छता अभियान की एक प्रतियोगिता का दौर शुरू होगा और हर व्यक्ति रुचि लेकर जुड़ेगा। साथ ही हर माह सबसे स्वच्छ वार्ड को / स्वच्छ तस्वीर को अपलोड करने वाले व्यक्ति को प्रशासन
सम्मानित भी करे।
इस पर विचार करने की कृपा करें।
धन्यवाद,
आपका
ऋषि सिन्हा</t>
  </si>
  <si>
    <t>Narinderjeet Singh</t>
  </si>
  <si>
    <t>My dear Respected pm (Mr Narendra Modi) ji, we are very proud to have a pm like you. Swach bharat avijan by modiji is a great steps by gov to keep our surroundings clean. I want to share a small idea so that helps to clean our surroundings free from crime and corruption. E.g now a days with A.I technology everything is possible. If we can make such a system where a.i system will automatically trace &amp; track culprit mobile in advance before commiting any crime. Eg now if we search for any food in our locality A.I system typically start showing adds relateted to this product. This way it is very easy for us to find our desire product. If we can use such technologies to catch criminal, then I believe our society will be swatch and clean.
Thanks and regards</t>
  </si>
  <si>
    <t>Pradeep Pant</t>
  </si>
  <si>
    <t>Dearest Shri Modi ji. This is regarding the vehicle parking problems faced by people mainly residing in the cities and towns. People construct 3 or 4 story building without making any provision for parking and solely depends on the public space of road. It is a common view where roads in the colonies have been encroached from both sides. Please make it compulsory that person who is constructing house have to make provision of sufficient parking while obtaining permission from government. I live in Dehradun and the problem is escalating with more people pouring in the city. Thank You</t>
  </si>
  <si>
    <t>Vishal_1827</t>
  </si>
  <si>
    <t>Dear modi ji sir
Mujhe yek confirm karna Hai ki ham jobhi comments ya problem aap ko batate Hai O aapke pass secret or surakshit rahit Hai Kay</t>
  </si>
  <si>
    <t>Somnathsadhu</t>
  </si>
  <si>
    <t>My dear Respected pm (Mr Narendra Modi) ji, we are very proud to have a pm like you. Swach bharat avijan by modiji is a great steps by gov to keep our surroundings clean. I want to share a small idea so that helps to clean our surroundings free from crime and corruption. E.g now a days with A.I technology everything is possible. If we can make such a system where a.i system will automatically trace &amp; track culprit mobile in advance before commiting any crime. Eg now if we search for any food in our locality A.I system typically start showing adds relateted to this product. This way it is very easy for us to find our desire product. If we can use such technologies to catch criminal, then I believe our society will be swatch and clean.
Thanks and regards
Somnath sadhu</t>
  </si>
  <si>
    <t>Balakriahna</t>
  </si>
  <si>
    <t>Make easy to access to judicial system making minimal ipc crpc sections and make people aware of law and judicial process , many people can’t even afford a good advocates due to poverty , government shall provide free legal services counter in each Taluk and provide 1 senior advocate and 3 junior advocates compulsively and should hear government advocate cases at priority .shall implement time frame limit for pendency and disposal of cases . Many investments are stuck in judicial pendency for years which leads new investor’s fear .</t>
  </si>
  <si>
    <t>Sandeep Singh_188</t>
  </si>
  <si>
    <t>We all know that in all the cases in this country one or the other party is lying about the facts including govt employees and politicians...
1. please make a mechanism or ai tools to detect lie of a person .. it will bring down atleast 60% of the court cases down.
2. Also possible.. make the punishment for false accuser to be sentenced twice the max sentence in case of found guilty of lying.
3. make lying equivalent to fraud in penal code, for easy disposal.. lie detector can be done.
4. Those who are responsible and trusted with justice and fair usage of law.. if breaks the law should be punished severly not let go just by warning..
Hardcore criminal are hard to crack even with 3rd degree but petty offender and economic offenders cannot beat lie detector..</t>
  </si>
  <si>
    <t>Sonu Kumar Suman</t>
  </si>
  <si>
    <t>भारत के सभी श्रीमान और श्रीमती जी जो सत्ता में बैठकर A.C वाले कमरे से बैठकर बिना ग्राउंड लेवल पर जांच किए बिना नए नए नियम और कानून व्यवस्था को लाते रहती है उन सभी से अनुरोध है कि आपलोग सबसे पहले प्रशासनिक व्यवस्था को दुरुस्त करें ताकि सत्ता में बैठे लोगों के मंत्रियों और कार्यकर्ताओं के द्वारा गरीबों के साथ बलात्कार और किसी अन्य तरीके से सताया जाता है तो गरीबों को पुलिस विभाग से कभी भी इंसाफ नहीं मिलता है। ये कैसा संसार का सबसे बड़ा लोकतांत्रिक देश भारत है???</t>
  </si>
  <si>
    <t>NAGESH VAIDIKAR</t>
  </si>
  <si>
    <t>Respected PM, I reside in Mumbai (also know as the financial capital of India). Indeed it is a dream city and my experience from last 4 years show that nobody sleeps hungry in this city. It has ample opportunity for the living and non-living and natural resources. I have observed that this city can shoulder some state load of power generation. Currently many metro stations are being built in Mumbai as well as neighbouring cities including Pune. Previously I had tweeted Mr Aditya Thakrey (the then environment Minister) to put solar panels on all the possible overground stations as it will generate large amount of Solar power and it will be perfect usage of space starved city. Maybe they had some other important agenda before hand and hence my request was neglected. NOW my humble request to you is put the solar panels on all the Metro stations (operational as well as yet to be commissioned) after making proper assessment (avoiding shadow area). Hope this is a feasible idea.</t>
  </si>
  <si>
    <t>AMIT WASKLE</t>
  </si>
  <si>
    <t>महोदय
देश मे बहुत सारे लोग भिक मांग रहे है कुछ मजबूर है और कुछ जनबुझ कर भिक मांग रहे है । मेरा आपसे निवेदन है कि ऐसे लोगो को सरकार की हर सम्भव सुविधा का लाभ दिया जाए। और देश को भिकारी मुक्त किया जाए। इस हेतु सभी जिला कलेक्टर को निदेश दिए जाएं और जो काम कर सकते है उन्हें काम दिए जाएं जो नही कर सकते जैसे बुजुर्ग तथा बच्चे उन्हें चाइल्ड होम तथा वृद्धाश्रम में रखा जावे</t>
  </si>
  <si>
    <t>DINESH KUMAR</t>
  </si>
  <si>
    <t>मिलने के लिए आप आमंत्रित करें तो बहुत सारे आइडिया के उपर चर्चा हो सकती है</t>
  </si>
  <si>
    <t>Anoopkumar G</t>
  </si>
  <si>
    <t>there shall be an initiative to place the estimate upon the materials that were arranged to rebuild rail lines but not utilised so far .</t>
  </si>
  <si>
    <t>Ajayksminhas</t>
  </si>
  <si>
    <t>sir
only one identification card for all Indian like Adhara card .
adhar card have all data like driving ,pan ,vote etc and arrange to center update time to time</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</si>
  <si>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दोसी पुलीस क्रमचारीयो को सजा</t>
  </si>
  <si>
    <t>Ram K</t>
  </si>
  <si>
    <t>if communal/jehadi left wingers in Bollywood have the right to free speech &amp; abuse security forces, security forces &amp; secular Indians have the right to boycott communal/jehadi/CCP funded Bollywood left wingers. the only solution to peace &amp; stability of India is bankruptcy &amp; end of Bollywood &amp; left wing tv machine. police &amp; forces have the right to refuse security to those communal left wingers who abuse security forces &amp; mock them on Twitter. the only reason why Bollywood is still alive because we are not able to stop illegal funding of black money in Bollywood. if Bollywood is starved of black money, it will end. a new national film industry will evolve which is secular &amp; sanatan &amp; which doesn't glorify mughals or sharia law.</t>
  </si>
  <si>
    <t>VINOD KUMAR</t>
  </si>
  <si>
    <t>मैं विनोद कुमार इंचार्ज प्रधानाध्यापक प्राथमिक विद्यालय जनपद हरदोई उत्तर प्रदेश में कार्यरत हूं। विद्यालय में मध्यान्ह भोजन योजना कार्यरत है जिसे हम लोग बखूबी पूरी ईमानदारी से निभा रहे हैं साथ ही जिन विद्यालयों में आंगनवाड़ी केन्द्र भी बने हैं उनके बच्चे भी खाना खाते हैं जिसका एक भी पैसा विद्यालय के प्रधानाध्यापक को नहीं मिलता है फिर भी जनपद स्तर से बच्चों के खाने जो मासिक खर्च होता है जो विद्यालय के प्रधानाध्यापक के द्वारा होता है उसका मात्र 55% ही मध्यान्ह भोजन योजना के खाते में भेजी जाती है साथ ही फल और दूध का वितरण होता है उसका हजारों रूपए हो गए मगर अभी तक पैसा नहीं दिया गया है।
कृपया मध्यान्ह भोजन योजना का पैसा सीधे डीबीटी के माध्यम से संबंधित के खाते में भेजा जाए।
पूरे उत्तर प्रदेश के हर एक जनपद में जिला स्तर से कभी भी 100% Conversion cost नहीं भेजी जाती इसका भौतिक सत्यापन कभी कराया जा सकता है।</t>
  </si>
  <si>
    <t>Pushpa Devi</t>
  </si>
  <si>
    <t>My views regarding riindian railways. If on the crossing the roads before the arrival of the train there must be special sherian or horn before to close the gate or phatak. The vehicle who wanted to cross the roads on rails must be closred well in time. The people may be aware. In this way accident can be saved. Thanks
PARSHOTAM DASS SINGAL from hisar haryana sector 14</t>
  </si>
  <si>
    <t>Harsh Raj</t>
  </si>
  <si>
    <t>Hello sir mera name Priyanshu mishra h. mai daman and diu and dadra nagar haveli mai rehta hu.
Mai aapko batana chahta hu ki hamare desh bahut sare logo hamare govt ke
schemes ke bare mai knowledge nhi hota jiski wajah se bahut logo ko yojana ka labh nhi le pate .
isliye mai chahta hu ki aap ek awareness department banaye jisse desh ke sabhi logo ko govt schemes pta aur desh ke sabhi log uska labh le sake.sath hi aap ek public complain department bhi banayi jisse aam logo ki problems ka aapko pta chale.
Thank you sir .</t>
  </si>
  <si>
    <t>Pankaj Bhutani</t>
  </si>
  <si>
    <t>If a video camera on highway connected to AI based system that can provide data of count of vehicles through an API,
automatically many app will able to suggest which road is going to be congested,
and will benefit regular commuters,</t>
  </si>
  <si>
    <t>Amit Kumar Sah</t>
  </si>
  <si>
    <t>यह पोर्टल नागरिको के लिए बेस्ट पोर्टल है यहां शिक्षा , स्वास्थ्य जैसी बुनियादी जरूरतों की जानकारी साझा की जाती हैं !
धन्यवाद
अमित कुमार साह रैयाम दरभंगा बिहार 847337</t>
  </si>
  <si>
    <t>Shaiesh Jain Sethiya</t>
  </si>
  <si>
    <t>Mananiya Modi ji Namaskar
Mai Rajasthan ka nivashi hu muje Rajasthan se bohot pyaar hai mai Rajasthan mai rahana chahta hu par vaha koi kaam nahi hai or na koi business chalta hai achhe se isliye muje majburi Mai Mumbai aana pada hai business ke liye or pariwar ke liye agar muje Rajasthan mai Mumbai jaisi kamai mile toh mai apna rajye chhod kar yaha aana nahi chahunga vaha bhi aap thoda devlopment or businesses keliye kuch idea sochiye or jaha tak mera manna hai government kuch aishe rule hai vo agar bana degi toh rajasthan kya pure desh ke chote chote gaon or chote chote Sahar bade sahro ki tarah ho sakte hai bas thoda sochne or niyam banane ki kami hai or yeh karne par vaha ki goverment ko bhi bohot fayda ho sakta hai jisse pura desh 1 saman ho sakta hai badi city already developed hai jaise Maharashtra Chennai Bangalore Delhi bas ab devlopment baki hai toh chote area mai vaha agar government kuch nahi kar sakti toh badi city ko develop karke desh ka naksha achha nhi hoga 7208504496</t>
  </si>
  <si>
    <t>Sallu Saxena</t>
  </si>
  <si>
    <t>Mera naam satyam Saxena .me Delhi me shahdara me rehta hu .muje modi ji se ek vinti hai me ek transgender community se belong karta hu . Sir ap sabke liye bohut karte ho but hamare liye kuch nai krte hume bhi job chahiye hum bhi job karna chahte hai hume bhi job pradaan ki jaaye</t>
  </si>
  <si>
    <t>Ramkinkar Agarwal</t>
  </si>
  <si>
    <t>Sir namaste,
Hamare desh main vegetable ki paryaapt utpadan hai leken sahi storage ki kami ke karna utpadit vegetable ka ek bahut bada hissa waste ho jata hai is disha main frozen food processing units ki jarurat hai
Aap se nivedan hai agar aap is par dhyaan de to desh frozen foods ka ek bahut bada hub ban sakta hai
Iske liye mere pass ek aachi project tayar hai
Kripya sampark kare
9452598533,9451169627</t>
  </si>
  <si>
    <t>AMIT KUMAR SAH</t>
  </si>
  <si>
    <t>इस बार 2023 में भारत के प्रत्येक नागरिक के लिए आयुष्मान कार्ड की योजना को सम्मिलित किया जाना चाहिए |यही कृपा कर दे हमारे भारत सरकार सभी नागरिक के लिए |
धन्यवाद|</t>
  </si>
  <si>
    <t>India's justice system occupied by collegium system appointees has created a web of unsolved cases. majority of the judges are hindu-phobic who were appointed by left wing Mafia. many of them prefer sharia law even though they support British statem. these intellectually bankrupt left wingers have destroyed all peace in the world. India needs merit based secular judges who don't support sharia law. sharia law imposed by Nehru family has destroyed the lives of many secular Indians. India needs a new system of appointment of judges who are merit based on not self appointment left wing Mafia. left wingers are not liberals. India needs to help the world free itself from left wing Mafia which supports CCP &amp; Pakistani sharia law. LEFT WINGERS ARE NOT LIBERALS &amp; the world needs to get educated about it.</t>
  </si>
  <si>
    <t>Mr. Bhuvnesh</t>
  </si>
  <si>
    <t>Growing Digital India should have a Cyber Army for national security from cyber threats. It should also give open opportunities to all the cyber security engineers in our country through a separate hiring process dedicated to this department only, with exams and interviews related to cyber security domain. As of now, India don't have any such department which allows cyber security engineers to serve, it only hires some from Indian Army, or other departments. There should be a different hiring process dedicated for cyber security.</t>
  </si>
  <si>
    <t>Mtaf</t>
  </si>
  <si>
    <t>स्वच्छता परमोधर्मः
स्वच्छता का महत्व इस तथ्य से सिद्ध होता है कि इस के लिए एक विशेष जाति की व्यवस्था करी गई है।
स्वच्छता क्षेत्र में आमदनी व रोजगार की विपुल संभावनाएं हैं।
भारतीय स्वच्छता विभाग
उपर्युक्त नाम के विभाग का गठन करा जाए, इस की महती आवश्यकता है।
भारतीय स्वच्छता निगम
एक स्वच्छता निगम का गठन करा जाए।
पानी का बेजां इस्तेमाल को रोकने के लिए पम्पसेट पर प्रतिबंध लगाया जाए।
चारों ओर गंदगी और कीचड़ इतना ज्यादा है जिससे ऐसा लगता है कि मानो हम गंदगी के कीड़े हैं ना कि मनुष्य।</t>
  </si>
  <si>
    <t>IbXXXXXXed</t>
  </si>
  <si>
    <t>dear modi ji
apko aisa kuch kam krna chahye ke sabhi status
ke kisaan ko unke huk ka Paisa mile jise wo
khusi khusi KR sake
jaise kiii
kisaano ko unke fasal ka bhaav sahi nhi milta aur
wo log 3-4 month mahnt krte hai aur unko unki ka phal bhi nhi milta
Maine fasal main kareeb 14000 hajaar rupees kharch kiye mare fasl kitne damo main biki
kul 13200 rupees ke ab batao Kya kru
kheti karna chhood du ab</t>
  </si>
  <si>
    <t>Atul Singh</t>
  </si>
  <si>
    <t>माननीय प्रधान मंत्री श्री नरेंद्र मोदी</t>
  </si>
  <si>
    <t>there are a lot of cases that are pending in each court. so the number of courts should be increased or the number of judges should be double or triple as per the requirement.
currently the supreme court in North. multiple benches should be in different parts such as south , middle , east and west so that everyone can access easily.
judiciary still following colonial systems. their leaves should be reduced.</t>
  </si>
  <si>
    <t>NileshAnandJadhav</t>
  </si>
  <si>
    <t>Please take action against chemical companies in taloja as they increase air pollution child and elder people get heart problems please shift all chemical companies to jungle site area as there are many trees</t>
  </si>
  <si>
    <t>Jayanti Kumari</t>
  </si>
  <si>
    <t>Majduri kitni bhi de.dukh hota hai jab relise hone k pahale dindhora pita jata hai akhbaro ki headlines main social media ya anya kisi madhym se.Aur department main aisa to kuch nahi hota.Aam jan ko khabar hoti hai meri haisiyet ki</t>
  </si>
  <si>
    <t>Himanshu Jaiswal</t>
  </si>
  <si>
    <t>आदरणीय सर
आज हर सरकारी दफ्तर को एक निर्धारित समय अवधि दी जाए की आप को इतने समय कल के भीतर ये काम पूरा करना है
जैसे की बही बनाना , नया मीटर लगना,घर बनाने की परमिशन लेना, इतियादी कार्य के लिए समय निर्धारित करने।
ऐसा करने से हम आम जनों का कार्य काम से काम समय में हो सकेगा।
कृपया आदरणीय सर इस समस्या क</t>
  </si>
  <si>
    <t>RANJAN KUMAR NAYAK</t>
  </si>
  <si>
    <t>sir mera name RANJAN KUMAR NAYAK</t>
  </si>
  <si>
    <t>real estate deals should be through bank transfer only.
ensure cctv camera on public and private buses and taxies
medical and health insurance for everyone
improve more people in the police department
major government apps should be available on new mobiles
improve women jobs
ensure zero bribe in the government sector by digitisation and tracking each application status from top level
improve public hospitals and public school
provide education on financial knowledge and health and banking
education on usage of debit cards, smart phones for elder people at panchayat level.
if any government policies are applicable for majority of the population then the same should be broadcast through different medias. currently there is a lack of awareness of government policies.
improve public transportation
give more subsidy for solar and wind plants at home</t>
  </si>
  <si>
    <t>Sukalpa Chakraborty</t>
  </si>
  <si>
    <t>Biotech Engineering students are less paid in India in compare to other stream of engineering branches. No govt services also.please do something for them</t>
  </si>
  <si>
    <t>Tamannakhan</t>
  </si>
  <si>
    <t>Pay wages to beggars , make new hospital and school so education can spread , ban coaching centre, ban alcohol and liquor their workers should give other jobs like creating small ponds , garden , statue for Spectors, make weekly visit to government officials so less corruption could happen and many more.</t>
  </si>
  <si>
    <t>SumitRajak</t>
  </si>
  <si>
    <t>कृपया युवाओं कों उनके योग्यता के अनुसार नौकरी देने के लिए एक app बना दीजिये सरकारी app</t>
  </si>
  <si>
    <t>Navin Kumar Singh</t>
  </si>
  <si>
    <t>Please ABOLISH interview system for selection process in Govt Job .</t>
  </si>
  <si>
    <t>Milan Kapadia</t>
  </si>
  <si>
    <t>1) Pls expand the tax slab in new tax regime so that more and more persons will adopt this. Currently we want to adopt this but tax out go is higher here compare to old tax regime. Make it at PAR with old system. E.g.I have to pay total tax of about 43000/- with old system after availing all exemptions. With same income, I have to pay 75000/- New tax regime is easy and more convenient but more burdensome.
2) Harmonies the non taxable limit and EBC/EWS limit and link it with inflation data, just like loan interest rate linked with RBI repo rate.
3) Harmonies the tax treatment in PPF, EPS, NPS.
4) Reduce the mandatory contribution limit for annuity to 25% from existing 40% at maturity.
5) Make remaining 60% withdrawal tax free.
6) Changes in NPS will reduces the demand of OPS. OPS is burden to gov.</t>
  </si>
  <si>
    <t>Datwanichand</t>
  </si>
  <si>
    <t>why did I wake up now.
I had not envisioned this platform can help clean India or its anomilies largely promoted by interest groups including the administration of our governing agencies.</t>
  </si>
  <si>
    <t>auditing the books relating to purchase and sale of input out data will definitely curb the said abuse which is exisiting for many years.</t>
  </si>
  <si>
    <t>This industry making urea formaldehyde resins is a nation wide industry.</t>
  </si>
  <si>
    <t>Ureaformaldehyde resin industry is regularly using subsidised agricultural grade urea. Pls guide under what provision such use is permitted.
In case the system is being abused by the industry kindly have the production of each industry in the said business be audited to avoid abuse by the industry.
urea agricultural grade is heavily subsidised for agricultural use and such abuse causes distortion in the economy and generates unaccounted money and thereby corruption.
Does your office have the appropriate authority to curb such abuse.
corruption is a curse which has destroyed many a nation and the masses suffer.
Om Shanti</t>
  </si>
  <si>
    <t>Shankar Jadhav</t>
  </si>
  <si>
    <t>क्यों गलत ट्रीटमेंट या फिर इग्नोरेंस की वजह से किसी के जान जाना या फिर आर्थिक नुक़सान नहीं होना चाहिए। और डॉक्टर को भी ऐसे करने से हज़ार बार सोचेंगे
में आशा करता हु आप इसके ऊपर कुछ न कुछ करेंगे। जय हिन्द वंदे मातरम .</t>
  </si>
  <si>
    <t>आदरणीय प्रधानमंत्री,मेरा नाम शंकर जाधव हैं.में पुणे में रहता हूँ।मेरे कंपनी के वार्षिक हेल्थ चेकउप में मेरे ECG रिपोर्ट में थोड़ी दिक्कत दिखा रहा था और कोलेस्ट्रॉल भी थोड़ा हाई था। तोह में मेरे पास के डॉक्टर के पास गया जो की MBBS हैं और वह भी हार्ट स्पेशलिस्ट। तोह उन्होंने मेरी रिपोर्ट देखी। और उन्होंने मुझे पूछा की आपको किसने ये टेस्ट करने को कहा। तो में बोला ये एक हेल्थ इन्शुरन्स द्वारा रूटीन चेक उप हैं। और उस रिपोर्ट में डॉक्टर से कंसल्ट करने को कहा था. लेकिन डॉक्टर ने उनके ईगो पे लिया और मुझे बिना मेडिसिन / SUGGESTION घर भेज दिया। मेरा यह मानना हैं की डॉक्टर की सलाह जरुरी हैं।मेरी आपको एक सुझाव हैं की कई डॉक्टर ईगो आने की वजह से मरीज की गलत ट्रीटमेंट करते हैं या फिर इग्नोर करके छोड़ देते। क्यों की किसीने दूसरे डॉक्टर की सलाह ली थी। ये बहोत घातक हैं।मेरा सुझाव- हम डॉक्टर के पास जाने बाद जो कुछ रिपोर्ट उनको दिहैं वह उनके प्रिस्क्रिप्शन में आना चाहिए। इसका ये लाभ हैं की अगर डॉक्टर ने जानभूझकर गलत ट्रीटमेंट या फिर IGNORE किया हैं वह जान सकते हैं।और आगे उनपर एक्शन लेने में फायदा हो सकता है</t>
  </si>
  <si>
    <t>Konereddysairithvikreddy</t>
  </si>
  <si>
    <t>Beggar removal act implement
It to reduce beggars it can change india among a negative talk on country
Keep them in ashrams
And old age homes</t>
  </si>
  <si>
    <t>Just use green concrete for buildings to reduce carbon and pollution</t>
  </si>
  <si>
    <t>MahimaSharma</t>
  </si>
  <si>
    <t>Dear Sir,
Please ask concern organisation to research/invent/ introduce right quality packing material which is eco friendly. We can control plastic waste from the point of packing of FMCG products. Please look into it. Many thanks.
Regards,
Mahima</t>
  </si>
  <si>
    <t>Yogeshwar Moreshwar Bhure</t>
  </si>
  <si>
    <t>local government tax percentage 0.33
State government tax percentage 0.33
Gentral government tax percentage 0.33
इस तरह से होना चाहिए received Bank tranzation tax</t>
  </si>
  <si>
    <t>Dandiga Madhu</t>
  </si>
  <si>
    <t>govt can poor people no food start a scheme and give people.</t>
  </si>
  <si>
    <t>poor people s no food to eat. govt give scheme and send to people</t>
  </si>
  <si>
    <t>ANINDA DAS</t>
  </si>
  <si>
    <t>DEAR PM SIR I SUGGEST YOU FOR DO NOT PRIVATE TO GOVERNMENT SECTOR BANK AND LIC AND INDUSTRY , LOW INCOME TAX RATE AND LOW GST RATE FOR ESSENTIAL GOODS , JOB RECRUITMENT , AGRICULTURE , HEALTH</t>
  </si>
  <si>
    <t>Sukhjinder Singh</t>
  </si>
  <si>
    <t>pm modiji
19-12-2022
my mobile number 9499294753 pe phone kar lena jab village toda district panchkula mein enter karoge mein aapka dhanwadi houga
Sukhjinder singh</t>
  </si>
  <si>
    <t>pm modiji
18-12-2022
mein aapse milna chahta hun kirpa karke aap meri village toda district panchkula mein padhare mein aapka dhanwadi houga
Sukhjinder singh</t>
  </si>
  <si>
    <t>Harpal Singh</t>
  </si>
  <si>
    <t>माननीय प्रधानमंत्री जी प्रणाम
विनती है की आजकल कैंसर की बीमारी बड़ी तीव्र गति से फैल रही है और अगर इसकी ओर जल्द ध्यान ना दिया गया तो यह महामारी का रूप धारण कर सकती है। कृपया करके इससे बचाव के लिए जो भी आवश्यक कदम हो उन्हें उठाया जाए जैसे टीकाकरण आदि ।
इसका इलाज हर सिविल हस्पताल पदर पर निशुल्क हो और इसके मरीजों को क्रॉनिक डिजीज मरीज डिक्लेअर करके सारी आवश्यक सुविधाएं जैसे दवाइयां टेस्ट आदि हर सिविल अस्पताल पदर पर मुफ्त और तत्काल प्रभाव से मुहैया कराई जाए । जिन अस्पतालो में कैंसर मरीजों का इलाज सफलतापूर्वक नहीं हो पाया उनकी भी सूची तैयार करके उनको ताड़ना की जाए।
धन्यवाद</t>
  </si>
  <si>
    <t>Dayanand Puthezhuth Krishnan</t>
  </si>
  <si>
    <t>Our senior citizens have played a great role in the development of our nation in various fields. They have served their professions for nearly forty decades. They need to be respected and recognized by the Government and our society. The Government needs to exempt senior citizens who are seventy and above from paying Income Tax. Most of the senior citizens have hardly any income other than their pension. For the life time service they have done for the Nation they deserve to be exempted from Income Tax. Moreover , with inflation increasing it is tough for them to meet their household and medical expenses. It would be a great relief to these grand old senior citizens if the Government shows some consideration for them by exempting them from paying Income Tax in the evening of their Lives.</t>
  </si>
  <si>
    <t>Elango</t>
  </si>
  <si>
    <t>many electronic measuring instruments related to govt applications should be manufactured at Chennai avadi tank factory as seperate division
for
1)detecting sea level ( altitude), for water level management and replanning water flow pathways to avoid floods.
2)Sea boundary limit detecting instrument for Indian fishermen (lattitide and longitude limits)
and instruments for many other precision measurements.</t>
  </si>
  <si>
    <t>BEAUTYDAS</t>
  </si>
  <si>
    <t>Secondly, construction sector should also be taken under Central and the State Government , all the workers under construction sectors should be given all the facilities from the goverment with goverment call letters.</t>
  </si>
  <si>
    <t>Firstly the Agricultural and Farming Sectors should be govern by central and state government where both the rural and urban areas will cover where both the qualified and unqualified can work under government.</t>
  </si>
  <si>
    <t>SHAKIR HUSSAIN PATHAN</t>
  </si>
  <si>
    <t>Suggestions on Energy Transition at G20 Forum.
1. "ENERGY" is the only basic sector governing the entire human life on this Mother Earth.
2. "ENERGY" keeps the human life exist and provide the basic necessities as well the luxurious ecosystem with updated technology.
3. But we learned from our educational system that 'ENERGY can neither be created nor be destroyed'
4. Here we would like to bring to global notice through G20 that "ENERGY" can be created and upgraded to any extent.
5. The unconditional discovery of "Flywheel" technology by Indian scientists has that potential to create Electrical Energy and address emerging Global energy crisis.
6. Eventually keeping in mind the drastic diminishing raw materials like coal, fossil fuels, gases &amp; other natural resources from Mother Earth with huge extraction by excavation need to put end, and save our eco-system from pollution and generate green "ENERGY" we suggest our technology of "FLYWHEEL" to be discussed on the Global forum.</t>
  </si>
  <si>
    <t>Navniit Gandhi</t>
  </si>
  <si>
    <t>I wish to express 3 wishes of mine…
1. The undue perks, privileges and pampering---extended to any lobby (be it the leftist or the rightist; the industrialists or the farmers; the upper or the lower castes), must cease
2. Even if it is an uphill task, will you please begin the process of ensuring: ‘one set of laws; one academic syllabi; one set of welfare schemes etc---in this ONE NATION of ours?
3. With immediate effect, could you make it strictly compulsory for each and everyone in public service (our elected representatives and government employees/bureaucrats at every level) that they HAVE TO use ONLY public hospitals and public schools/colleges for themselves and their families?</t>
  </si>
  <si>
    <t>Satnam Singh</t>
  </si>
  <si>
    <t>Kindly share the broacher. 9906518564</t>
  </si>
  <si>
    <t>Chevulasashank</t>
  </si>
  <si>
    <t>ill be addtional courses ex; minning ,bitcoins ,and freelancing courses , coding hacking and every school you will be introduce the sports schools and providing free acdemeys pm modi sir im sashank pls introduce the cleanless run campagian all schools to swattch bharat mission one month third week weekend you will be introduce this after suceessfully mission will be completed. and another idea every school prviate and government you can make introduce the innvoation labs all schools in india 10 th fail students you will be introduce the school of extra that school extra courses business courses mining bitcoins hpow to ear money online and freelancing work form home jobs .every mandal lyou can the introduce the free acedemices for all games thank you sir.</t>
  </si>
  <si>
    <t>Cynthia Kaushik</t>
  </si>
  <si>
    <t>Respected sir,
I would like to share my idea to help in reducing air pollution.
Sir, if air purifiers are inbuilt in every vehicle having 4 or more wheels, purifier will absorb unwanted and harmful air pollutants and release purified air , then it will help in reducing air pollution by more than 50%.
Sir, if this suggestion is considered then it will help in achieving NET ZERO EMISSIONS by 2070.
Cynthia Kaushik
(B.Tech CSE(AIML), 1st year)
Meerut</t>
  </si>
  <si>
    <t>Manishkeshari</t>
  </si>
  <si>
    <t>मेरा आपको प्रणाम , सर मैं अपना राय आपके सामने रखने जा रहा हूं। सर आज के समय लोग सभी लोग सोशल मीडिया से जुड़े हुए है। एक नजर डाले तो एक अच्छी बात और उतनी ही खराब भी। जैसे की आज के समय में लोग हर तरीके का विडियो फोटो सोशल मीडिया पे शेयर करते है। न जाने कितने लोग देखते हैं उसमे से हमारे छोटे भाई बहन भी है। कुछ वीडियो फोटो जो गंदे होते है। जो हमारे दिमाग में गलत विचार डाल देते है। जो हमारे भाइयों और बहनों में गलत विचार आने लगी हैं। आज के समय में गलत विचार हमारे देश और समाज को तोड़ती है। मेरे राय में सोशल मीडिया पे आधार कार्ड का भी रजिस्ट्रेशन कराए और किस उम्र के बच्चे कौनसी वीडियो फोटो देख पाएंगे येसब फिल्टर करके उनके डिवाइस में दिखे। अगर आप को मेरा यह आइडिया अच्छा लगा होते मुझे जरूर बताएं। आने समय में अपने देश के लिए इसी तरह सेवा करता रहूं । जय हिन्द जय भारत।</t>
  </si>
  <si>
    <t>Raghunath Yemul</t>
  </si>
  <si>
    <t>Prime minister Modi saheb ji pls request for every where bus stop railway station and rush area divyams service lounge just like airport lounge in this divyams lounge clean toilets and all divyams community products for sale food court and entertainment with all facilities waiting room etc like airport lounge with low cost also run by Divyang person or needy person so that employment to divyang people and needy people and all products market of divyams people manufacturs divyams stand for Divyang vrudha anath adhivasi mahilaa bachat gat and shetkari divyang indian chembar of commerce and industry Diccai</t>
  </si>
  <si>
    <t>Vrunda Raval</t>
  </si>
  <si>
    <t>Please give guarantee that you listen our views and Execute it.
Please change our educational system, that is only based on marks and grades not on intellectual capacity. We were not taught how to do basic things and than we were lacking in that things. So , My humble request is it . Because of this many students faces difficulties in subjects and they it is too heavy.
And my another request is to aware people among Mental health.</t>
  </si>
  <si>
    <t>DeepakYadav</t>
  </si>
  <si>
    <t>Hi Sir,
Please find the attachment which has the some Ideas to implement to make the JANSUNWAI CPGRAMS and IGRS Useful and strong.</t>
  </si>
  <si>
    <t>Pramodjain</t>
  </si>
  <si>
    <t>The drainage pipe lines in underground or under the road, somewhere it's 20 feet below and some where 15-20 feet below the road, Each time when they repair whenever drainage is full, they don't keep Stones below the pipes., so the pipes breaks easily and the joints of the both pipes gets detached due to weight and the pipe line gets disturbed,
Each time the goverment gives a tender contract the it takes around 1 month to complete the work, due to this public faces lot of take diversion in roads...
This pipes gets detached twice a year, since no proper support is given under the pipes...
The tender contract is given in Lakhs of rupees,,,
Public money goes waste each time..
Inspection team doesn't checks properly each time, and this is happening from years, I am seeing this from past 10 years.....
Public money simply goes waste.....
No corporation commisionor nor zonal officers nor AE Or Je comes for inspections. Kindly do something.</t>
  </si>
  <si>
    <t>Nirupam Acharjee</t>
  </si>
  <si>
    <t>Respected Modi Ji, take my pronaam. With due regard and humble submission, I would like to state that I am a citizen of India residing at Katlicherra, Hailakandi dt.of the state of Assam. I have the good will and wishes for the development and progress of my state in general and my district in particular. I feel that scientific thoughts and temperament should be inculcated in our people to be able to compete with other nations in this present world of scientific and technological advancements. The central and state governments are doing their parts in this regard. To make the endeavors of the government success, the people in general should also make their contribution in this regard. I have some quantum of land property in my possession. I wish to donate a part of this property which amounts at least 01(one) Bigha of land for the purpose of setting up of a SCIENCE MUSEUM or PLANETARIUM or SPACE EXPLORATION LAB for student. If the govt. is wishful and desirous i shall donate my land.</t>
  </si>
  <si>
    <t>Secure Buy</t>
  </si>
  <si>
    <t>Thanks for providing such wonderful information Free Fire Redeem Code Today</t>
  </si>
  <si>
    <t>Hello</t>
  </si>
  <si>
    <t>Good news for all free fire lover's because we are giving free fire redeem codes https://jkhealth.org/free-fire-redeem-code-today/</t>
  </si>
  <si>
    <t>VaishnaviGolandaz</t>
  </si>
  <si>
    <t>Please modi ji try to change our class 4 to 9 history books lessons about mughals, i am in class 7 and i dont want to read anymore about mughals</t>
  </si>
  <si>
    <t>pm modiji
23-11-2022
Subject ਸਫਾਈ ਅਭਿਆਨ
Respected sir mein aapse ਸਫਾਈ ਅਭਿਆਨ ke bare mein likhna chahta hun sir jo aapne ਸਫਾਈ ਕਰਮਚਾਰੀ laga rakhe hai vo village toda ki ਸਫਾਈ ਨਹੀ ਕਰਤੇ ਹੈਂ sir meri village toda bhut hi gandi rehti hai kirpa karke iski tarf bhi dhyan dijiye aapka dhanwadi howanga
Sukhjinder singh</t>
  </si>
  <si>
    <t>AnkurJain</t>
  </si>
  <si>
    <t>Good Evening Modi JI
You are really doing great job for INDIA.
I want to share an idea regarding reducing corruption.
Please think about validity of the Rupees, if Rs. will have limited validity so that on renewal we have to visit bank or any Govt. centre. All the money will come with the govt. and again new money will be circulated. no blocking of money with the people for black income.</t>
  </si>
  <si>
    <t>Dear modi sir
Mera 1 request Hai ki jobhi aap ka MLA,MP or CM jate Hai tab 2 car unke satha kafi Hai
10 car leke jana jaruri nahi Hai 10 car me sirf 10 log rahate Hai unke vajese govt ka petrol vest public ka paisa vest or public ko unke vajese traffic ka problem bhi hota Hai
Please isako kuch Karo</t>
  </si>
  <si>
    <t>Taps Talukder</t>
  </si>
  <si>
    <t>Mygov</t>
  </si>
  <si>
    <t>CHALUVARAJU R</t>
  </si>
  <si>
    <t>ಪಂಚಾಯತಿಯ ಕಾಮಗಾರಿ ಕಳಪೆಯಾಗಿ ಮಾಡಿದ್ದಾರೆ ಇದಕ್ಕೆ ಪಚಾಯತಿ ಸದಸ್ಯರು ಸೇರಿರುತ್ತಾರೆ ರಸ್ತೆ ಕಸಮಗಾರಿ ಯಾಗಿದೆ ಇದಕ್ಕೆ ಏನು ಹೇಗೆ ಸ್ಪದಿಸುತ್ತಾರೆ ಹೋನ್ನಹಳ್ಳಿಗ್ಅಮ ಹರದನಹಳ್ಳಿ ಹೋಬಳಿ ಚಾಮರಾಜನಗರ ತಾಲೂಖು ಕರ್ನಾಟಕ ಭಾರತ % ಕಾಮಗಾರಿ ಯಾಗಿದೆ</t>
  </si>
  <si>
    <t>suggestion Regarding decoration works at various departments, psu 's or semi government organization, government training institutions-
1.except for paint all other decoration expenses can be capped and reduced drastically
2.especially at training institutions money can be spent on better learning facilities than spending on unnecessary decorative work.
3.some entities are spending on decoration using other income than budget.. e.g. government training institutions sometimes provide training to private entities or other government candidates . then income from such services is used for unnecessary expenses .. so that they can escape budgeting and audit..
4.also land use assessment should be done properly and Under used land must be privatized.. especially in railway.. some institutions are using 90% land allocated to them as a GOLF COURSE.. that is a very bad impression for new recruits to see that their superiors are spending time in playing golf on duty.</t>
  </si>
  <si>
    <t>SwarnavaMukherjee</t>
  </si>
  <si>
    <t>Respected Sir/Madam,
The speed of trial of a rape case should be fast and impactful for the society. I am not denying the fact that, the accused also have their legal rights to fight. I am just suggesting for a speedy trial.</t>
  </si>
  <si>
    <t>Abhyachal Kishore Jha</t>
  </si>
  <si>
    <t>life certificate submission for person above 75 should be relaxed for their comfort. Many people can't submit online certificate due to age related changes. kindly advise alternative way for them.</t>
  </si>
  <si>
    <t>NIDHI AGRAWAL</t>
  </si>
  <si>
    <t>Respected Concern,
I would like to bring to your notice one major issue country is facing
The student are moving to other countries for studying and job saying studies are low at cost and easy to pass the exam in other country and the doing job there saying pay is higher there
they are contributing nothing towards our country and if any pandemic arises like war/disease they say India bring us back and if there is some delay they start to degrade India. if they are not interested to study in India or do job in India then why they are expecting from India..
So my point is Government should have some condition when they approach to move outside India Such that they Stay in our Country and focus on developing and generating Income for our Country not for Foreign Country Where they just go and earn and contribute in there GDP not in ours</t>
  </si>
  <si>
    <t>LowrenceThomas</t>
  </si>
  <si>
    <t>Good morning Modiji,
Mera naam Lowrence Thomas hein. Mein ek suggestion dena chaahta huin Government job ke baare mein. Education, skill ya patrata ke anusaar “harr ghar ek sarkaari karmachaari “ ka abhiyaan aapne laana chaahiye if possible practically.
Modiji aap jab se PM bane hein tab se bohot se acche aur desh hith aur jan hit ke liye kaarya kiye hein. Iske liye aapko dhanyavaad deta huin.</t>
  </si>
  <si>
    <t>pm modi ji
23-11-2022
Subject Road Accident
Respected sir mein road accident ke bare mein aapse likhna chahta hun kyunki we our india peoples die to road accident we our india police sleeping than challan our indian trucks not wearing helmets and seat belts motorcycle and cars iski tarf bhi dhyan dijiye mein aapka dhanwadi howanga
Sukhjinder singh</t>
  </si>
  <si>
    <t>PradhanBMP</t>
  </si>
  <si>
    <t>Respected Honourable Prime minister sir of India.
Our kind regards to you sir. Now a days most of historical milestone steps are taken by you sir. Many million thanks for making new vision India.
I would like to share my thoughts about use of high dignity post or constitutional title by different organizations in India and mandatory by using portrait for displaying it in all public offices, buildings and for other legitimate purposes of our Prime minister, President, each state Governor, and Chief minister.
A. MIS-USE THE CONSTITUTIONAL HEAD NAME BY INDIAN CITIZENS
B. B. PORTRAIT OF DISPLAYING OF PRIME MINISTER, PRESIDENT, GOVERNOR, AND CHIEF MINISTER IN ALL OFFICES.</t>
  </si>
  <si>
    <t>Balaji M</t>
  </si>
  <si>
    <t>As per my knowledge, following are observed in many localities.
1. After roads completion, within span of few months, other departments start digging the holes for some other reasons
2. Drainage systems are improving only when bigger issue occurs
It might be due to n number of reasons, My suggestion here is all departments should be merged at one website, where the decission framework should be displayed to any website viewer, such that transparency brings a large transformation.
Many of the government websites are not working properly, the quality check needs to be monitored by NGO's or other officials regularly
Please bring awareness in public to re-use the items instead of single usage items. It reduces so much of wastage..</t>
  </si>
  <si>
    <t>I would like to share my view on Day running lights in car and two wheelers. Nowadays all cars and two wheelers are coming with Day running Lights. I don’t know why this was started. Day time we have bright Sunlight… Day running light may utilise the battery power. So the life of battery may come down due to Day running lights. These batteries will be disposed. Handling and Recycling of batteries may require care and cost. Hope this was thought before Day running lights introduced…</t>
  </si>
  <si>
    <t>Mohammad Faisal</t>
  </si>
  <si>
    <t>When will the update of the certificate come? pledge certificate quiz certificate BSESYPL DR LAL PATH LAB stay home. stay safe COVID 19 Sir, can you tell me when the update of all these will come? Sir like all other updates have come. Update should come.</t>
  </si>
  <si>
    <t>RajeshVijayvargiya</t>
  </si>
  <si>
    <t>https://paperwala.online/%e0%a4%aa%e0%a5%8d%e0%a4%b0%e0%a4%a7%e0%a4%be%e0%a4%a8%e0%a4%ae%e0%a4%82%e0%a4%a4%e0%a5%8d%e0%a4%b0%e0%a5%80-%e0%a4%a8%e0%a4%b0%e0%a5%87%e0%a4%82%e0%a4%a6-%e0%a4%ae%e0%a5%8b%e0%a4%a6%e0%a5%80/</t>
  </si>
  <si>
    <t>Mika Pandey</t>
  </si>
  <si>
    <t>Dears Indians,
बेहतर standard of living के लिए America, Canada, और European देशों में बसना भारत में बसे अधिकतर भारतीयों का सपना होता है और अब तो Indians ने US, Canada borders पर illegally घुसना भी प्रारंभ कर दिया है।
Press this link to see the video of how an Indian family froze to death while illegally crossing the CANADA/US border-- https://youtu.be/VsICik6JM7s .
कृपया PDF पढें</t>
  </si>
  <si>
    <t>Sunil Dutt Sharma</t>
  </si>
  <si>
    <t>As I am Proficent in the field of MEP-HVAC in Execution operations and Maintenance of Small and Large Projects with 25-30 years of experience and depth knowledge in Refrigeration and Air-conditioning if you could accamudate me somewhere in yours Private Contractors or related services companies or suggest what to do my survival gets poor day by day due to no work.
Awaiting for your reply soon. I hope there is no use of comments it's wastage of time and more to be disharted from these type of portals.
regards,</t>
  </si>
  <si>
    <t>Heerachand Singhvi Jain</t>
  </si>
  <si>
    <t>sir income tax main aap saving ko bada dijiye invest for 5 saal 10saal respectively years in railway development / border development and PPF amount bhi bada dijiya mediclaim amount bhi bada dijiya give benefit and returns ko taxable kar dijiya govt ke paas paisa bhi aa jayega aur thoda income tax slab bhi bada dijiye.</t>
  </si>
  <si>
    <t>DEAR PM SIR PLEASE FOCUS PUBLIC WORKS DEPARTMENT, ENVIRONMENT , CLEEN INDIA , JAL JEEVAN MISSION , PUBLIC HEALTH , JOB RECRUTMENT , MSME , INDUSTRY.</t>
  </si>
  <si>
    <t>Aditya Kumar</t>
  </si>
  <si>
    <t>Add feature like Talk to saathi for LAW related matters..
Jaise ki koi crime hua to ... usse kaise deal krna hai ... kya procedure ko follow krna ... kin case ko hm kaise deal karenge</t>
  </si>
  <si>
    <t>Pm Modi
22 nov 2022
Subject 12 pass job
Respect sir mein Sukhjinder singh 12 pass job dhundh raha hun meri village toda district panchkula ki koi development nahi hui hai kyunki meri village backward area mein aa jati hai sarkar ka is village ki tarf koi dhyan nahi diya gya meri aapse benti hai ki meri village ki tarf dhyan diya jayaa
aapka dhanvaad
Sukhjinder singh</t>
  </si>
  <si>
    <t>Satrughana Behera</t>
  </si>
  <si>
    <t>One nation one education system, one nation one syllabus. Equitable education platform to each child of nation. Equitable education platform only can be accommodated by the government school education system. privately education system must not be allowed at least upto 12th standard. Privately education system is creating division amongst the young minds. Religious organization must not be allowed to run education system. Each panchayat in the nation must have a school upto 12th standard. It would be better if KV education system open in panchayat. The concept each child belongs to Nation. It must be adopted. If it could implement by 2047 we could be one</t>
  </si>
  <si>
    <t>Jaimin Rohitkumar Rana</t>
  </si>
  <si>
    <t>We need to save the land for farming.
Now a days we lost the farm land due to many development.
As compare to past 30 years most of farming land used in roads/building construction.
I request to our government to protect / save our farming land.</t>
  </si>
  <si>
    <t>Pratibha Karakkayala</t>
  </si>
  <si>
    <t>Millets are the healthy Nutrition. Improving the usage benefits our Farmers in a large way. Today Agriculture sector is facing crisis due to diversified involvement towards easy mode of urban jobs. Rural connectivity issues are proving fatal to the Nation. Encouraging farmers by the central Govt Bjp scenes are proving beneficial to all Agricuturists. Millets production on a large scale may lead to Healthy and wealthy Bharat</t>
  </si>
  <si>
    <t>Reshma</t>
  </si>
  <si>
    <t>🙏 vanakkam,
I would like to have an efficient and practically applicable teaching education and encouraging moral values in the budding students and also free moral education in all over India will recover us from disasters. On saying, everything has been watched by nature. If we didn't even change ourselves now, definitely NATURE WILL SHOW ITS IMPACT. Please mark my words ji.
JAI PRITHYANGIRAE🙏🙏🙏🙏</t>
  </si>
  <si>
    <t>Tharun</t>
  </si>
  <si>
    <t>WHY CANT WE REUSE OUR DEMOLISHED BUILDING BY SEPARATING EACH MATERIAL FROM THE DEBRI THUS STOP IT FROM NOT REACHING TO LANDFILL</t>
  </si>
  <si>
    <t>Shishir Ghatpande</t>
  </si>
  <si>
    <t>माननीय प्रधानमन्त्री जी,
जयहिन्द.
राष्ट्रीय सद्भावना समिति निर्माण हेतु अत्यन्त महत्वपूर्ण एवम् अत्यावश्यक सुझाव.
सदैव आपका शुभाकांक्षी,
शिशिर भालचन्द्र घाटपाण्डे
९९२०४००११४, ९९८७७७००८०</t>
  </si>
  <si>
    <t>BrijeshRathore</t>
  </si>
  <si>
    <t>Dear PM Sir
Jai Hind
My idea is to use parali which is bye products of dhan and wheat crops, can be used for making rigid packing, straws, paper and carpets.
Request you to give some directions to government to close it. This will give more revenues, more employment and permanent solution for pollution created by burning it in north India.
Idea 2 is control waste collectors in each and every cities, which are basically migrant minorities. Their activities are suspicious and they grow like anything. Some control measures and local vigilance is must for our internal securities.</t>
  </si>
  <si>
    <t>Dear sir please focus on nesha mukta india , Public work Department, public Health, Library, education, industry and msme development , anti-corruption movement, Job recruitment, water conservation , cleen India. Water connection every House.</t>
  </si>
  <si>
    <t>Contracts of civil construction
The buyer always prepares estimate for likely cost. This estimate is based on schedule of rates published by PWD.
Contractors , eager to get business ,will quote substantially less than estimated price .Buyer normally knows that it is not possible to complete that job in that price meeting all written speculations .But the buyer is normally duty- bound to accept lowest price .
Contractors quote less due to confidence that they will manage lower quote by doing compromises on quality/quantity/bribing concerned inspecting authority .
Now if the buyer does not accept lower quality , work will not be done . This is interpreted as incompetence of buyer to get the work done .RESULT : lower quality of work or no work .
Either way public suffers .
SOLUTION PROPOSED : whenever any contractor quotes substantially less than estimate ,, his work quality /quantity should be supervised by an independent authority also .</t>
  </si>
  <si>
    <t>R Gokul Prabu</t>
  </si>
  <si>
    <t>Sirji,
Considering the EWS Reservation Limit, Requesting You to Modify the Income Tax Slab and May Increase the Non Taxable Limit to 10 Lakhs.
Really it could impact MIG families in a big way.
Hope the budget discussions and recommendations may start soon for the FY 2023-24. So pls consider ji .. 🙏</t>
  </si>
  <si>
    <t>Shaik Mohammad Abdul Kareem</t>
  </si>
  <si>
    <t>support</t>
  </si>
  <si>
    <t>Kuldeep Raina</t>
  </si>
  <si>
    <t>my lord Krishna modi ji time have to come for practically we are awakening but need of support of honorable revered modi je only</t>
  </si>
  <si>
    <t>Praseeth Krishnan</t>
  </si>
  <si>
    <t>EXPENSIVE TRAINS.
OLD, UNMAINTAINED, IGNORED PLATFORMS.
Bangalore had a makeover of platform. Seems expensive.
Cheaper way of keeping existing structures and just adding false ceiling for modern look at Train platforms like major Central stations.</t>
  </si>
  <si>
    <t>!IDEA!
City Management.
The "Dhritarashtra" Urban development ministry has to do some MINIMUM things.
Each city must meet atleast BASIC amenities, else it should not be recognized as a 1st tier city, no airport, no metro, no major events should be allocated. The requirements are providing
1) Platforms atleast to 25% of city. People walk on road not on platform. Shame, forget 2,3tier cities. This is basic for any developing country. Even african cities are decent.
2) Trash cans should be kept atleast .25 kms away
3) Sewage should not be let into rivers, rather piped to sea.
Forget everything else, atleast if these two are not there, what is the point of telling we are developing? These are signs of development. A top city of India like Chennai puts us all in shame.
Urban ministry has no standards.</t>
  </si>
  <si>
    <t>!IDEA!
Farmers issue.
Farming is regulated which is why they are poor. Modify the regulation - as per this idea.
Firstly, worldwide traditional farmers are on the decline while food consumption is growing due to population.
Currently Indian farmers cannot export just like that due to domestic requirements.
!IDEA! is to solve the world problem as well as improve income of farmers. Take rice as an example for this:
1. Differentiate rice into "Exportable" rice and non-exportable rice.
Exportable rice is highly priced and sold at high prices within India and overseas.
Farmer who aims or targets this Exportable variety must pay higher taxes or fees to government to sell.
The income from that should be compensated to Farmers who make Non-exportable and sell domestically, at cheaper prices for poor, middle class person.
REMEMBER, this is not exporter vs regular farmer. This is Exportable variety vs other variety. Exportable variety must be treated as a different product.</t>
  </si>
  <si>
    <t>NIKETJAIN</t>
  </si>
  <si>
    <t>Horns are a big nuisance in our country. Horns are meant to be used in case of emergency but we use it extensively. We need to plan to make our country horn noise free in next 5-7 years.
For the same, we need to ration the use of horn by attaching a device to compute the number of times horn used.
Then, we can have the following mechanism to control use of horn. Allow a certain number of horn usage per 100 kms and any usage beyond it should be charged automatically as we challan for speeding.</t>
  </si>
  <si>
    <t>Rajat Nikhade</t>
  </si>
  <si>
    <t>I am an entrepreneur and working towards empowering the natural farmers in our region. while we purchase from them and process it through MSME for better employment. But while selling those products to metro cities we have to choose transporter and courier partners. Private courier partners take so much charges that it increases the final cost by 20-30% thereby reducing the affordability of consumers. Can we improve our post office courier system like private couriers and add tracking for ease of consumers so that the transportation prices would get lowered?</t>
  </si>
  <si>
    <t>MDMAHFOOZURRAHMAN</t>
  </si>
  <si>
    <t>Honorable Prime Minister of India,
Plea for to do fairness action immediately on the issues which unable to resolve by the System since 06 months; of my submitted several petitions to authorities through Online (including https://pgportal.gov.in/) &amp; Offline in order to provide me the True/Certified Copies of the Documents/Evidences, which based on our inherited Land did Registered by the name of Mr. Abu Sayed Sarkar only, and left me next of kin from mutation by inheritance.
I submitted a petition through twitter post/tweet on 17th Nov 2022 for the same, and I tagged you the post in Twitter as well. My Twitter id @MDMAHFOOZR .
Kindly help me out for reaching my tweet petition to concern Authorities in order to redress my petition at the earliest. Please Copy the Link below, and Paste on Web Browser &amp; press enter.
https://drive.google.com/file/d/1bFeHeTgIndtx9lC79xFTGHJ1p7t-L5GP/view?usp=sharing</t>
  </si>
  <si>
    <t>माननीय प्रधानमंत्री जी, सरकारी सहायता प्राप्त प्रभात दुबे गर्ल्स इंटर कॉलेज छिबरामऊ कन्नौज में भारत सरकार के नियम कानून नहीं चलते केवल प्रबंधक अर्चना पांडे (भाजपा विधायक) की मनमानी चलती है।</t>
  </si>
  <si>
    <t>माननीय प्रधानमंत्री जी से निवेदन है कि कृपया सरकारी सहायता प्राप्त माध्यमिक स्कूल कालेजों में शिक्षक कर्मचारियों की वेतन निकासी, अवकाश स्वीकृति आदि बायोमीट्रिक मशीन से जोड़ने की अनिवार्य व्यवस्था करें ताकि शिक्षक एवं कर्मचारी, प्रबंधक प्रधानाचार्या को हर माह पैसे देकर रजिस्टर मे अपने कॉलम खाली रखवा कर ड्यूटी से गायब रहकर मुफ़्त वेतन न उठा सकें।</t>
  </si>
  <si>
    <t>Anantkumar</t>
  </si>
  <si>
    <t>Sustainable solutions.
SDG 06 Drinking water and Sanitation.
Our education system is changing &amp; we suggest you a solution,
We have Free Books, Free Food, Free Uniform so on.
We suggest to add FREE SAFE drinking Water, Free Awareness About Drinking Water Quality and Sustainable solution to achieve it being in school to handle (Like to mention we are facing this condition not only in rural but Mumbai rains, Chennai flood and in several metropolitan we face it without intimation even a long power failure led us to be pronr to unsafe water).
As of Now, EDUCATION se</t>
  </si>
  <si>
    <t>Rajesh Verma</t>
  </si>
  <si>
    <t>संविधान दिवस
मौलिक कर्तव्यों को अपनाए बिना राष्ट्रनिर्माण संभव नहीं! 
मैं बात करूं विशेष व जरूरी मौलिक कर्त्तव्यों की तो सबसे पहले बात आती है संविधान में वर्णित प्रत्येक नागरिक का यह कर्तव्य बनता है की वह...</t>
  </si>
  <si>
    <t>Lingeshwar Yashwant Kulal</t>
  </si>
  <si>
    <t>Mera Bharat Mahan....really I proud to be an Indian because our government doing great work for all the people.I will always try to support our constitutional rules and regulations well. Jay hind jay bharat</t>
  </si>
  <si>
    <t>Krishna Giri</t>
  </si>
  <si>
    <t>main krishna aapko batana chahta hu ki pichle dashak hamne dekha ki lockdown me paryawarn khud saf ho gayi to kya ham aisa nhi kar sakte ki har sal hamari matlab ham bachho ki chhutti ke samay summer vacation ki chhuttiyob me ek mahine ka special lockdown type ka nhi laga sakte jisme sirf wahi gadiyan chalenge jo government approve ho ki inko chalane ki jarurat padegi baki sabko ek mahina ka tyohar jaisa mauhol bana de har society me sham ke 6 baje se 9 baje tak log ek dusre se mile aur purani bate taja kre isse yeh hoga safai ke sath paryawaran bachega tatha tab tak sarkari karmchari ko waqat mil jayega jagah jagh sab kuch control lane tatha har galiyaro me fir se dustbin dikhega aur purane log bhi sath mil jayenge aur aaj kal ki bhagdor se ki duniya me kam se kam sab privar ke sath khushiya to manyenge
by- krishna (16 years old)</t>
  </si>
  <si>
    <t>Ritu Sharma</t>
  </si>
  <si>
    <t>Pashu Dhan yojana- mai pashu dhan yojna k suggetion dena chahti hu, is yojana ke antargat "apna gaon apna pashudhan" se sthani star pr awara pashu, budhe pashu aur chhode gye pashu ko 'pashu rakshak' ya 'pashu mitra' dwara unki dekh-bhal ki jayegi aur unke dwara prapt gobar, mutra adi ka prayog eco friendly pant, doop batti,upale, diye, organic fertilizers, gobar ga is sanyantr adi banane me kiya ja sakta h. isse prapt income se inka chara avam dawa adi ka intjam kiya ja skta h. awara dog adi ko inke shelter ki rakhawali adi ke liye rakha ja sakta h. Mukhya roop se gau-kashtha ke dwara trees ko katne se bachane ke sath- sath pollution lavel bhi km kr sakte h. iska prayog antim sanskara, hawan, indhan adi ke roop me kr sakte h aur bach rakh se pesticide, fertilizer adi bna skte h. isse ye pashu hamesha hamare kaam aa sakte h avam bemaut marne se bach sakte h. hamari to parampara hi rhi h pashu sewa fir aj kyo hm inki andekhi kare aisa karne se hamari bhut si samasyaye khatm ho jayegi a</t>
  </si>
  <si>
    <t>VijayalaxmiMarotiSwami</t>
  </si>
  <si>
    <t>ManjunathaS</t>
  </si>
  <si>
    <t>Honourable Prime Minister Sir
I would like to share my opinion towards Saving Agriculture &amp; Dream of People owning own Home by implementing one Home for one family plan which consists of Father, Mother &amp; Children like One Taxation System implemented by Govt.
Details attached in PDF.
Thanks for Opportunity
Jai Hind
Manjunatha S</t>
  </si>
  <si>
    <t>SHALINI CHAVAN</t>
  </si>
  <si>
    <t>Shalinichavan from bangalore karnataka my family and I travel to orissa in durnoto express no 12246 and 12245 and it was worst experience for us bcz the train was not clean and no one borther to clean toilet and food wat they serve was worst and railway staff was least concerned it's not only one train most of the train have the this problem I want this to reach railway Minister and concerned people and some of the station
Toilet and waiting room of bhuneshwar was not cleaned and it was worst</t>
  </si>
  <si>
    <t>J K NARANG</t>
  </si>
  <si>
    <t>HONORABLE NITIN GADKARI JI
I recently travelled to Aligarh from Noida. Initially took Yamuna Expressway and then moved on NH 334D. My experience on NH 334D was not satisfactory. This NH is four lane in patches. riding quality is just satisfactory. Two small towns JATTAARI &amp; KHAIR are choke points. Road is just double lane for approximately 5 kms each in these two places. to drive through them it took me more than 40 mins each. NH 334 D connect NH 34. Near connecting point there is huge INFORMATION BOARD " ALIGARH NODE DEFENCE INDUSTRIAL CORRIDOR ". My humble suggestion
1. Plan for six laning of NH 334D on priority.
2. Plan BYE PASSES for small towns.
If Government is serious about success of Aligarh Defence Industrial Node, this is the right time to plan and execute above mentioned works in next 30 - 36 months.
Thankyou
Regards</t>
  </si>
  <si>
    <t>Ritika Amit Kumar</t>
  </si>
  <si>
    <t>had developed an application Fix My Town, where Indian citizens could report civic issues like missing pot hole covers, traffic light malfunctions, sanitation issues, and more, with location tagging. Developed by my ex Navy Officer father, the idea had been shortlisted at ET power of Ideas in 2014. But no Municipal corporation wanted to integrate their workforce with it. It was a user generated problem redressal system where anyone could click a picture, tag the location and share an issue, sending alerts to the right people in the municipal corporation and traffic police. But the corporations did not want any of their inefficiency to show. Happy to share the application again if the government is ready to adopt it.</t>
  </si>
  <si>
    <t>Kavitha</t>
  </si>
  <si>
    <t>In India and the rest of the world, it is very difficult to live for people over the age of 40, if they are not politicians. They don't have job opportunities in the government or even in the private sector. They are not even eligible to apply. They will be discarded at all levels. If you are a politician, the opportunities are many—you may see yourself at the head of any public sector undertaking, MLA, MP or minister. What will destitute people over 40 do? All of my pleas have rejected without any mercy or humanitarian consideration.</t>
  </si>
  <si>
    <t>Balasubramanian Jayaraman</t>
  </si>
  <si>
    <t>As senior citizen I have to produce life certificate to everyone seperately say NSSCS,Banks,LIC ,EPFO etc.Why not unify all these and a single existence certificate generated by a main bank where he holds account and shall automatically gets transmitted to all .In most cases with fast charging digital system and software,we are more and more dependent on others.Also if senior citizens are unable to move are having disabilities there must be a means to help them.The banks often refuse to address the problem even though rules exist.They bluntly refuse even if you bear the extra charge .So do something to simplify digitally but must be easily</t>
  </si>
  <si>
    <t>PalaTrinadhaReddy</t>
  </si>
  <si>
    <t>In our country to reduce the crime and road accidents, we should do some awareness camps every month with the public and should motivate to live our life peacefully and which their family members should serve the nation in any manner.
Interaction of police with public will understand to become a good citizen and children awareness about child sexual harrasment with the people will control the crime , while coming to road accidents we should educate the public on way of driving at school,public places,drunk and drive cases e.t.c
PROTECT OUR COUNTRY THROUGH EDUCATION AND MOTIVATION TO REDUCE THE CRIME AND ACCIDENTS FOR BECOMING A SAFE COUNTRY IN THE WORLD</t>
  </si>
  <si>
    <t>Bhavik B Prajapati</t>
  </si>
  <si>
    <t>AADHARCARD ALSO LINK WITH ELECTION CARD SO NO ONE PERSON WITH ONE CARD CAN CAST VOTE, FILLING INCOME TAX AND VARIOUS TAX LAWS, PRESENT CARD WHEN NECESSARY, NO NEED OF VERIOUS DOCUMENTS AND CHANGE WHEN CHANGE OF HOUSE, NUMBER. ALSO LESS NEED OF IT INFRASTRUCTURE, RESOURCES, MONEY, TIME, MANAGEMENT BY IMPLEMENTING ONLY ONE CARD INSTEAD OF VOTOR ID, PAN, AADHAR. ONE NATION ONE CARD.</t>
  </si>
  <si>
    <t>Rishika Arora</t>
  </si>
  <si>
    <t>It has been 75 glorious years since India's Independence. Our Constitution envisages an India where all the citizens are equal in terms of oppotunities for education, jobs and the like. At that time a slight modification was made to alleviate the backward classes so that they could have a fair chance to be in the mainstream. Now in a modern India where backward classes have rebound we should focus more on people belonging to EWS of society.
It's high time that the creamy layer keeps having an unfair advantage.
Reservation for classes should be revoked and rather poor and downtrodden should be governments top priority.</t>
  </si>
  <si>
    <t>Shyam Mohan Srivastava</t>
  </si>
  <si>
    <t>declare Guru Teg Bhadur birthday as balidan divas &amp; day of killing of children of Guru Givind singh by construction of wall as Shid divas for all over country</t>
  </si>
  <si>
    <t>Dhaval Joshipura</t>
  </si>
  <si>
    <t>To restrict the fall of Indian Rupee against US Dollar,I have following suggestions:
1.All the foreign passengers coming to India need to pay additional entry tax of US$10
2.A special purpose Mutual Fund/FD scheme may be initiated for a specific period of (3 or 5 years)with investment of $1000.The maturity amount will be paid in Indian Rupees.
3. Special one time tax free gift scheme for blood relative like parents ,spouse or children may be started .One time remittance of $10000 will not be taxed.
4. Property tax discount or registration fees to be waived for a property purchased with $25000 .</t>
  </si>
  <si>
    <t>VAS KSS</t>
  </si>
  <si>
    <t>PM, Ministers, MPs, ..i.e. Higher Dignitaries visits to various places on different occasions.
During their visit many persons tries to meet them.
But many never get opportunity to meet them due to the present system.
Do not know to whom to approach or how to approach.
Till date no facility to get advanced appointment to meet such Higher Dignitaries during their visits.
Few of them might have valuable inputs for Nation.
Our Nation is missing a lot due to this gap.
Hence Proposed as follows:
After announcement of Higher Dignitaries visit to a particular place, people able to request for an advance appointment with those Higher Dignitaries through an online system.
Wherein, all such requests will be scrutinized basing on the reason/details mentioned and provide advance appointment for the eligible.
I.e. No middle men in between
If, this happens,
Visits of Important &amp; Higher Dignitaries will be more meaning full and accountable.</t>
  </si>
  <si>
    <t>Swaminathan Kalyanam</t>
  </si>
  <si>
    <t>I request you to kindly read my article published under the heading "Indian smart cities – overcoming the constraints on mobility", accessed through the link https://www.linkedin.com/pulse/indian-smart-cities-overcoming-constraints-mobility-kalyanam You are requested to kindly post your comments.</t>
  </si>
  <si>
    <t>Mahender Singh</t>
  </si>
  <si>
    <t>Proposed Idea: If a person has Bank Account in any nationalized bank and he is not satisfied with services of that bank then he
should have the facility of porting his bank account numbers to any other nationalized bank of his choice. It will include both Private and Government banks. During porting the account numbers, nothing will be deducted from his account and entire balance of his account will be transferred to the new bank. His account number will remain the same; however, the bank name will change. If a person wants to port his bank account then the current bank’s Manager will be answerable. The Manager will provide the reason that why the customer wants to port his account number to another bank. What was the mistake his staff did that make the customer to port his account number?</t>
  </si>
  <si>
    <t>Priyal Sharma</t>
  </si>
  <si>
    <t>Respected Madam/ Sir
Please may we have "Pariksha Pe Charcha - 2023 " for college students as well , as we as college students are always tensed about our exams as well as the carrier , making it very difficult for us to cope up with stress sometimes . The words of our respected Prime Minister really inspire us and motivates us to work hard .
Thankyou</t>
  </si>
  <si>
    <t>https://shishirbhalchandraghatpande.blogspot.com/2022/11/blog-post_20.html</t>
  </si>
  <si>
    <t>Anurag Bajpai</t>
  </si>
  <si>
    <t>Sir Under MSME Please provide training to entrepreneurs by experts to make such a quality product. Also motivate them by purchasing some percent of products by public sectors
Anurag Bajpai
9411019450</t>
  </si>
  <si>
    <t>Varshakumawat</t>
  </si>
  <si>
    <t>Sir grampanchayat me enough fund aata h lekin uska na to sahi use hota h na hi public ko benifit milta h iske liye govt ko ek alag se team ya comity bethani chahiye jo natural rahkr ye check kre ki govt ka itna fund aakhir gya kha or ye bhi confirm kre ki jo fund aaya h wo actual me kha use hona chahiye jisse public ki help ho sake ye jo log lipa poti kar rhe h wha clearity honi jaruri h tabhi development hoga actual me warna paper work me to develop ho hi rha h or ese hi hota rahega</t>
  </si>
  <si>
    <t>Pardeep</t>
  </si>
  <si>
    <t>Dear sir me Bihar se Pardeep Pathak. Sir mere pass ek idea he Jisse hum govt Kharche ko km Kar sakte he or khad ,gas and infrastructure ke liye bhut bda kaam ho skta he. Isse apki Sarkar ka khrcha bachega or business bhi develop hoga or naukriya bhi aygi or environment pollution free bhi hoga. Bs ek chance dijiye aap mujhe ye idea sbke samne Mann ki baat pe apke sath kehne ka. Ye idea tbhi me btaunga kyuki mujhe Sirf aap pr hi bhrosa he. Thank-you. Sir ye idea bhut badiya he Jo ki aam janta ke liye or Sarkar ke liye or environment ke liye faydemnd he. Agr ye idea Acha na lga to Jo aap Khoge me vo krunga promise.</t>
  </si>
  <si>
    <t>SANJEEV VERMA</t>
  </si>
  <si>
    <t>LONG WAY TO GO LONG WAY IS MY DESTINY STARS AND MOONS ARE OLD NOW ,,TODAY I TALK ABOUT DIFFRENT GALAXIES....
JAI HIND
VANDAEMATARM
EK BHARAT SWACH BHARAT,
SHRESHTHA BHARAT.
SANJEEV KUMAR VERMA
9911681974
THE ROARING TIGER.</t>
  </si>
  <si>
    <t>SachinSoni</t>
  </si>
  <si>
    <t>हर नागरिक को कम से कम उसकी योग्यता के अनुसार रोजगार देने की कृपा करे
लोगों को मकान देने की जगह आपने रोजगार दिया होता तो शायद लोग सच मैं आज आत्मनिर्भर बने होते मकान देने से लोग आलसी हो गए है
देश भी शायद नई ऊंचाई छू रहा होता, देश मैं आत्मनिर्भर अभियान चलाने की आवश्यकता नही पढ़ती
कोरोना का प्रभाव भी हम पर कम हुआ होता।
जब लोगों के पास रोजगार होता है
साक्षरता भी बढ़ती है और देश भी मजबूत होता है</t>
  </si>
  <si>
    <t>ShreyaChinnar</t>
  </si>
  <si>
    <t>Dear sir.
PLEASE ASK THE PRIVATE NURSERY SCHOOLS TO FOLLOW NEP22 JUST LIKE DU AND OTHER HIGHER EDUCATIONAL INSTITUTIONS HAVE DONE FOR THEY ARE SUFFERING A LOT TO JUST COMPLETE THE SYLLABUS TO PASS . THIS IS LEAVING A BAD IMPRESSION ON THEIR SMALL REFLECTIVE MIND EVEN AFTER HAVING MADE SUCH A GREAT NEW EDUCATION SYSTEM. BUT AS WE KNOW THAT THE IMPLEMENTATION HOLDS THE KEY. PLEASE MAKE THEM FOLLOW THIS AUTHORITATIVELY FOR IT'S IMPLEMENTATION.
LOOKING FORWARD FOR A POSITIVE REPLY AND REACTION.
THANK YOU</t>
  </si>
  <si>
    <t>Jitenamarshibhaigol</t>
  </si>
  <si>
    <t>Honorable prime minister of India
Mr. modi ji
I would like some suggestions on an electric vehicle charging slot.
There are many types of charging slots in different company of the vehicle.
I have brought two electric vehicle of two different companies both chargers are different socket.
It's a waste of money and also more e-waste increases.
In mobile sector all worlds decide to type c pin as a charging socket, then it's easy to carry only one charger for
All famally members.
we need to do in electric vechel also only one type of charging socket in all company please improve it for
save maney.</t>
  </si>
  <si>
    <t>RamKumark</t>
  </si>
  <si>
    <t>We should bring the idea of leaving eco friendly more to the place where we live so our lives are enchaned more</t>
  </si>
  <si>
    <t>Kartikprajapati</t>
  </si>
  <si>
    <t>yes</t>
  </si>
  <si>
    <t>Ayush Gupta</t>
  </si>
  <si>
    <t>भारतीय दर्शन परंपरा में सांख्य, योग,न्याय,वेदांत एवं मीमांसा सभी अति वैज्ञानिक परम्पराएं हैं।ये भारत को ही नहीं सम्पूर्ण विश्व को जीवन दर्शन एवं भारतीय उच्च आदर्शों से परिचय कराने के साथ साथ वैज्ञानिक मूल दृष्टिकोण भी प्रदान करती हैं।आज समावेशी विकास हेतु अद्वैत वेदांत का सिद्धांत अत्यंत महत्वपूर्ण है। तर्क के वास्तविक स्वरूप को समझने हेतु न्याय दर्शन का विशेष महत्व है। न्याय दर्शन के समग्र अध्ययन से यह पता चलता है कि आजकल टेलीविज़न में आने वाली डिबेट्स कितनी तर्कहीन हैं। सांख्य दर्शन अति वैज्ञानिक है,जो हिग्ग्स् बोसोन प्रयोग से भी आगे जाकर विज्ञान के भविष्य के रहस्य को उजागर करता है। मनोवैज्ञानिक विकास के लिए दर्शन केंद्र बहुत आवश्यक हैं। जिनमें केवल विषय के रूप में दर्शन शास्त्र न् हो बल्कि प्रायोगिक तौर पर मानसिक प्रयोग हो सके। भारतीय ज्ञान परंपरा को अपने उत्कर्ष पर पहुंचाने हेतु ऐसे केंद्रों की आवश्यकता हैं। डॉ आयुष गुप्ता, असिस्टेंट प्रोफेसर, संस्कृत विभाग, तिलकामांझी भागलपुर विश्वविद्यालय ,भागलपुर</t>
  </si>
  <si>
    <t>ATUL MISHRA</t>
  </si>
  <si>
    <t>Honorable Prime Minister Sir
Please
हमारे गांव को 100% सौर ऊर्जा संपन्न (मोढ़ेरा) बनाने की कृपा करें ।</t>
  </si>
  <si>
    <t>Vijay Soni Advocate</t>
  </si>
  <si>
    <t>शिक्षा क्षेत्र मे भारत की सनातन परंपरा,धरोहर ओर संस्कृति का समावेश किया जाना जरूरी है,आधुनिकता की दौड़ में अंधाधुंध पाश्चात्य संस्कृति का हमला न हो इस दिशा मे उम्मीद है वर्तमान सरकार जरूर कदम उठाए।</t>
  </si>
  <si>
    <t>Krishna Nand Kharawar</t>
  </si>
  <si>
    <t>From where Millets can be buy?? Anyone please suggest suitable market. I am trying to include Millets in meal and hence promote the same.</t>
  </si>
  <si>
    <t>Srinivaspuram</t>
  </si>
  <si>
    <t>gm honourable shri Modi ji
my analysis on 16 subjects on disaster management
past disaster of japan around 9 years back has made my studies with amazing facts of nature planetary movements solar and lunar effects study of connected me towards japan tsunami
NOW TOKYO JAPAN IS ON HIGH DISASTER FORECAST RADAR IMMEDIATELY TO BE PLANNED TO MAKE IT SAFE WITH ALL BETTERMENTS PLANS BEFORE DISASTER AFTER
we can plan ahead plan before while and after better scope for disaster well management
now japan on high alert zone for immediate ACTION
as our neighbouring country many newer ides can be planned ahead with all futuristic measures to protect human lives property precious machinery animal fruits seed and along with R&amp;D establishments
we can plan our GDP from present 8 to 28 GDP focussing at newer leval of benchmark setting standards for infrastructure agriculture , rivers connectivity sea shores , forests manufacturing units with new generation technology also.</t>
  </si>
  <si>
    <t>Dinesh Jain</t>
  </si>
  <si>
    <t>If vehicle manufacturers put a chip controller in side the oil tank of vehicle to control lock either by owner mobile or manufacture company then also it helps to stops crime of theft.</t>
  </si>
  <si>
    <t>If we connect vehicle fast tag and R C to police control server, pollution control server, insurance company server, oil companies server system then we can stops miscellaneous crimes like theft, pollution, insurance negligence hit and run so many problems solutions as well as lesser the govt authority work new jobs generation and more revenue earnings.</t>
  </si>
  <si>
    <t>Gopika A</t>
  </si>
  <si>
    <t>In our whole world each and every day 10 million deaths are reporting due to lack of donors, and till up to 2016 there is no way to save a heart attack patient if donor is not available.There a way to turn spinach (Spinacia oleraceae) leaves into human heart tissue.if it is developed it is very useful to our world.</t>
  </si>
  <si>
    <t>Vijaykumar Hindasageri</t>
  </si>
  <si>
    <t>The US and West have been using Indian researched vedic texts to forward their science and technology but their media keeps denigrating vedic concepts and saints. Our vedic texts are a result of penance done by rishis. All vedic texts should be classified documents and barred from Commercial use by foreign governments or their citizens.</t>
  </si>
  <si>
    <t>Abhishek</t>
  </si>
  <si>
    <t>BELIEVE IN YOURSELF ♥️</t>
  </si>
  <si>
    <t>Piyush Suthar</t>
  </si>
  <si>
    <t>Sutahrpiyush</t>
  </si>
  <si>
    <t>SUCHITRA BHANDARY</t>
  </si>
  <si>
    <t>Please include Career Counselling and Career guidance in NEP, nothing has changed since last 40 years in Mumbai's Government aided schools and Municipal schools 90 % of the children were not aware of anything about the eligibility criteria for admissions to any of the educational institution in India or abroad nither they knew any thing about the eligibility criteria for any job or competitive exams held for any job nor they knew the syllabus or the kind of preparation required. Some of them had goals but they just knew the name of the profession and nothing else, they had no idea of the profession. So it's so obvious that when one does not have knowledge of why they are attending school or college, how they can have the knowledge of utilizing their time towards that goal and not waste their time towards unproductive activities. Please prepare a detailed colourful books, brochures, short videos, comic books on Career guidance and Counselling and arrange visits to R&amp; D centres, Defen</t>
  </si>
  <si>
    <t>Honorable Prime Minister of India,
Plea for to do fairness action immediately on the issues which unable to resolve by the System since 06 months; of my submitted several petitions to authorities through online &amp; offline in order to provide me the True/Certified Copies of the Documents/Evidences, which based on our inherited Land did Registered by the name of Mr. Abu Sayed Sarkar only, and left me next of kin from mutation by inheritance.
I submitted a petition through twitter post/tweet on 17th Nov 2022 for the same, and I tagged the post you as well. My Twitter id @MDMAHFOOZR .
Kindly help me out for reaching my tweet petition to concern Authorities in order to redress my petition at the earliest. Please Click on the Link below / OR Copy the Link below, and Paste on Web Browser &amp; press enter, in case of the link is not opening by clicking.
https://drive.google.com/file/d/1bFeHeTgIndtx9lC79xFTGHJ1p7t-L5GP/view?usp=sharing</t>
  </si>
  <si>
    <t>विषय: झूठे F.I.R रिपोर्ट पर सख्त कानून प्रणाली बनाने हेतु सुझाव
माननीय प्रधानमंत्री महोदय जी
आज देश में पुलिस व्यवस्था ऐसी नजर आ रही इस प्रकार की शिकायत हेतु निर्दोष मुख्यमंत्री जनसुनवाई 1076 पर कॉल करके भी शिकायत करता परंतु फिर भी पुलिस द्वारा झूठी रिपोर्ट को अपलोड कर देता और असंतुष्ट होकर बस वकील और कोर्ट के चक्कर लगाने के सिवा कुछ नहीं होता।
निवेदन है की ऐसी घटनाओं को किसी और हेल्पलाइन या मेल द्वारा सुना जाए जिससे वो इंसान को जल्द से जल्द न्याय मिल सके क्यों की पुलिसिया विवेचना जांच पर लगभग 90 दिन लग जाते और फिर भी ये जरूरी नही की उसको न्याय मिले।</t>
  </si>
  <si>
    <t>ARUNA A</t>
  </si>
  <si>
    <t>REMEMBER, GROWING OLDER IS MANDATORY. GROWING UP IS
OPTIONAL.</t>
  </si>
  <si>
    <t>Make every day count!!! Appreciate every moment and take from those moments everything that you possibly can for you may never be able to experience it again. Talk to people that you have never talked to before, and actually listen. Let yourself fall in love, break free, and set your sights high. Hold your head up because you have every right to. Tell yourself you are a great individual and believe in yourself, for if you don’t believe in yourself, it will be hard for others to believe in you. You can make of your life anything you wish. Create your own life then go out and live it with absolutely no regrets.</t>
  </si>
  <si>
    <t>Sometimes people come into your life and you know right away that they were meant to be there, to serve some sort of purpose, teach you a lesson, or to help you figure out who you are or who you want to become. You never know who these people may be (possibly your roommate, neighbor, coworker, longlost friend, lover, or even a complete stranger) but when you lock eyes with them, you know at that very moment that they will affect your life in some profound way.</t>
  </si>
  <si>
    <t>MAHESH AGRAWAL</t>
  </si>
  <si>
    <t>no action by administrator on road jam
shopkeeper are putting their goods and furniture on road
therefore daily fight the people with each other</t>
  </si>
  <si>
    <t>no action by administrator on clean the street, nali,</t>
  </si>
  <si>
    <t>Kamlesh Manchanda</t>
  </si>
  <si>
    <t>Revered Sir,
Pensioners, out of their hard earned income, save little so that they can make their livelihood. But alas, that also comes under the orbit of Tax.
It is our humble request that Pension amount be made exempt from tax.</t>
  </si>
  <si>
    <t>DeveshShukla</t>
  </si>
  <si>
    <t>माननीय प्रधानमंत्री जी सादर प्रणाम
उत्तर प्रदेश एवं मध्य प्रदेश के बुंदेलखंड क्षेत्र के सभी जनपदों में अन्ना प्रथा गोवंश को लगभग डेढ़ दशक से किसानों एवं पशुपालकों ने अन्ना छोड़ रखा है l जिससे गोवंशो के साथ क्रूर व्यवहार किया जाता है l उत्तर प्रदेश एवं मध्य प्रदेश सरकार इनके लिए सतत प्रयत्नशील है l अन्ना प्रथा जैसी कुप्रथा को समाप्त करने के लिए उत्तर प्रदेश के जनपद चित्रकूट में ग्रामीण बड़ी संख्या में श्याम नारायण शुक्ला सामाजिक कार्यकर्ता के आवाहन पर एकत्रित हुए संगोष्ठी में शपथ लिए कि आज की तिथि से गूगल शो को अन्ना नहीं छोड़ेंगे l ग्राम बरगढ़ से इसकी शुरुआत हुई जबकि नवंबर दिसंबर तक पूरे बुंदेलखंड में इसका सकारात्मक परिणाम नजर आता दिखाई दे रहा है l अतः आपसे सादर अनुरोध है कि ऐसे कार्यक्रमों को पार्टी कार्यक्रमों में जोड़ दिए जाएं जिससे लोगों में जागरूकता फैले जिससे अन्नदाताओ एवं आम जनमानस को इस भारी समस्या से निजात मिले l
सादर धन्यवाद एवं प्रणाम🙏🙏
देवेश शुक्ला
आईटी संयोजक भाजपा मण्डल बरगढ़ जनपद चित्रकूट उ.प्र.</t>
  </si>
  <si>
    <t>Mrs MRUNAL SAMEER GOKHALE</t>
  </si>
  <si>
    <t>Sir,
“One District One Product” is a revolutionary scheme for stepping towards “Atmanirbhar Bharat’.
We intend to contribute our skills to support implementation of such schemes.
We have developed a ‘software’, through which we can directly connect with end user.
The ‘Unique’ features of the software are: -
1. Data compilation and its conversion in ‘easy &amp; informative’ Audio-Visual Clips.
2. Translation of the info in various local languages to overcome language barrier.
3. Each individual will have a unique ID. The information to be delivered will be ‘Filtered’ based on
the ‘Gender, Education, Professional Field, Age Range and most importantly the “PIN CODE’.
4. We have utilized the significance of the ‘6 digits’ of PIN Code very dynamically, so as to reach a
Micro or Macro level user base simultaneously.
We would be thankful, if we get an opportunity to present the ‘Unique’ advantages of the software.
Warm Regards
Mrs. Mrunal Gokhale
Contact - 7028000027</t>
  </si>
  <si>
    <t>MuraliMuthanna</t>
  </si>
  <si>
    <t>A policy to implement " workmen compensation insurance for farm labourers" is required to safeguard the casual labourers who work in farms especially in tasks which are very risky, specifically , in coconut, arecanut, coffee and pepper plantations. I have a plantation with multi crops, almost all of them involve workers to climb trees and work at height, which has a lot of risk to the workers and in cases of accidents, the workers will be incapacitated in many cases and leave them handicapped for life, and consequently their family would be also left without a bread winner. The workmen compensation insurance (name less policy) is available for factory workers / construction workers and seemingly for domestic workers, but I could not see any such for farm workers. Considering that approx 50% of all workers in India are farm hands, and we do not have a specific workmen compensation insurance plan
for small plantation / farms and a policy to be framed to enable the plantation owners to</t>
  </si>
  <si>
    <t>Md Sahbaj</t>
  </si>
  <si>
    <t>Iagree</t>
  </si>
  <si>
    <t>Sourav</t>
  </si>
  <si>
    <t>देश के महत्पूर्ण मुद्दे -
1. मानव स्वास्थ्य पर हानिकारक दुष्प्रभाव डालने वाले खतरनाक कीटनाशकों के विकल्प
2. जनसंख्या नियंत्रण
3. आरक्षण</t>
  </si>
  <si>
    <t>Pavan Rajawat</t>
  </si>
  <si>
    <t>हम प्रधानमंत्री जी से बात करना चाहते हैं</t>
  </si>
  <si>
    <t>Vasudev Rawool</t>
  </si>
  <si>
    <t>As we see agriculture is very essential factor of our country and it play very crucial role in an Indian economy... So I suggest that there should be an application or any other connecting service like this myGOV service which will connect the every person in agriculture sector to each other.. Like from a agriculture diploma student to a director of ICAR , IARI .. It's results into formation of new brilliant ideas which will make agriculture sector more stronger to increase our GDP</t>
  </si>
  <si>
    <t>Dr Muralidhar Talkad</t>
  </si>
  <si>
    <t>Dear Respected Sir,
As a herbal Pharmaceutical Research consultant- from last 32 years of experience, we started a start-Up group VEMSA BIOTECH PRIVATE LIMITED, CIN - U24290KA2020PTC137285, www.vemsabiotech.com from BANGALORE
struggling hard to resale my potent product - Nano coupled pure bio-actives on Nasal Drug Delivery for the therapeutic management of Parkinson’s Disease -Submitted by - Dr. Muralidhar TS, myself to BIRAC 20, turned down, this is first of its kind Make in India Attempt, Sir
please help us with me minimal 25 Lakhs fund - we are able to serve society with these PD nasal drops to control Parkinson's disease - kindly give us a chance to deliver &amp; serve humanity &amp; nation building in the healthcare sector
please support us, sir, we are desperate for financial problems OR funding NOT with us to promote this product
with regards
Dr. Muralidhar Talkad
Professor - Herbal Research
Consultant - R&amp;D
9886616777
drtsm49@gmail.com</t>
  </si>
  <si>
    <t>Bhanu</t>
  </si>
  <si>
    <t>I am fortunate to head a company that organised the largest Boiler exhibition in the world, in India in Feb 2020 as well as Sept 2022. We are not taking all our exhibitions abroad and ensure a good platform for Indian manufacturers to meet buyers in foreign countries as a leading step to increase exports in the Steam and Heat sector. We need greater support from EEPC, EPC and MSME for our industries and smoother processing and fast settlement of exhibitor claims so that they feel encouraged go for higher exports. We also look at conducting tours of our MSME manufacturers to developed nations so the exposure can help improve product quality by leaps and bounds are our people are able to compete with the best in the world. Seek greater support here sir so we can do a better job for the nation, day by day. Jai Hind.</t>
  </si>
  <si>
    <t>Anusha Mohan Kumar</t>
  </si>
  <si>
    <t>We visited the beautiful Andaman islands and just returned. As we visited the Cellular jail to know the glory of our history and the horror of Kalapani, this thought struck. So i just thought of sharing it with the respected PMO.
The cellular jail has a total of 3 museums which enumerates the early life in Andaman during British rule, the martyrs and the british establishments in NSCB island. However, for tourists, time usually is not sufficient to go through all the information that is displayed in the museum. And people like me also are interested to know the history in detail and not just the brief as we visit such historical places. So how about publish a small book with a fairly detailed history of Andaman islands so that the tourists can buy and read the book later? This could be an initiative from the Government which makes it affordable for everyone at a nominal price.</t>
  </si>
  <si>
    <t>Paresh Parekh</t>
  </si>
  <si>
    <t>Recent launching of private space shuttle, named Vikarm S, is possible only in todya's time!!! Feeling proud of being Indian. Jai Hind.</t>
  </si>
  <si>
    <t>Priya</t>
  </si>
  <si>
    <t>Introducing a Scheme for e- waste collection from public.</t>
  </si>
  <si>
    <t>Doctor Engineer Aman Jain</t>
  </si>
  <si>
    <t>Jai Jinender.
The waxing and waning of moon is directly proportional to increasing and decreasing levels of soul strength and strenghtening and weakening of mutual love with changing levels of natural light.
Sanitized Gratitude
Professor Dr. (Er.) Sivilingenioor AMAN JAIN</t>
  </si>
  <si>
    <t>Jai Jinender.
Quote on Life:
Life is like a flow. E.g., say flowing stream or river that carries forward with it all kind of particles, both, clean and dirty ones.
We may not be 100% perfect, nevertheless, we must not let our weaknesses / negativities / vices to overwhelm us most of the times during our life time.
Jai Mata Di.
Yours sincerely
Academician Professor Spiritualist Doctor Engineer Sivilingenioor AMAN JAIN
M: +918930148106,:+917206158334.</t>
  </si>
  <si>
    <t>Jai Bharat. Jai Hind. Jai Jinender.
The vices in life seem to dominate when indiscipline in performance and mentality dominate like Tsunami waves or in general, jumping waves from the seas.
This can be controlled by removing all types of delusion in the mind and calming it via yoga, penance and prayers.
Sanitized Gratitude.
Yours sincerely
APDES Aman Jain</t>
  </si>
  <si>
    <t>Jai Jinender.
Gentle Civil Engineering Activity and planning is an outcome of painstaking endeavour with wisdom.
A structure built with this approach will stand the test of time successfully.
Sanitized Gratitude.
Academician Professor Spiritualist Doctor Engineer Sivilingenioor AMAN JAIN</t>
  </si>
  <si>
    <t>Make Structural Audit mandatory as per requirements of safety and sustainable civil engineering and allied disciplines observations.
Jai Jinender.
Dr. Er. Aman Jain</t>
  </si>
  <si>
    <t>Nirmal Kumar Chawdhary</t>
  </si>
  <si>
    <t>Dear Sir. After 37 years of Indian Foreign Service, I retired last year. In foreign countries, breeding of dog and cat are controlled based on the demand from families to keep them as pet. This is not the situation in India leaving an ugly situation on roads and streets due to stray dogs. Government provide fund to each city municipal corporation for sterilisation of dogs each year to curb rising number . However, entire fund is pocketted by officials and private party through corrupt means. Government must evolve a leakage proof system of funding to curb rising number of dogs/cats alongwith sensitization campaigm amongst public to adopt dogs for better mental health of their kids. This would raise the stature of India on tourism scale amongst foreign tourists. I would be grateful if Prime Minister Modi draw attention of public to this matter and issue instructions for making a leakage proof system of sterilisation of dogs in each municipal area and villages.</t>
  </si>
  <si>
    <t>Anil Kumar Chauhan</t>
  </si>
  <si>
    <t>महोदय, आम लोगों के लिए जंगलों व सड़क, नहर व रेलवे के किनारे ड्यूरियन फल Durio zebithianus,अफ्रीकी कटहल Treculia africana veriety africana, अफ्रीकी बूश मैंगो Irvingia gabonansis, सफावो फल Dacryoedes edulis, रामबूतन लीची Nephelium lappacium,एवोकाडो Persia americana, माया ब्रेड नट Brosimum alicastrum, कैमू- कैमू Myrcearia dubia, बिली गोट प्लम Terminalia ferdinandiana,मोरिश पाम Mauritea flexuosa, गोजी बेरी Lycium barberum,मेक्सिकन पेड़ पालक Cnidoschulus Chayamansa, पेड़ पालक Pisonia grandis alva ,अफ्रीकी काला शीशम Dalbergia melanozylon , अफ्रीकन पदौक Pterocarpus soyauxii व पेड़ों की छाया में कई प्रकार के मशरूम जैसे Morchella esculenta,Boletus edulis इत्यादि उगाकर आम आदमी की आमदनी बढ़ाई जा सकती है व उनके जीवन स्तर का उच्चीकरण किया जा सकता है|इससे देश में बड़े पैमाने पर रोजगार के अवसर सृजित होंगे|माया ब्रेड नट के पर्याप्त मात्रा में उत्पादन से पशु पालन के लिए पर्याप्त मात्रा में दाना तैयार होगा,इससे बडे़ पैमाने पर पशुपालन करके भारी मात्रा में रोजगार का सृजन होगा |इससे कुपोषण दूर होगा</t>
  </si>
  <si>
    <t>Avula Venkata Krishna Reddy</t>
  </si>
  <si>
    <t>sir, please bring all in one charger for all systems ( type c port charger ) to reduce e-waste</t>
  </si>
  <si>
    <t>Girish Khokhani</t>
  </si>
  <si>
    <t>Hello," sir my name is girish" I am live in rajkot.
So that My idea is that is , jo aapne sabhi chok ke pass jo led tv lagaye he vese me bhii lagana chahta hu kyoki mujhe usme se pise kamane hee</t>
  </si>
  <si>
    <t>Vipul Singh Chandel</t>
  </si>
  <si>
    <t>IOS और Android जैसे Giants कि वजह से भारत पर प्रेषित खतरा और इसके पूर्ण समाधान पर मेरा एक सुझाव।।
Please have a look for this pdf..</t>
  </si>
  <si>
    <t>R Sri Kumar</t>
  </si>
  <si>
    <t>Like CBSE toolkit made for Nursey to School leaving kids on Ethics and Vigilance, a tool kit should be made for College students for each subject and disciplines right up to research levels to inculcate in them the need to practice ethics in all their endeavour. It would also be good to amend Article 51A of the Constitution to include under new subclause (l) were every citizen would pledge and practice Zero Tolerance towards Corruption all the time, everywhere as part of their Fundament duty.</t>
  </si>
  <si>
    <t>Abhishek Raj</t>
  </si>
  <si>
    <t>A movement towards the complete sustainable &amp; ethical form of government &amp; marketing also.
Make the Jharkhand an Union Territories, because the state needs it.
In the Journey of India, Jharkhand was left out - this is the time to collaborate Jharkhand with other states, this is the time to unite India from Internally to fight against the external environment.</t>
  </si>
  <si>
    <t>Sanjeev Tripathi</t>
  </si>
  <si>
    <t>Shold be minimum eligibility for who fight for election MP, MLA, MLC MINIMUM PG and minimum serving Indian army 4years</t>
  </si>
  <si>
    <t>Surbhi Aggarwal</t>
  </si>
  <si>
    <t>Cricket players should be given posting at sports academies on rotation basis to teach future players on basis of their "on the field experience" so that we are able to get more than one" DHONI ,VIRAT or PANDYA".#justasuggestion# Suggestion applies to all sports.</t>
  </si>
  <si>
    <t>Sonu Kumar Singh</t>
  </si>
  <si>
    <t>government school teacher ko private ki jaye contarct basis pay taki education thik ho paye</t>
  </si>
  <si>
    <t>Please consider TOLL payments made as part of contribution towards infrastructure development. As we know, highways are built as per BOOT/BOLT basis.Thus one is indirectly contributing towards NATION development</t>
  </si>
  <si>
    <t>Tarun Kumar Singh</t>
  </si>
  <si>
    <t>This comment section seems to be a grievance submission section. Over a lac of comments submitted till date.</t>
  </si>
  <si>
    <t>SHESHASAYEE V S</t>
  </si>
  <si>
    <t>i strongly believe that BJp local unit and at centre has taken all precautions to retain power to govern in Gujarat..</t>
  </si>
  <si>
    <t>Tamilnadu. After decades, BJP got a good agressive leader and moving in correct and fast Phase. people got more faith on this leader than BJP as unit in Tamilnadu. all these years, people were looking for a most effective and alternative to Dravidian parties. the wish of most of the people is that BJP to go alone without making any compramise with Dravidian parties. hope it will happen.</t>
  </si>
  <si>
    <t>Savan</t>
  </si>
  <si>
    <t>Hi</t>
  </si>
  <si>
    <t>https://secure.mygov.in/node/279167</t>
  </si>
  <si>
    <t>Uttam Kaushik</t>
  </si>
  <si>
    <t>Make all in one trasaction card, for care about nature,
And also make all in one sim card, and also all in one set top box, and biggest thing "make all in one book one class in bharat" and make a right way for new genaration by indian oldest and true books,
Jai hind,jai bharat,</t>
  </si>
  <si>
    <t>Sandip Vitthal Jaiswal</t>
  </si>
  <si>
    <t>मैं भारत सरकार से कहना चाहता हूं कि भारत संचार निगम लिमिटेड और भारतीय डाक विभाग का आपस में विलय (एकत्रिकरन) करे ताकि दोनो विभागों की लोकप्रियता एवं कार्य में तेजी आए और दोनों विभागों में कर्मचारी और पैसा दोनो की बचत हो</t>
  </si>
  <si>
    <t>Prakash Chandra</t>
  </si>
  <si>
    <t>Respected Prime Minister,
COVID AND ARMY
Covid has been one of the toughest battle to fight by the people of India.
Army participation in Covid battle is a subject which must be deliberated. It is a known fact that army did not participate in this crucial battle and chose to maintain a policy of ‘Force Preservation’. When mass exodus of millions of our citizens took place, Army by virtue of country wide deployment could have contributed immensely, which was not done. Large number of Army Hospitals had patient occupancy of just around 50 percent, but resources were not shared to look after civilian counterparts. Even Veterans were left to fend for themselves.
Now the battle is over. Important lessons must emerge for posterity. Apart from complimenting you to take us through this tough battle, I wish to request you to look into this aspect.
Sadar pranam
Major General Prakash Chandra
Veteran</t>
  </si>
  <si>
    <t>Abhiranjan</t>
  </si>
  <si>
    <t>What about the concept of open School, where dedicated teacher just keep an eye on the children not of human but animals also.... The teacher will designated an area where they roam by bicycle or motorbike and just observe the student from distance and of any intervention required they discussed it with their family.</t>
  </si>
  <si>
    <t>Darshitajain</t>
  </si>
  <si>
    <t>As you know cows are not safe still there are many cows persecution. I have idea that you can make a "gaushala" in each district and maintain the cows properly. Earn profit by selling milk but also take their care and keep the cows who are hitten by random people or who gets hit at night by fast cars. This is just an idea . This will also lead you to a closer step of development. Do something so that cows can have safe place.</t>
  </si>
  <si>
    <t>PushpsenShah</t>
  </si>
  <si>
    <t>I would like to discuss about the recent Issuance of Vertical Property cards in the State of Maharashtra. This is a good initiative, though I would like to add a few more ideas that could make it unassailable.
1) There are no written records of properties mortgaged with banks.
o To avoid any issues with such properties, the transactions should be done in presence of a registrar. This should be encouraged, as it would make the details of such mortgaged properties available in any court records.
o Also owners should submit declaration to registry office pledging the same.
o To make the deals more transparent, there should also be a bank notice mandatorily hanged on such properties.
For all property dealings, an Issue of non-encumbrance certificate should be incorporated with the following details:
a) Mother owners (tenure of ownership) b)Second owners (tenure of ownership) c) Present owners
This can be a compulsory doc. nominally charged by govt.</t>
  </si>
  <si>
    <t>Garg Shivank Jayaramprasad</t>
  </si>
  <si>
    <t>we are always living in war crime era somewhere in the world, currently it is Russia-Ukraine war, or we can see our human civilization history. Not because we love the war, crime and mass genocide!! Just because we have tendency enjoy the pain &amp;sorrow of others, until we face by our self.</t>
  </si>
  <si>
    <t>Vaneet Kumar</t>
  </si>
  <si>
    <t>Govt has taken great initiative to fast track digitise the service for ease of citizens. However it is high time Govt need to fix accountability of agencies responsible to manage these digital platforms. Most of the service and application have failed to deliver what was promised and This brings bad reputation to the Government Latest example is Jeevan Praman (life certificate) app for pensioners. First of all it is too difficult to install this and and after installing This App does not work at all and there is no immediate contact who can resolve the issue or an option where you can raise such issue. Ultimately it has defeated the very purpose for which it was launched and Senior Citizens have to go to bank branches and wait in queues to submit the certificate. Attached the screenshot of error this app keeps on throwing.</t>
  </si>
  <si>
    <t>cadet komaljeet kaur
khalsa college Amritsar
2pb Naval unit Amritsar
article topic is "Child labour"
all children in India are lucky to enjoy their childhood. Many of them are forced to work under inhuman conditions where their miseries know no end.  Though there are laws banning child labour, still children continue to be exploited as cheap labour. It is because the authorities are unable to implement the laws meant to protect children from being engaged as labourers.
Unfortunately, the actual number of child labourers in India goes un-detected. Children are forced to work is completely unregulated condition without adequate food, proper wages, and rest. They are subjected to physical, sexual and emotional abuse.</t>
  </si>
  <si>
    <t>cdt Pawandeep kaur
khalsa collage Amritsar
pb21/swn/127564
2pb naval unit amritsar
Digital markting is a way to connect with and influence your potential customers. The difference is that you do so online through a combination of digital marketing channels that include video content, social media posts, content marketing, web and social media advertisements, and search engine marketing. 
Companies reach goals through the above means instead of using traditional marketing strategies like billboards, television ads, and promotional mail sent to consumer residences.</t>
  </si>
  <si>
    <t>Rubalpreetkaur</t>
  </si>
  <si>
    <t>cdt -Rubalpreet kaur
khalsa college, Amritsar
2PB Naval Unit
Answer
Write an Article on Corruption
Answer
VerifiedVerified
172.5k+ views
10 likes
Corruption has not only become a ubiquitous aspect of Indian politics, but has also become an increasingly important factor in Indian elections.
The important role of the Indian state in providing services and promoting economic development has always created the opportunity to use public resources for private purposes.
While government regulation of business was extended in the 1960s and corporate donations were banned in 1969, the trade of economic favours for sub-table contributions to political parties has become an increasingly prevalent political practice. . During the 1980s and 1990s, corruption became associated with occupiers at the highest levels of India's political system.
Rajiv Gandhi's government has been shaken by scandals, as has the government of PV Narasimha Rao . Politicians have become so close to corruption in the</t>
  </si>
  <si>
    <t>cdt Rubalpreet kaur
khalsa college, Amritsar
2Pb Naval unit
Corruption refers to any act performed by individuals or a group in lieu of some form of bribes. Corruption is considered to be a dishonest and criminal act. If proven, Corruption can lead to Legal Punishments. Oftentimes the act of Corruption comprises the rights and privileges of some. It is very hard to find a definition that takes into account all the characteristics and aspects of Corruption. However, as responsible citizens of the Nation, we all must be aware of the true meaning and manifestation of Corruption in its every form so that whenever we come across it we can raise our voice against it and fight for justice.  Place and Process of CorruptionCorruption is very common in government or private offices. The most common acts of Corruption involve some form of Bribery. Bribery involves some use of improper favours and gifts exchanged for personal gains of some sort. Moreover, Corruption is often found to be intertwin</t>
  </si>
  <si>
    <t>Jasmeet Kaur</t>
  </si>
  <si>
    <t>cadt jasmeet kaur
khalsa college , amritsar
2 pb/naval/uit amritsar
Water is the most critical asset. It is a fundamental element for every life on Earth, may it be flora or fauna. Without water, no life can survive, and Earth will be as dry as a rock. Water is additionally fundamental for purposes of irrigation and essential ordinary works. Today, we without realizing the importance of wastewater. We take a negligible attempt to spare water. Water in social events, programs, and festivities, highly wasted. In houses likewise, water is wasted each day. We have a terrible habit of keeping the tap running while we brush, shave, wash, or do some other everyday action. So different efforts must be made to save water.</t>
  </si>
  <si>
    <t>Jitender Kumar Jain_1</t>
  </si>
  <si>
    <t>BURNING PROBLEM - LOVE JIHAD/ SUCIDE : Education of students should given in such way that they have to be taught on physical labour / skills and technology and making India and oneself financially strong and making them realize that money is more important than love .Love is the present in all service. Service is love .Service can bring money.</t>
  </si>
  <si>
    <t>Unemployment is the biggest issues, sir I am a B. COM graduate woman and I was working in Indradhanush Gas Grid LTD. Guwahati, contractual but, my contract was not renewed and given my post to another male person during Corona, 2020, due to which me and my family had to face very difficult time. Sir government can open some WOMAN OFFICES with permanent posts for those educated and willing to work with comfortable timing.</t>
  </si>
  <si>
    <t>Vinod Kumar Rai</t>
  </si>
  <si>
    <t>bihar me offss me 11 class me administration हुआ था फिर slideup hogaya तब दूसरे लोगों के मदद से उसी साल कुछ समय बाद एडमिशन दूसरा goverment कॉलेज में हुआ तब registration में माइग्रेशन certificate लिया बाद मे पता चलता है कि वो आदमी admission नही कराया था या वो बोला हम नहीं देखेंगे उस समय वो आदमी admission slip नही दिया था बस रूपए लिया था , अब रजिस्ट्रेशन हों रहा है तब mirgation certificate कैसे मिलेगा और जो school me 10 th पास किए थे वो बंद हों गाया है , इस बात पर गौर करना है , क्योंकि एक गलती के लिए साल बर्बाद नहीं होना चाहिए ।
और अगर वो अपने बगल वाला school me admission किया है तब migration certificate ले के दूसरा जगह मे देके पढ़ाई भी एग्जाम भी
EK बड़ा गरबरी वाला बात है , जो हम देखे हैं ।</t>
  </si>
  <si>
    <t>Sai Siva</t>
  </si>
  <si>
    <t>Actually in our India need to unemploymentness for every complete graduates and sum of below graduates for this question ihave an idea?
Solutions : 1st we want to built in every main towns Unemployed registration offices next we want to keep every unemolyer to gave a special skills and want to send for the skill needed companys in for placements and next and sum free institutions want to built for only who are interested to come in government jobs we want gave training and give sum skill coaching and want to gave a job then India no unemploymenters death's will control and our India also will be developed</t>
  </si>
  <si>
    <t>DEAR MODI JI SIR
HAME IS TIME BJP (MLA) KA NEW CHEHARA CHAHIYE PLEASE BELGAUM 590006 KARNATAKA</t>
  </si>
  <si>
    <t>Vinod Taparia</t>
  </si>
  <si>
    <t>We the SENIOR CITIZENS urgently need a HEALTH INSURANCE POLICY like the
Ayushman Bharat Pradhan Mantri Jan Arogya Yojana (PMJAY) because the Senior Citizens MOSTLY can't afford the high premium health insurance policies and most of them even don't get required supports from family members and in advance age the Seniors are most prone to any of the diseases!
When Seniors were young they gave their BEST to the family and society and even in this advance age they continue to pay various TAXES to the government and deserve a DIGNIFIED LIFE AND CARE !
I humbly submit that government must think over this and make a policy decision towards the Health Care of their Senior Citizens!
Regards,
Vinod Taparia</t>
  </si>
  <si>
    <t>Agriculture Reforms are needed NOW , previously done but for certain reasons Govt had to take back that BILL , I am a farmer and can say that Bill was a wonderful step towards reforms ! CONTRACT AND CORPORATE FARMING are the demands of the time now ,,boost in agriculture products will improve the GDP! India imports edible oils in huge quantity and we are spending our precious foreign exchange and by reforms we can boost the production of oil seeds!
Humble request that Govt need to bring a COMPREHENSIVE Agriculture Reforms Bill at earliest !</t>
  </si>
  <si>
    <t>Dhanesh Kumar R</t>
  </si>
  <si>
    <t>Bill must be passed for implementing "hum 2 humare 2" to control the population of India.</t>
  </si>
  <si>
    <t>Yudhisthir Das</t>
  </si>
  <si>
    <t>give me a job.</t>
  </si>
  <si>
    <t>Reporting Bjp</t>
  </si>
  <si>
    <t>join facebook@promoterbjp....पेज को कम से कम 10 ग्रुप में शेयर करो,
जब भी फ्री समय मिले 10-15 मिनट सहयोग करो</t>
  </si>
  <si>
    <t>गुजरात में चुनाव पर सभी वोटर को पोलिंग बूथ तक लेकर जाना है ,
वापस घर छोड़ कर आना है, सुरक्षा और सम्मान होगा तो नौकरी रोज़गार चलेंगे
धर्म बचाओ देश बचाओ बीजेपी सरकार बनाओ
देश मांगे भाजपा गुजरात मांगे भाजपा मेरा प्रतियाशी कमल का फूल #onlybjp #bjponly
LIKE FOLLOW SHARE. PAGE. @promoterbjp . .............</t>
  </si>
  <si>
    <t>बीजेपी सरकार को लगातार बदनाम किया जा रहा है कोई करप्शन नहीं हो रहा है
करप्ट सरकारी अफसर नेता जो करप्शन के आदि हो चुके है वो नहीं चाहते बीजेपी सरकार की योजनाओं को कामयाब नहीं होने देते
जनता सहयोग करे ज्यादा से ज्यादा रिपोर्टिंग करे प्रूफ दे अगर कोई डर है अपना नाम नहीं देना चाहते है ईमेल करें reportingbjp@gmail.com.....</t>
  </si>
  <si>
    <t>RamanandNaik</t>
  </si>
  <si>
    <t>Aftab the bastard who killed Shraddha ( muslim bastard) needs to be castrated and his limbs cut to ensure no more love jihad happens.
The Mohammedan bastards need to be eliminated from India.
The incidents in Hyderabad also need to be addressed and culprits hanged.
Common Civil code needs to be enforced.</t>
  </si>
  <si>
    <t>Pankaj Dubey</t>
  </si>
  <si>
    <t>Color code PAN Card &amp; Adhaar card based on income tax.
Current ( below 5 lacs )
Bronze ( 5-24.99) .
Silver ( 25+~49.99) .
Gold ( 50-99.99).
Platinum ( 1+ cr).
Government can later announce special social security schemes linked to these levels.
Regards Pankaj Dubey Founder &amp; CEO DSPIN Group, ex ceo Eicher ex MD Polaris India , ex B head Yamaha India &amp; Intex technologies. https://www.linkedin.com/in/pankajdubey1967/
Benefits
1. Give respect to tax payers and this will increase tax payers
2. Increase in revenue to GOI.This will work as encouragement for tax payers to get to higher slab ( reverse of todays scenerio)
3. Government can use this data for
Tax payers to give special social security benefits.
4. Whenever we introduce Social security bill it will minimise revenue loss due to brain drain.</t>
  </si>
  <si>
    <t>ColJanakRajVatsa</t>
  </si>
  <si>
    <t>MCG Gurugram term has expired in November first week. However as a social worker and reformer I feel that the governance continuum is stopped. State of internal sector roads in sector 46 are not only eye soars but in a pathetic conditions. Let the GMDA conduct a survey and see the conditions to itself. Can the residents have benefit of roads repairs enjoy a happy living. Parliamentary elections are close on the heels and any delay will have a devastating effects. I will suffer as a social reformer and governance transformer activists. Let the concerned authorities take a call and do it's duty in earnest intentions. I am open to approach and contacts if need arises. Warm regards to our beloved PM.</t>
  </si>
  <si>
    <t>Dhananjay Jha</t>
  </si>
  <si>
    <t>Suggestion to promote lifestyle changes using social media platforms -
Changing lifestyle patterns i.e,minimal / optimal usage of goods and services in daily life can boost our efforts to keep our planet's temperature below 1.5 *C from pre-industrial levels.
To effect lifestyle changes esp. in youths who are the prime consumers of energy and social media-Popular platforms viz. YouTube Shorts, Instagram reels etc should be mandated to run climate advt to promote climate friendly lifestyle similar to the ones they run to make money.
We have a collective responsibility towards our planet; Make popular platforms a part of our sustainable efforts to check emissions and thus climate change in sync with efforts and initiatives of our prime minister.</t>
  </si>
  <si>
    <t>Prafull Vijay Mahajan</t>
  </si>
  <si>
    <t>If the office policy is made clear in front of the customer/citizen or if there is transparency in the office policy, the problems of the customer/citizen can be reduced to a great extent.</t>
  </si>
  <si>
    <t>RajendrakumarPranjivanLad</t>
  </si>
  <si>
    <t>3. New intercity train from Porbandar to Sabarmati will start at 5:00 hrs. at Porbandar and reached Sabarmati at 14:10 hrs. and start from Sabarmati at 14:30 hrs. reached dhola jn at 18:40 hrs connection Surendranagar to Bhavnagar Train at Dhola jn. 18:45 hrs. Reached Dhasa jn at 18:15 hrs connection Mahuva to Bhavnagar Train at Dhasa jn. 17:05 hrs
4. New train from Porbandar to Surat Via Botad – Dhandhuka start at Porbandar 18:00 hrs and reached at Dhola Jn. 23:00 hrs connection Okha – Bhavnagar train at Dhola Jn 22:50 hrs. and reached at Surat 7:30 hrs. and start from Surat at 22:30 hrs. reached dhola jn at 07:00 hrs connection Dhangdhra to Bhavnagar Train at Dhola jn. 07:24 hrs. Reached Porbandar at 12:00 hrs. Now a days only one train from surat to Porbandar and it start at 14:52 hrs from Surat and reached Porbandar via Rajkot – Jamnagar at 5:30 hrs. A new train Via Jetalsar – Dhasa – Dhola – Botad – Dhandhuka rout will be benificary to village of different district.</t>
  </si>
  <si>
    <t>Key points of these schedule are as under.
1. Train no. 14803/14804 Sabarmati to Jaisalmer will be extended to Bhavnagar terminus. Train no 14803 arrive at Sabarmati 5:30 hrs. and will start for Bhavnagar at 6:00 hrs and reached at Bhavnagar Terminus at 10:45 hrs. Train no 14804 will Strat from Bhavnagar terminus at 17:30 hrs and reached at Sabarmati at 22:40 hrs. and start for Jaisalmer at 23:00 hrs. It will connect Jodhpur, Ramdevra and Jaisalmer tourist place. Train no 14803/14804 will connection at dhola jn. Bhavnagar – Mahuva – Bhavnagar passenger up and down side.
2. New intercity train from mahuva to Sabarmati will start at 6:00 hrs. at Mahuva and reached Sabarmati at 12:30 hrs. and start from Sabarmati at 16:30 hrs. reached dhola jn at 20:30 hrs connection Jetalsar to Bhavnagar Train at Dhola jn. 21:30 hrs. Reached Dhasa jn at 21:00 hrs connection Jetalsar to Bhavnagar Train at Dhasa jn. 20:40 hrs</t>
  </si>
  <si>
    <t>Respected Sir,
I hereby congratulate you to Commissioning Botad to Sabarmati Broad gauge rout and Dhasa to Jetalsar BG rout. You have started direct train from Bhavnagar to Sabarmati intercity express and Bhavnagar to Jetalsar train. Peoples expectation are more and more from your side to start direct train to Bhavnagar to Jaisalmer, Porbandar to Surat, Mahuva to Sabarmati intercity , Porbandar to Sabarmati intercity via above these new gauge converted rout. A new track will devlope between Sabarmati to Asarva without going through Ahmedabad jn. After completion of these track train will be extended up to asarva and himmatnagar. One direct train from Bhavnagar to Udaipur will start. I hereby attached tentative train schedule for quick reference.</t>
  </si>
  <si>
    <t>Ashok Kumar Srivastava</t>
  </si>
  <si>
    <t>In my opinion all offices including government offices should start early, it may have following advantages: 1. Energy can be saved 2. Health of working persons will also improve. Actually our body clock will work in a natural way. It will reduce energy expenditure, reduce carbon emissions and persons will be less dependent on medicines. Initially there will resistance but gradually everyone will learn.</t>
  </si>
  <si>
    <t>Rajkumar_306</t>
  </si>
  <si>
    <t>నమస్కారం సర్, నేను చెప్పేది మీరు వినరు అనుకుంటా కానీ నేను చేపల్లి ఎందుకు అంటే నేను కూడా హక్కుదరుని కాబట్టి
మన భారతదేశంలో సముద్రాలను, నదులను పూజిస్తాము కానీ మనం వాటిలో మురికవాడల్లో వుండే చెత్త చెదారం వెస్తం, రోడ్ల మీద, కలిప్రదేశలలో చెత్త వేయడం, మూత్రవిస్జన, పన్(గుట్కా) తిని వుమ్మడం మనకి అలవాటే కానీ పట్టూచుకొనే వలు ఎవ్వరూలేరు, అదే రోడ్ల మీద స్మోకింగ్ చేస్తే పటుకుంటరు, అదే విధంగా ప్రతిదానికీ అలానే అలర్ట్ గా వుండాలి.
మన విదేశలలో ఐతే సముద్రాలను, నదులను, పూజించారు
కానీ క్లీన్ గా పెట్టుకుంటారు, రోడ్ల మీద చెత్త వేయటం, వుమ్మటం, చేయడం కాదు, చేస్తే కటిన చర్యలు తీసుకుంటారు కానీ మన దేశంలో అలాంటివి చాలా తక్కువ. మన ట్రాఫిక్ పోలీసులు ఐతే వితౌట్ హెలిమెంట్, ట్రిపుల్రైడ్, వ్రోంగ్ రూట్ రైడ్ ఫోటోలు తీయడం ఆన్లైన్లో పెట్టడం జరుగుతుంది, కానీ కొన్ని ప్రదశాలలో రోడ్లు సరిగ్గలేవు, రోడ్లు వున్న గుంతలు లేదా మనేహోల్, కొత్త రోడ్లు వేసిన తర్వాత డ్రైనేజ్ వర్కింగ్. *నేను ఒక pdf &amp; Video link attechment చేశా ఇంటి పరిసరాలలో చెత్త వేయడం, అ వీడియో 5yrs దే కానీ కొన్ని కా వాసులకి అదేవిదంగా వుంది, pdf లో వున్నది ప్రసెంట్.</t>
  </si>
  <si>
    <t>SANDIPTUKARAMJADHAV</t>
  </si>
  <si>
    <t>नमस्कार सर,
माझे मत दर वर्षी होणाऱ्या महापुरा वर आहे.सर गेली ८/१० वर्षांपासून महाराष्ट्र राज्यात महापुरा चे प्रमाण वाढले ले आहे.याचे मुख्य कारण म्हणजे माझ्या मते नदीतिल वाळु ऊपस्यावर आलेली बंदी असे मला वाटते कारण ज्या वेळी पुर्वी यावर बंदी नव्हती त्यावेळी पाणी नदीच्या पात्राबाहेर येत नव्हते पण या ८वर्षात पावसाळ्यात दरवर्षी आधीच्या वर्षीच्या तुलनेत जागा वाढवत आहे.निच्शितच सरकार ला पावसाळ्यात जास्त अलर्ट रहावे लागत आहे नदि /नाले साफ व रुंद होणे गरजेचे आहे
शहरी भागात रस्त्याच्या दुतर्फा मोठी दोन्ही बाजूला जाळी असलेली गटर असने गरजेचे आहे.माझे मत हे वैयक्तिक आहे यामुळे सरकारचा मोठा खर्च वाचू शकतो धन्यवाद. तसेच लोकांच्या मनातील महापुरची भिती थोडीपार कमी होइल</t>
  </si>
  <si>
    <t>AnilRammilanLodhi</t>
  </si>
  <si>
    <t>Sir i Anil lodhi qualified BE engineer age 26 warking as railway contractor noted some issues and want to give some advice
As everyone one know 90 person employee in government sector are do not full depth knowledge of computer and technology and English language this issue railway railway growth is stable do not increase quickly because of he is not taking proper decision
Personally I feel this problem railway employees I will appreciate to government computerized of all system
But this computerized system can not make profit because of old employees and unskilled employees in the filed of tech so please take some decisions old employees log sirf copy and paste data karte hai like estimate banate waqt isme railway ko bahut jayada losss ho raha hai jo kaam 10 rs me ho sakta hai vo kaam 50 rs me karvate hai aaisa bhi ho raha hai</t>
  </si>
  <si>
    <t>MUKESHKUMARCHAUDHARY</t>
  </si>
  <si>
    <t>Sir, I think Nagarpalikas are most under managed govt organisations in India. For example Gandhidham in Kutch district is having a population of more than 5 Lakhs, (More than 10 Lakhs if nearby areas included) but only a Nagarpalika and Taluka. Roads are broken, rarely repaired, town is full of dust, trash and pigs are seen in many areas. Nagarpalika Officer lacks capability, therefore incidents like Morbi Bridge happens. What is required is change of Nagarpalika criteria, strengthen long lasting planning of mid cities and put up Fresher IAS, like persons for long term planning.</t>
  </si>
  <si>
    <t>Sandeep Shah</t>
  </si>
  <si>
    <t>sep mahineme Maine medicine lithi jors.75 ki thi
is baar rs 87.pricr control pe dhyan dijiye</t>
  </si>
  <si>
    <t>Dr Sumit Kumar Gupta</t>
  </si>
  <si>
    <t>Suggestion for Capital Gains Tax-
Current Capital Gains Tax regime is too complicated and also favours those with higher income (particularly in case of Equity)
Someone in 5% or 10% tax bracket has to pat 15% tax on Short Term Capital Gains on Equity as against someone in 30% tax bracket, who pays lesser tax. It even promotes short term holding (My Parents held some equities for over 40 years, but no indexation benefit is available to them)
My suggestions are:
1. Capital gains should be taxed at applicable rates and indexation benefit should be available to all Capital gains after a holding period of one year to neutralize effect of inflation.
2. Amount of Capital gains invested in Annuity by a Senior Citizen should be free of Capital Gains tax. (Annuity income is already taxable)
3. Switching from one capital asset to another should not attract capital gains (This will ensure that any particular asset class does not get overvalued.</t>
  </si>
  <si>
    <t>Harshal Makote</t>
  </si>
  <si>
    <t>Sir, I have provisionally applied for a Patent for a new technique of Road pavement which will be Pothole free, low cost, highly durable, Reusable, Portable and having more compressive strength than other Current Road Pavements. Natural stone used for road construction Using cutting technique with upper plate and lower plate locking system. Sir I am working in Gramin area's current technique of road construction (WBM, 75mm thick BBM, 50 mm thick MPM, OGC 20 mm &amp; seal coat) we are practicing is outdated technique. Sugarcane tractor transport affects the road very badly. Bitumen bounding fails to joints 40mm&amp;60mm metals immediately potholes form. Other pavement techniques (subbase course, base course, binder course and surface course of flexible road pavement / subgrade, GSB,DLC&amp;PQC of rigid road pavement) are better than this one. Sir please check my technique and its possibilities. Sir with removing Engineering Queries we can start a pilot project of this type of road Construction.</t>
  </si>
  <si>
    <t>Anusree</t>
  </si>
  <si>
    <t>Respected Prime Minister Modiji Sir,
I would like to forward some suggestions. Please see the attachment.
Have a good day, sir.
Thank you</t>
  </si>
  <si>
    <t>Bipin Mishra</t>
  </si>
  <si>
    <t>Sir, It is humbly submitted that I have faced couple of issue while commuting daily to may work which happens to be a village on Pratapgarh Raebareli Border.
1. The train connectivity is there but there if no frequent trains towrds Lucknow.
2. While UPSRTC buses are frequent there is a lack of dedicated service for commuters. Bus service is upto Lalgopalganj only which should either be extended or a dedicated bus service for commuters with fixed stoppages shall be introduced towards Lucknow and Back. further there should be provision of Monthly passes in such buses like Janrath and Pawan Hans.
3. The road towards Lucknow from prayagraj iNH 30 s a dangerous one with prone to accidents, Even I have survived somehow. All t Needs is proper lighting and lane bifurcation. It is understood that an alternate road construction is under process and will be completed in quick time but attantion needs to be given to the existing Road as well, as everyone's life is important even Animals</t>
  </si>
  <si>
    <t>Judgment should be strict in our nation . Because if law and order are strict,then how the mistake will be done by anyone?. so it must be a better solution.</t>
  </si>
  <si>
    <t>RAMATHOLISAIAH</t>
  </si>
  <si>
    <t>1.stop converting into christianity
2.reservation in selecting group-1,professional jobs,ias,ips,iits
3.reduce economic barrier between poor and rich,govt employee and private employee, owner and workers.
4.concentrate on education, and health
many of private managements in all sectors are working like British govt. before independence.
5.strengthen the panchayats then only problems short out. Otherwise the problems comes to you ,change into favour to person who brings that to you..
6.when any scheme passed as G.O.
LET verify it is reaching to right person or any manufulations done.
7.Govt employee should work/service for the people to serve better, but they are taking care them selfs but leaving people and tourxhering who are serving every thing to them. In all offices they is cotation consumer/customer/publics are gods we are for their service.
8.like me who are interested in doing forming ,but not have land provide some land on hills or banjara bhoomi.
we produce nice crops.</t>
  </si>
  <si>
    <t>Vijeta Jaiswal</t>
  </si>
  <si>
    <t>Meri yah ichchha he ki koi Youtube jesa indian platform ho. Jo hamare cretors ka 55% youtube arthat videsho me ja raha he wah bharat me hi rahe. Someone really develop this tye of app or platform. Also Gov. can develop this it really very useful for people or nation always. please try</t>
  </si>
  <si>
    <t>Kush Gangwa</t>
  </si>
  <si>
    <t>10000</t>
  </si>
  <si>
    <t>100000</t>
  </si>
  <si>
    <t>Jitendra Prtap Patel</t>
  </si>
  <si>
    <t>आदरणीय प्रधानमंत्री महोदय जी को बीजेपी के आम कार्यकर्ता जितेंद्र प्रताप के तरफ से प्रणाम पहुंचे। गांव और केंद्र सरकार की समन्वय स्थापित करना बहुत जरूरी है। जिससे राज्य सरकार आती जाती रहती है। जिससे राज्य अपने मनमानी कार्य करते हैं। कृपया करके गांव को डॉरेक्ट केंद्र से जोड़ने के लिए कोई वेबसाइट लांच करना चाहिए जिससे जो अधिकारी सुनते नही अपनी मनमानी करते हैं । उनका मनमानी बंद हो सके जिससे बीच के अधिकारी का समय बचे और समाधान भी जल्दी हो जय हिन्द जय भारत। जय जय श्री राम।</t>
  </si>
  <si>
    <t>SIVAKUMAR.N.</t>
  </si>
  <si>
    <t>dear sir,. regarding inflation affecting economy world wide phenomenon, Indian economic situation is extremely different from other parts of the World. in India inflation mainly due to Ukraine Russian war , petrolium price increase and demographic advantage (high earning population and increasing percapita income results in high purchasing power of people) still our inflation is not beyond control,and gradually coming down.fear of world going under recession coming. in such a situation we need to increase or maintain existing growth rate of the GDP. for that repo rate increase won't help. For this kind of complex situation only way is to reduce interest rate as early as possible, otherwise economic and credit growth will be in trouble.issue more bonds to control inflation , promote more household saving s etc.</t>
  </si>
  <si>
    <t>Bharathnaik</t>
  </si>
  <si>
    <t>sir. Today in Indian cities more number of paying guest(PG) hostel is operating. But they are highly unregulated with lack of hygiene, poor sanitation, and food quality is very poor..In these PG majorly rural people are staying. Here I request you to please direct the local bodies to regulate them with proper guidelines to maintain food quality, sanitation and hygiene. Above all please give a grievance redressal mechanism against these PG. I hope you will do this by end of the year. thank you</t>
  </si>
  <si>
    <t>Mugundakumarpk</t>
  </si>
  <si>
    <t>Dear PM
We can cut bank charge minimum Rs.700Crs of various govt department with this idea
Please find the attachment for my idea and suggestions
Thanks
With regards
Mugunda Kumar P K</t>
  </si>
  <si>
    <t>RAM POOJAN SINGH</t>
  </si>
  <si>
    <t>Dear PM Sir ,
loads of love and respect and hearty wishes for your long and healthy life.
I wish to draw your attention towards scope of tourism in India through Formula One sports. There has been a massive surge in F1's popularity.
It was being organised in India successfully at Buddha Circuit in Noida. It's my dream to see F1 coming back to India. It's not only a great sport but also a massive revenue generating event. At few venues , the spectators' attendance is around 4.5Lacs.
So, dear Sir , if this post does pass by you, kindly give it consideration.
Thanking you with lots of love and respect.</t>
  </si>
  <si>
    <t>SHAMMYK</t>
  </si>
  <si>
    <t>Respected Sir
Kindly take action to keep clean sanitation of all hospitals.Waste is pilling up in each house hold, examples like old radio, damage fridge, Mobile etc. It's causes to pollution and major diseases like cancer.Another issues is dumping plastic.</t>
  </si>
  <si>
    <t>IdXXXXXXbe</t>
  </si>
  <si>
    <t>The
Prime Minister,
Indian Education System Board of University Regulatory Monitoring Required .
Thanks
Human Rights justice public Service</t>
  </si>
  <si>
    <t>Suresh Mishra</t>
  </si>
  <si>
    <t>My loving PM
Quintals of food grain i.e. Rice and Daal is wasted in offering by devotees in temples like Balaji temple of Medinipur-U.P. Ifelt pain to see that grain is treated as waste by Temple admins due to inability to collect in such a way that not a single grain comes under foot and remains usable after offering.
If Conutry can do something to stop this wastage....without hurting senti</t>
  </si>
  <si>
    <t>Sraja</t>
  </si>
  <si>
    <t>Waste is piling up in each house hold .old radios TVs mobiles and what not.What comes inside the house does not easily gets out.A national policy and arrangements are required for collecting ewaste from citizens and responsible disposal of the same is carried out so that these don't get mixed with other wastes.</t>
  </si>
  <si>
    <t>Chandan Dhayalan</t>
  </si>
  <si>
    <t>Respected Sirs,
kindly take action to keep clean sanitation at all Government Hospitals . The entire disease is created frm Government hospital toilet. Not even a single GH is maintaining the hygienic in the premises.. Even though government is providing enough funds, it's not been utilized properly. Also request to maintain puplic toilets aa same. This is really a challenge to the government. Don't know who's going to take step for this.</t>
  </si>
  <si>
    <t>Manish Madan</t>
  </si>
  <si>
    <t>Respected sir ,
I am in deep trouble from mudra finance or the fraudsters using this name please will you check all banks account beneficiary of mudra finance you will find a great lead to response check my account transactions apply my adhar card n my details last transactions SBI manager not co-operate with police complaints tell me how much time take to send beneficiary account details to police 24 August to till now cyber cell didn't get from SBI BM new sabji mandi jalandher. now up to you I want to see what you can do for ME</t>
  </si>
  <si>
    <t>Gopal</t>
  </si>
  <si>
    <t>Hi,
At public events or places where tickets are there for enjoyment we can have the smart ticket system with touch in and touch out like a smart card system so that we can reduce the over crowding or rush in public places...
For example we can make a system of smart card ticketing system on which as soon as he/she enters he/she has to touch in and touch out on exits and let the system will calculate the time and fare to deduct, let the public be responsible of timings...
I can still discuss on the costing and opportunity and this will also lead to smart city programme, this will also reduce the day to day printing cost of the paper tickets.
With due respect ready to discuss on the process to implement...</t>
  </si>
  <si>
    <t>Akshaya Raghuvanshi</t>
  </si>
  <si>
    <t>Why are there reservations in competitive or government exams if we score 100+ marks and the sc st score 60+ they got the job we are more capable so as this is the scene we general go for private sector only</t>
  </si>
  <si>
    <t>ShrutiSrivastava</t>
  </si>
  <si>
    <t>CSP ( Customer service point ) of Banks are working in PAN INDIA . but Banks are not treating to them effectively and some of banks are not behaving in good manner with them. therefore for CSP and for their Input , there should be some policy so that Banks can understand their value .Banks technology system is not good and working very slow . most of the time their Server is not working then how CSP will work ? the CSP and bank Sakhi model will work effectively when Bank gives importance and respect to them. Along with this, technology should be works in speed. . Time to time Banks should take Skills development and customer relationship training so that front office staff can understand the Customer value.</t>
  </si>
  <si>
    <t>Haamid Khurshid</t>
  </si>
  <si>
    <t>Why isn't there jobs for Masters in Rural development</t>
  </si>
  <si>
    <t>पुलिस द्वारा झूठी F.I.R दर्ज करने पर निर्दोष की समस्या का निस्तारण ऑनलाइन हो।
क्या हर निर्दोष उच्च न्यायालय के समक्ष वकील द्वारा सेक्शन 482 अपील कर पाएगा?
क्या हर कोई उच्च न्यायालय के वकील की महंगी फीस और अन्य फाइल आदि खर्चा वहन कर पाएगा?
क्या वो निर्दोष उच्च न्यायालय के बार बार चक्कर लगा पाएगा?
यदि उस पर कोई छोटा मुकदमा भी दर्ज हुआ तो क्या वो उच्च न्यायालय में इतना ज्यादा खर्च होने के कारण जायेगा?
महोदय, कोर्ट के चक्कर निर्दोष ज्यादा और दोषी कम लगाते, अगर ये बात गलत कोई मान रहा तो आप इस बात का मीडिया या अन्य माध्यम से सर्वे या फीडबैक प्राप्त कर समीक्षा करे।
महोदय, मेरा सुझाव ये है की ऐसे मामलो की पुनः विवेचना ऑनलाइन आवेदन द्वारा की जानी चाहिए जहा निर्दोष अपनी शिकायत हेतु उच्च अधिकारी को पुनः विवेचना हेतु प्रार्थना पत्र लिखकर अपलोड करे, ऐसे मामले तत्काल संज्ञान में लेकर संबंधित प्रशासनिक उच्चाधिकारी के पास जांच के लिए प्रस्तुत हो क्योंकि ऐसे मामले निर्दोष के साथ तत्काल न्याय मिलने के साथ उस जांच अधिकारी अर्थात विवेचना अधिकारी पर भी प्रभावित होगा जिसने उस पर आरोप पत्र जारी किया</t>
  </si>
  <si>
    <t>प्रधान मंत्री मातृ वंदन योजना की समीक्षा हेतु
महोदय इस योजना का लाभ बहुत सी गर्भवती महिलाओ को नहीं मिल पा रहा है, जबकि लाभार्थी किश्त बच्चे के जन्म से पहले मिलना चाहिए लेकिन बहुत से ऐसे मामले है जिनको लाभ बच्चे के जन्म के बाद में मिलता न की पहले। कोई भी पोर्टल भी नहीं जहा लाभार्थी अपना आधार नंबर दर्ज कर लाभार्थी स्थित और लाभार्थी किश्त की जानकारी एवं अपना फीडबैक दर्ज करवा सके। टोल फ्री नंबर १०४ पर शिकायत भी दर्ज नहीं होती, जहां बताया जाता की जब फंड आयेगा तब आपके खाते में पैसे आ जायेगे। क्या स्वास्थ संबंधित मामले पर भी हीलाहवाली होनी चाहिए। जबकि PMMVY पर पंजीकरण पर १०००.०० रूपये तत्काल एवं द्वतीय किश्त अल्ट्रासाउंड जैसे जांच के लिए लाभार्थी को दिया जाता न की बच्चे के जन्म के बाद।
कृपया इस प्रकार की स्वास्थ योजनाओं पर बिना हीलाहवाली के जांच हो और ऐसे सभी मामले को संज्ञान में लेकर या समस्त पंजीकृत लाभार्थियों के मोबाइल नंबर पर लाभार्थी किश्त प्राप्त संबंधित फीडबैक एसएमएस द्वारा इस मामले का अविलंब अवलोकन करने के दिशा निर्देश दे, और लाभार्थियों को फंड प्रदान किया जाए। धन्यवाद</t>
  </si>
  <si>
    <t>TrishaSingh</t>
  </si>
  <si>
    <t>Trisha Singh
Logo on Stay Safe Online Campaign</t>
  </si>
  <si>
    <t>Jegadeesh VelavanLathe</t>
  </si>
  <si>
    <t>Respected sir
I applied for pm kisan samman nidhi yogana on 2018.I also eligible for the scheme.My account number is incorrect so I gave for correction before one year ago still now my correction is not rectified.I also updated my Ekyc before six months ago still now there is no use for the submission.I also attached gave several times petition to all kinds of government office but there is no use</t>
  </si>
  <si>
    <t>Manishsahu</t>
  </si>
  <si>
    <t>भारत को अंग्रेजी में भारत क्यों नहीं बोलते। इंडिया क्यों बोलते है। भारत सरकार को भारत का नाम इंग्लिश में भी भारत रखना चाहिए</t>
  </si>
  <si>
    <t>धन्यवाद हमारे देश को आंतरिक सुरक्षा प्रदान करने के लिए। आशा है भविष्य में हमें वर्तमान जैसी घोर निंदनीय घटनाएं न देखनी पडे यथा
कन्हैयालाल हत्याकांड। लव जिहाद और हत्या और दंगे। और हिन्दू धार्मिक त्यौहारों पर धर्म विशेष द्वारा उन्माद और भय खा माहौल न बनाया जाए। और कानून अंधा नहीं बल्कि न्यायप्रिय हो</t>
  </si>
  <si>
    <t>NITIN VADILAL MEHTA</t>
  </si>
  <si>
    <t>hi kya hum bharat ko medical hub bana sakte he har saal minimum 5lakhs doctors bina fees liye agar hum banaye or is tarah 5 years tak kare to world ka first medical hub ban sakta he or medical tourisam badh sakta he thanks</t>
  </si>
  <si>
    <t>Sridevi V</t>
  </si>
  <si>
    <t>NEP 2020 talks on vocational training from std 7th and above. Pls introduce this on schools as a mandate. Vocational need not be outside. School management could source professionals and take it up as an extra program after school hours so that academics and training is not disturbed. A simple swayam course or internshala could also be taken to provide exposure to children apart from academics</t>
  </si>
  <si>
    <t>UDHAYAKUMARK</t>
  </si>
  <si>
    <t>This is biggest request to the government in the high way road or street road there are lots of dogs died due to the accident they didnt have food and shelter people also died because of accident so please need averness so please need blue cross number on the road side in a every singnal of the crossing road need some shelter of ever main area</t>
  </si>
  <si>
    <t>If Indias Comman Man is Empowered with Everything then he will contribute more. India has 60 % population belong to Comman Man. Make Policies to Empower the Comman Man which will be largest group of Tax Payer.
Comman Man is largest group of people who want to Buy Car, Home, avail the services which will be great opportunity of economy to grow</t>
  </si>
  <si>
    <t>When Indian will get the Free Corruption, Honest Buracracy. Griviance Mechanisam in India is not useful and Not Effective.
It is truth that Govt Buracracy is WORST.
Avoiding the Problem is not the solution.
Let's Accept it and improve
IDEA
CPGRAMS one System where
1.If Not Satisfies then Applicant can transfer the complaint to Higher Authority in website only
2.Facility of Giving Feedback after solution from Higher Department
3. Department - Higher Department - Directorate- CMO Or PMO
4.No officer can paste the same Report
5.Applicant can attach Multiple Attachment
6.Unless Complaint Close by Applicant Complaint will not dispose
7.If No Solution then Fine to that Officer,Department
8.Unless One Complaint Resolve Next complaint cannot be raise
9.Strong Audit by CVC
10.Strong Monitoring
There should be Team of Officer at every Block Level
1.Police SI
2.Revenue
3.PWD
4.Medical
5.RTI
This Team will Report to Ministery</t>
  </si>
  <si>
    <t>Respected Sir
Central government has created various programmes for rural ares of India like Jal jeevan mission, PM kissan yojana
Great achievement</t>
  </si>
  <si>
    <t>R Prakash Babu</t>
  </si>
  <si>
    <t>There should be a BDSM Club &amp; Scope of BDSM education in college level in all education fields, at least as a open elective course so as to burn down students sexual energy, as students feel shy to express them but definitely desire for it.
At least role play of BDSM, so as to avoid them to become addicted to pornography &amp; online scam.
before criticizing / downvoting my suggestion go through this link to learn about BDSM &amp; comment why these premier institutes have BDSM Clubs.
https://en.wikipedia.org/wiki/List_of_universities_with_BDSM_clubs
&amp; also the youtube link which i have provided .</t>
  </si>
  <si>
    <t>PRANJAL K SARMA</t>
  </si>
  <si>
    <t>Sir, 34 corrupt people joined as APS,ACS officers in Assam, Justice Biplab Sarma Committee found huge anomalies in their recruitment. The Justice submitted his report to Assam CM Mr H B Sarma &amp; CM formed a committe of top officials to study the report and submit their opinion within a month. Sir, 6 months gone, absolute silence from CMO, Assam. Rather a few of those tainted officials have been promoted. This is really surprising. Most of these ACS,APS officials paid hefty amount of money to the then APSC Chairman &amp; Members, submitted fake answer scripts, handwriting mismatch and many such anomalies occurred. But still government is silent. When Sarbananda Sonowal was CM he was very prompt in taking actions &amp; around 40 another selected batch got arrested ,investigation was done thoroughly and subsequently all of that batch lost their jobs and still undergoing trial at the court. We hope Mr Modi Sir would personally pay attention to this issue.</t>
  </si>
  <si>
    <t>Mehraj Ud Din Kar</t>
  </si>
  <si>
    <t>With due respect and regards sir as the Centeral government has created various programmes for upliftment of Rural areas of India like Jal Javeen Mission,PM kisaan etc there should also be result oriented programme on educational upliftment for the students of Rural areas .</t>
  </si>
  <si>
    <t>Anurag Kumar Jha</t>
  </si>
  <si>
    <t>today thou</t>
  </si>
  <si>
    <t>Yadhunandhan</t>
  </si>
  <si>
    <t>Dear PM, can increase the declaration of protected monuments more</t>
  </si>
  <si>
    <t>RAJENDRA KRISHAN JOSHI</t>
  </si>
  <si>
    <t>केन्द्र सरकार के अच्छे कार्यो की जानकारी आमजन तक इसलिए नही पहुँच पा रही है कि ज्यादातर जानकारी सरकारी पोर्टल पर आंग्ल भाषा में है जबकि होना इसका उल्टा चाहिए | सभी विभाग और सरकारी साईट पर ओपन करने पर डिफाल्ट रूप से हिन्दी में ही साईट खुले और फिर कोई चाहे तो आंग्ल में परिवर्तित करले | बहुत सी जानकारियाँ केवल आंग्ल भाषा में ही है उनका हिन्दी रूपांतरण करने की महती आवश्यकता है , यदि सरकार ईमानदारी से सूचना आमजन को सुलभ करवाना चाहती है तो |</t>
  </si>
  <si>
    <t>Sandeepkumarsarkar</t>
  </si>
  <si>
    <t>Sir, GEM is really creating problem for non branded service oriented Companies like us whereas branded companies charging three times higher.Its a drainage of funds to multinational companies whereas we talented engineer's not payed appropriately, so remove Gem for repair services in nationalised research institutions. More than 50% of instruments can be repaired by people like us but due to Gem Dr are conveniently condemning old instruments &amp; purchasing new from foreign Companies by speck locking. Pl check.make in India is getting sidelined by just one stickers only.</t>
  </si>
  <si>
    <t>Make Education &amp; medication free for those who submit tax returns &amp; pension for all elderly people in return to community services.</t>
  </si>
  <si>
    <t>Prof Dr Gunasagar Das</t>
  </si>
  <si>
    <t>When a common citizen feels that the Government officials who are serving the nation and public are hearing him and taking appropriate action on the matter in a time frame,the my government theme actually happens.When a common citizen is treated with honour,it works.</t>
  </si>
  <si>
    <t>Maheep Narayan Chaubey</t>
  </si>
  <si>
    <t>Rahul Huded</t>
  </si>
  <si>
    <t>Har Ghar mein tiranga, har Desh mein humara Tiranga</t>
  </si>
  <si>
    <t>Govinda CK</t>
  </si>
  <si>
    <t>Our PM Modi should get hair transplant. This is important because he represents India to the world. When MMS was in office, Hollywood made fun of him in movies. Why just MMS, look at Biden!
Never want to see such shame upon India. A leader should be strong, able, and handsome. :)</t>
  </si>
  <si>
    <t>Mr. Prime Minister,
Kudos to you for your success as the highest executive of the country. Some of the recent judgements by the top judiciary of the country are quite baffling. How can people indulging in heinous crimes, particularly against women be acquitted? How can the killers of the former PM of the country be forgiven? Does it not amount to pardoning those who challenged the Nation? These acts are eroding the confidence of ordinary citizens on administration, administration of justice to be specific. Corrective measures need to be initiated for the effective administration of the law and order and justice delivery.</t>
  </si>
  <si>
    <t>Ashavijay</t>
  </si>
  <si>
    <t>Modiji It is really great move for introducing Janaushadi where medicines are sold at more than 50% less than mrp. The mindsets of both Doctors and Normal Medical shops have to change. When we ask Doctors regarding Janaushadi they say ap ki marji and medical shops fellows say it is not effective. I am sure probably by creating more number of shops and awareness among the citizens more number of people would start using.</t>
  </si>
  <si>
    <t>RAJENDRAKUMARSONI</t>
  </si>
  <si>
    <t>Respected PM Modiji, I would like to give some suggestion on water logging during rainy season.</t>
  </si>
  <si>
    <t>Shirish Dole</t>
  </si>
  <si>
    <t>PM sir congratulation for 8 years success.
we are facing water quality in every source,We can help all labours associated to Vegetable Mundies by providing additional income through usage of vegetables wastage lying everywhere on land floor, this way clean also happened.
Best solution is BioEnzyme which can be prepared by One litre water+300 gm vegetable waste+100gm Gur or Jaggary to be kept in 2 litre plastic container(this way plastic use control) keep this for 90 days n everyday openup bottle cap to release gas inside.
After 90 days this prepared BIOENZYME can be used to clean Dirty Source water clean,also useful to use house ,glass,furniture,head cleaning as shampoo etc.
Moreover use in cleaning Drainage,Wells,Tubewells water cleaning capacity is ONE DROP CLEANS ONE LITER WATER,
this is verymuch useful to every one from house to farm,industries everywhere.
I am proudly saying I am using this at my home n motivate 100s to do so.
My appreciation is not valuable Compare to Nation.</t>
  </si>
  <si>
    <t>Vasudeva Rao Dasari</t>
  </si>
  <si>
    <t>PM Shri Narendra Modi ji
You are doing great job in transforming India.
But still there some more important things like
1) Property Tax in Local Bodies siphoned off in nexus with House Owners and Bill Collectors resulting huge loss of revenue to Municipalities / Gram Panchayat.
2) Power Thefts in various discoms crippled with heavy loss of revenue imposing high tariffs on power bills. You are giving thousands of crores to discoms to come out from losses but invain.In the disguised Free Power supply to Agriculture many other ndustries looting power without payment
3) Lands of Temple donated by Donars grabbed by mafia and there is no audit for the same.If these are identified and reauctioned huge crores of money will generate.
All these can be easily done with AI and Remote Sensing
If these holes are plugged GOI can reach ambitious plan of 5 trillion economy very easily.
Kindly explore and reach these 3 goals unreached by eariler governments.
D VASUDEVA RAO
MyGov Influencer L 2</t>
  </si>
  <si>
    <t>Vivekanand</t>
  </si>
  <si>
    <t>Dear sir
In India we face lots of issue related to land. Due to this our police station/Circle office/ civil courts are over burden and this leading to heavy currption. Only medium to end this currption and public difficulties is technology.
kindly lock each land corresponding to every man/government/temple/vakf board/kabristan/samsan/Gairmajurua with longitude and lattitude and AADHAR. No one will make fraud sale deed/ land tax bill or any other.
This will end colonial and monkey distribution mindset of our government /court/policestation.</t>
  </si>
  <si>
    <t>RajeshRana</t>
  </si>
  <si>
    <t>Good Day Dear PM Mr. Modi ji,
This is to draw your kind attention towards our beautiful green city capital of our nation ( Delhi ), Sir these days it is the one of the most polluted city in the world. some of the solutions I can think of being seen other parts of the world;
1.DMRC - should be constructed on NH highways, in order to reduce incoming traffic to capital city, Not as desired by local politicians for vote bank politics.
2. Increase subsidy for Electric vehicles / Hybrid vehicles for Delhi NCR region ( some what like Dubai )
3. Divide major projects in shift wise ( more during night )
4. Plant green corridors along the ring roads / bypass ( at least 2/3 mtr wide green belts )
5. Make public transport more accessible and comfortable.
6. Make e Toll on major traffic routes to ease down the traffic.
Thanks and regards</t>
  </si>
  <si>
    <t>Binayak Paul Choudhury</t>
  </si>
  <si>
    <t>Sir,
The prevailing laws favouring women to protect themselves from the atrocity of the husbands and their families are being now a days regularly Mis-Used by a particular section of women against their husbands and old aged parents for the purpose of Money Extortion which seems to be Threatening the very Belief and Faith of Marriage.
These facts are to be seriously reviewed for the protection of marriage and give relief to innocent husbands and their old aged parents from the lacuna of existing DV act, 498A etc.
And moreover we can also reduce the burden of Police and Judiciary too.
# Gender Neutral laws, save family, save life.</t>
  </si>
  <si>
    <t>RAHUL RATHOD</t>
  </si>
  <si>
    <t>Addressing dissatisfaction on new 'work from Home' policy which mandates employees to come to office(50% for SEZ units).
This decision will inpact lakhs of employees like myself who are now working from small towns and villages causing them to re-migrate to big cities.
The long cherished dream of making good  employment opportunities avaliable in small-towns and villages has finally realized bringing happiness to many families.
This has also increased economic activity in Tier 2 cities and small towns.
Many small companies have hired people more than the sitting capacity because of the work from home scenario and reduced expenditure on infrastructure creating more job opportunities.The recalling of employees to office also is one of the major reason causing surge in Lay-offs and Job loss.
Request you to not make these provisions mandatory and allow flexibility to companies in this regard and let the employees and people be happy.</t>
  </si>
  <si>
    <t>Maneesh</t>
  </si>
  <si>
    <t>Respected Sir,
In government offices, the staff amongst eachother and visitors exchange different forms of greetings or compliments within themselves like namaskar, good morning, hello (in telephone) etc etc. My suggestion is that ' Jai Hind' should be the only greeting which should be shared amongst each other throughout the country in all offices.</t>
  </si>
  <si>
    <t>RohitSandhal</t>
  </si>
  <si>
    <t>Our Respected Prime Minister Sh. Narender Modi G, Jai Hind. My name is Dr. Rohit Sandhal. I am worker of BJP. I am from Mangal Distt Roopnagar (Punjab).I would request you to Please Solve Punjabi Hindu Issues and Punjab People Not Safe In this Aap Government Please Make Strong Step to Punjab Government and relief the Punjab Peoples.
🙏🙏🙏🌹🌹🌹</t>
  </si>
  <si>
    <t>Preet Jain</t>
  </si>
  <si>
    <t>Dear Team,
Employment &amp; population are two fundamental base which is required to be linked to achieve PM's Developed India 2047 goal.
I believe skill based vocational training can help export teachers ,drivers, nurses, plumbers, electricians etc.
Few basic roadmap points are-
1. Mapping of demand in India &amp; world for skills required.
2. Vocational 3-6 months skill based training certified by Govt. of India for building trust for getting jobs.
3. Cultural, ethics &amp; language training in case of travelling abroad or different region within India.
I have further thought of a detail roadmap on how to make demographic dividend work in India's favor &amp; solve unemployment problem.
Request you to please consider the above for further discussion.</t>
  </si>
  <si>
    <t>Tanisha Shrivastav</t>
  </si>
  <si>
    <t>गृहणियों की योग्यता का आंकलन कर उन्हें देश के विकास में योगदान का अवसर प्रदान करें, इसमें वे महिलाऐं ही शामिल हों जो न तो नौकरी करतीं हों और न ही व्यवसाय |
धन्यवाद</t>
  </si>
  <si>
    <t>Asha Rani</t>
  </si>
  <si>
    <t>Govt need to undertthe impoyof education for all.its the base of humanity without it nothing can be achieved</t>
  </si>
  <si>
    <t>Rapolu RamBabu</t>
  </si>
  <si>
    <t>Increase poverty people for ration items.</t>
  </si>
  <si>
    <t>जो भी देश सीमाओं से जूटे हूए है उनकी रक्षा हेतु रक्षक उनकी सूरक्षा के लिए पैरोसे मस्तक तक कवच रक्षा कर सके. सूरंग गूप्त दरवाजे मार्ग ओर कीलें के रुप जैसा रक्षा कवच ओर धुप;बारीक, बर्फ में सैनीक जींस में रहकर निगरानी कर सके जो घूसपेट ओर आपदा के समय उपयोग में लाए जा कीलें की मजबूत दीवारें जो नये तकनीक से लहस.
आजकल बूलेट प्रूफ जेकेट से पर वह सैनिक की पुर्ण रक्षा में कीतने कारगर है.
. पूरी सेना से अकेले लढ सके ऐसे आधूनीक ऊपकरन हर जहाज हर थेट और हर सैनिक के पास हो</t>
  </si>
  <si>
    <t>Pranay Das</t>
  </si>
  <si>
    <t>কালোধন গুলো থেকে ৮০কোটি গরিবদের এককোটি টাকা করে ঋণ ব্যাঙ্ক অ্যাকাউন্টে দিয়ে দিন। তাহলে গরিব জন ব্যাঙ্কের হয়রানি থেকে মুক্তি পাবেন।</t>
  </si>
  <si>
    <t>NileshBabulalJadhav</t>
  </si>
  <si>
    <t>Suggestion to make use of Mines and excavated mountains in preserving flora and fauna.
Pleas find attached file for more information.
Jai Hind
Vande Mataram!</t>
  </si>
  <si>
    <t>Rameshchand Joshi</t>
  </si>
  <si>
    <t>अगर न्यायपालिका लोकतंत्र के चार मजबूत स्तंभ से एक मजबूत स्तंभ है तो फिर कोई ऐसा कानून नहीं लाया जाता जिसमे गरीबों के केस बड़े नामचीन वकील निःशुल्क लड़े और गरीबों को न्याय मिले । अभी की मौजूदा व्यवस्था में अमीर आदमी बड़े बड़े वकीलों के माध्यम से गरीबी का शोषण करता है और सरकार इसका तमाशा देखती रहती है तो यह कोनसा लोकतंत्र जिसमे पैसे के आभाव में गरीब का शोषण और पैसा फेक कर अमीर को सजा की जगह आरोप मुक्त करने वाली व्यवस्था।</t>
  </si>
  <si>
    <t>Amitendu Banerjee</t>
  </si>
  <si>
    <t>Respected Govt,
Please build infrastructure for cycling. Dedicate a weekly cycling day.
Enforce decipline to use cycle for roming within 5KM which will kill the excess carbon foot print without any hassle.
Also requesting to restore the Trum service by adapting new technology.</t>
  </si>
  <si>
    <t>Ramachandran Bashyam</t>
  </si>
  <si>
    <t>Respected sir,
I humbly submit my views to reduce the price of petroleum products. 1) Remove import duty and all other cess charges for importing crude oil. Ask the petroleum companies to work out the cost with their margin and the products should be exempted from any tax.By doing this, Govt will lose a sum of more than 3 lakh crores.To compensate this loss , all corporate companies &amp; business enterprises which show a Net profit of mor tha 1 crore should be charged @ 5% to 20% ( slab wise according to the profit) which may be called as "Fuel Cess".If this is implemented,petrol will cost Rs30/-; Diesel Rs.25/-; cooking gasRs.150/- and so on. Please consider my humble suggestion for which I wrote to your goodself even in 2014.If this is done our country will become Second to None in the world in all respects..Thank you sir 9444036998 mail id : rbchandhru@gmail.com</t>
  </si>
  <si>
    <t>Varun Kumar</t>
  </si>
  <si>
    <t>मेरा सुझाव यह है कि स्कूल में स्टूडेंट्स को entrepreanureship और मोटीवेशन से जुड़े भी लेक्चर देने चाहिए प्रतिदिन।
बचपन से ही goals सेट करना और उसे कैसे पूरा करना है सिखाना चाहिए। मैं एक ब्लॉगर हूं। मैं daily 4 से 5 घंटे ब्लॉगिंग करता हूं। मेरी वेबसाइट का नाम है tazanews.in</t>
  </si>
  <si>
    <t>HONORABLE PRADHAN MANTRI JI
FY BUDGET FOR 2023-2024 IS JUST FEW WEEKS AWAY. FEW THOUGHTS
1. SYSTEM OF EXEMPTIONS FOR INDIVIDUAL TAX PAYERS TO BE ABOLISHED.
2. PROPOSED NEW SYSTEM AS UNDER
A. ALL INCOME UPTO 6 LAKHS PER ANNUM EXEMPTED FROM PAYING IT.
B. INCOME TAX BRACKET
I. INCOME BETWEEN 6 - 10 LAKHS TO BE TAXED @ 15%
II. INCOME BETWEEN 10 - 20 LAKHS TO BE TAXED @ 25%. HOWEVER SURCHARGE @ 5 % ON TAX FOR THOSE WHOSE
INCOME IS ABOVE 15 LAKHS .
III. INCOME BETWEEN 20 - 30 LAKHS TO BE TAXED@ 35% WITH SURCHARGE OF 5% ON IT.
IV. INCOME BETWEEN 30 - 50 LAKHS TO BE TAXED @ 35 % WITH SURCHARGE OF 15% ON IT
V ABOVE 50 LAKHS TO TAXED @ 35 % WITH SURCHARGE OF 25 % ON IT
VI. EDUCATION AND HEALTH CESS 10% ACROSS ALL CATAGORIES ON IT PAID ABOVE 1 LAKH.
3. NEED TO BOOST HOUSING, HENCE REQUIREMENT OF INTEREST SUB VENTION SCHEME FOR FIRST TIME BORROWERS UTO 50 LAKHS BETWEEN 2.5 - 1.5 % .</t>
  </si>
  <si>
    <t>Subhamoy Roy</t>
  </si>
  <si>
    <t>Respected sir/mam
I want to give suggestions about education system in high school.
I think we should have unified digital platform for teachers and students interaction. Based on quires. Because of COVID we teen agers having lots of problem to interact with each other, I think it might help if we have online educational platform for whole and unified India</t>
  </si>
  <si>
    <t>ShrimanthSadalagi</t>
  </si>
  <si>
    <t>Respected Madam/Sir,
We Krushi Mitra Grameen Abhivruddhi Sansthe an NGO from Gokak (Dist: Belagavi) working with
farmers Since 2009 and we are working as POPI (Promoter Organization Producer Institute ) with
NABARD from last 07 Years and Promoted 05 FPCLs ( Farmers Producer Companies). And we are working
with nearly 3000+ farmers in Belagavi District.
Krushi Mitra also working as Business Correspondence for ICICI and Bank of Baroda in SHG (Self
Help Group) promoting and financing project nearly 270+ SHG’s are promoted and supported.
Now Krushi Mitra taking initiative to provide a direct market linkage to Farmers as well as
FPO’s, in this view we are organizing a District level Farmer Producer Organizations Summit at Gokak
on 26th &amp; 27th of Nov-2022.
Expecting Outcome: Around 15 Cr business transactions &amp; Business Agreements are expected from
this Mela .FPO’s get more information about Market and Business Strategies, Technologies, Agri
Equipment’s Etc.</t>
  </si>
  <si>
    <t>ಆತ್ಮೀಯರೇ, ಕೃಷಿ ಮಿತ್ರ ಗ್ರಾಮೀಣ ಅಭಿವೃದ್ಧಿ ಸಂಸ್ಥೆ ಗೋಕಾಕ ನಬಾರ್ಡ್, ಕೃಷಿ ಇಲಾಖೆ, ತೋಟಗಾರಿಕೆ ಇಲಾಖೆ, ಪಶು ಸಂಗೋಪನಾ ಇಲಾಖೆ, ಕೈ ಮಗ್ಗ ಮತ್ತು ಜವಳಿ ಇಲಾಖೆ ರೆಷ್ಮೆ ಇಲಾಖೆ ಹಾಗೂ ಜಿಲ್ಲೆಯ ವಿವಿಧ ಸಂಸ್ಥೆಗಳ ಮಾರ್ಗದರ್ಶನದಲ್ಲಿ ಇದೆ ದಿನಾಂಕ 26&amp;27,2022ರಂದು ರೈತ ಉತ್ಪಾದಕ ಸಂಸ್ಥೆಗಳು ಸಮಾವೇಶ ಹಮ್ಮಿಕೊಳ್ಳಲಾಗಿದೆ. ಸಮಾವೇಶದ ಮುಖ್ಯ ಉದ್ದೇಶ, ರೈತ ಉತ್ಪಾದಿಸಿದ ಉತ್ಪನ್ನಗಳಿಗೆ ರೈತ ಉತ್ಪಾದಕ ಸಂಸ್ಥೆಗಳ ಮಾರುಕಟ್ಟೆ ಒದಗಿಸುವ ನಿಟ್ಟಿನಲ್ಲಿ ಖರೀದಿದಾರರ ಹಾಗೂ ರೈತ ಉತ್ಪಾದಕ ಸಂಸ್ಥೆಗಳ ಮುಖ್ಯಸ್ಥರು ಮುಖಾಮುಖಿ ಭೇಟಿ ಹಾಗೂ ನೀತಿ
ನಿಯಮಗಳು ಕೇಂದ್ರ, ರಾಜ್ಯ ಇರುವ ಅವಕಾಶಗಳ ಬಗ್ಗೆ ತಿಳಿಯಲು ಒಂದೇ ವೇದಿಕೆಯಲ್ಲಿ ಸೇರಿ ಬಯಸಿದ್ದೇವೆ.</t>
  </si>
  <si>
    <t>Gomathinayagam</t>
  </si>
  <si>
    <t>Dear sir
As I already update the AC sitting coach we install TV both side .. people wating enjoy..
1.tickect all full
2. snacks sale increase
3. next generation people like to travel...
we are best....</t>
  </si>
  <si>
    <t>Divya Ujwal</t>
  </si>
  <si>
    <t>Respected Sir, I want to give suggestions regarding problem faced by working women workforce with small child. Even though ministry has mandated opening of crèches none of state psu are abiding by it.Therby creche should be mandatory and effective monitoring should be done.
Also I would suggest for effective working ,office hours should be 10-4pm so that work life balance is created.
Regards</t>
  </si>
  <si>
    <t>CommonMan Suresh Gupta Mittapally</t>
  </si>
  <si>
    <t>green birthday: I am visiting schools to motivate students about Environment . to protect every student plant a tree on his/her birthday .</t>
  </si>
  <si>
    <t>Rakesh Kumar_169</t>
  </si>
  <si>
    <t>मेरी इच्छा है कि आगामी चुनाव मे भी बीजेपी पूरे बहुमत के साथ देश पर शासन करे ।मै भूतपूर्व सैनिक हूँ तथा भेल ,भोपाल मे कार्यरत हूँ।सैनिकों के जज्वे और उत्साह को नजरंदाज नहीं किया जा सकता है ।जरूरत है कि इनके प्रशिक्षण और जज्वे को देशव्यापी अभियान मे शामिल किया जाय।भेल ,भोपाल के पास हजारो एकड़ जमीने भी खाली पड़ी हैं ।इसे भी सदुपयोग मे लानेकी जरूरत है।सैनिकों के उत्साहवर्धन के लिए भूमि को सैनिको को उचित मूल्य पर लीज़ पर देकर सरकार को एक बड़ी राशि भी मिल सकती है ।सैनिक जिस आवास मे रह रहें हैं उसी आवास को लीज़ पर भी दिया जा सकता है। इस बात को सरकार की एक बड़ी सफलता के रूप मे अगले चुनाव के समय देखा जाएगा ।सैनिक आजीवन ख़ानाबदोश जीवन व्यतीत करते हैं और उन्हें प्रतिस्थापित करना भी एक पुण्य का कार्य होगा ।रक्षा मंत्रालय के पास सैनिकों को प्रतिस्थापित करने हेतु सरकारी भूमि नीतियाँ भी है।प्रस्ताव पर विचार किया जाय तो सभी के लिए लाभकारी होंगे ।भेल की जमीन सही लोगों के हांथ मे ,बीजेपी को इसका क्रेडिट ,सरकारी खजाने मे भूमि के मुल्य का पैसा तथा भूतपूर्व सैनिकों का प्रतिस्थापन ।</t>
  </si>
  <si>
    <t>Vijay Inamdar</t>
  </si>
  <si>
    <t>sir Smart city Dharwad railway station should be named after famous poet shri D.R.Bendre.</t>
  </si>
  <si>
    <t>Anil Kumat</t>
  </si>
  <si>
    <t>Respected PM. Modiji.
There is no support from the banks to avail any loan scheme to start a business or improve business. Common people are unable to provide the documents demanding by these banks to to avail financial scheme introduced by National government. due to this difficult lakhs of people are unable to find out their living source and living in utter disappoinmet .request you to look into this matter and establish a easier way to provide loans with minimum documents under the guaranty of government. banks are asking profot ratio and repayment capability + lots of documents which we don't know from where to get it. There should be an option to apply for government documents through a single window application portal that should link with loan application request. common people are not able to make the project report asking by the bank, there should be a support for this too. lots of support schemes are announcing by your govt but it is not reaching to the deserve one .</t>
  </si>
  <si>
    <t>In Gujarat Bhimnath - Dholera, Modasa - Shamlaji rout are under progress. Now to reduce 100 km distance between bhavnagar - mumbai one new rout Dholera - Tarapur will be introduce. It will approximate 60 km. New optional rout for goods and passenger train. 1. Dholera - Tarapur - Anand/vasad - Mumbai. 2. Dholera - Tarapur - Anand - Godhra - Ujjain. 3. Dholera - Tarapur - Petlad - Nadiad - Modasa - Shamlaji - Udaipur. Above routs reduce the traffic and train handling pressure at Ahmedabad jn. Saurastra new rout bypassing ahmedabad will reduce travel time and direct connectivity to Vadodara, surat and mumbai without passing through ahmedabad. Now a days Bhavnagar to Vadodara via ahmedabad distance is 397 km. After completion of Dholera - Tarapur rout it will be approximate 292 km. So it wil reduce 105 km distance. Please taking out working survey work &amp; budget llocation in 2022-23 financial year. It will be completed before lokshabha election 2024.</t>
  </si>
  <si>
    <t>PROF RAJENDRA KUMAR VIPAT</t>
  </si>
  <si>
    <t>Hon.Respected Prime Minister sir सुप्रभात 💐💐🙏💐Please find enclosed a draft of the Scheme wich will be a mile-stone in the area of “EASE of LIFE” of a common citizen of the Bharat-Warsh. The Prime Ministers Special Drive for “EASE OF LIFE OF THE COMMON CITIZEN OF THE INDIA”. Series I- Yojna-I Title of the scheme -“QUICK SERVICE-HOME ELECTRIC MITRA SCHEME” 1. OBJECTIVES OF THE SCHEME-(A) Provide Quick Service Remedy for ordinary daily requirements of repairs of home appliances and fittings of electrical home appliances. (B) To organise all the skilled/semi skilled/unskilled labour /supervisors / workers on a Recognised NATIONAL PORTAL and give them an adequate Recognition (C) Ultimately make easy the life of a common man , who is willing to pay a little amount for Smart Services. 2. THE SCHEME- (A) The Central Government , with the appropriate help of the SMSE department and Skill Development Department, will open a NATIONAL PORTAL OF DOMESTIC ELECTRICIANS. CONTINUE ….2….</t>
  </si>
  <si>
    <t>honourable sir,
our Motherland should be corruption free,
Every Indians should keep public sector honest, transparent and accountable is the best way to make our nation as corruption free India.
yeah, ofcourse definitely ,we can and we will ..."unity is strength"
Let's make our nation corruption free India together! From this minute!!!!.</t>
  </si>
  <si>
    <t>Umakanta Padhan</t>
  </si>
  <si>
    <t>Respected PM Modi Ji,
Namaste! I am from Odisha staying in Pune since last 17 years. I am working as a mechanical engineer in John Deere Technology Cetre Pune.
My request is to improve city road infrastructure. During my last 17 yrs in Pune, the building infrastructure and population has grown multi fold but the road infrastructure is almost the same, city needs flyovers, metro, ring roads which will make the city efficient as well as it will save lots of fuel and green house gas and pollution. Kindly ask state government Shinde-Fadnavis ji to look at the matter on urgent basis. We all know, you would definitely listen and respond to our request.
Thank you,
Best Regards,
Umakanta Padhan
Pune</t>
  </si>
  <si>
    <t>NehaSharma</t>
  </si>
  <si>
    <t>Sir
Greetings of the day
A lot of focus is being put on Organ Donation and Transplantation ,We are aware about the efforts of the Government of India on same
Cardiopulmonary diseases are an ongoing Pandemic across the Globe
Most of the Heart and Lung Transplant work is done mainly by Private Sector Hospitals
REGIONAL INSTITUTE OF HEART AND LUNG TRANSPLANT is the need of the hour governed by Autonomous Management likewise on the lines of ILBS New Delhi to be created one in each State
Heart Transplant is a well established modality of treatment for patients with end stage Heart disease with more than a decade survival as per data available
Government Sector Medical College and Hospital involvement has to increase by means of creating Department of Heart and Lung Transplant in each of leading Government Sector Medical College and Hospital so that the benefits reach to maximum patient populationNMC ,NITI AAYOG,NOTTOshould focus on this important issue at the earliest
ThankYou</t>
  </si>
  <si>
    <t>Aravindvemparala</t>
  </si>
  <si>
    <t>Subject: Technology Awareness
Respected Sir,
I come from Hyderabad work in IT
and there is a predominant misconception that Technology Means 'IT'
this started in early 2000 when Java developers were in high demand in USA and rest is history
how ever the point that i have observed that Many technologies have come in which 90% of the graduates are not aware of
new fieds of science and potential carrier in the new field of technology
for example I had an interaction with my juniors and colleagues NONE of them know there is a field of science
called ASTRO physics
The point that i respectfully want to submit is there is a Big disconnect in Masses about the new technologies that can
define future of world, if we start early and the Government has this information
please make an effort in educating Indian Youth about various fields of science youth
can choose as carrier in the new field and develop a potential to be a pioneers which will benefit India in log run</t>
  </si>
  <si>
    <t>NirajAgrawal</t>
  </si>
  <si>
    <t>Sir sab se pehle m yhi kehna Chau ga ki jo bhi black money India k bhar h use India wapas lane k liye use ap tax free kar di jiye
Is se sir jb paishe Bahar se India aaye ge to sir value of money badhe ga ur India rupees strong hoga dollar se</t>
  </si>
  <si>
    <t>Piyush Shrivastava</t>
  </si>
  <si>
    <t>PFA</t>
  </si>
  <si>
    <t>महोदय,
कृपया न्यायपालिका/शासन/पुलिस के चरित्र में आवश्यक सुधार/बर्खास्त करें, क्योंकि भ्रष्टाचार/अनुचित कार्यशेली के कारण सही व कमजोर वर्ग के साथ अन्याय हो रहा है.</t>
  </si>
  <si>
    <t>Ravi</t>
  </si>
  <si>
    <t>Sir, Weavers are facing trouble and all state governments are ignoring them. Sir, Govt can ask all the Ministers, MPs, MLAs and all the political leaders to order the dresses from Weavers. Govt can also ask the Schools to orders their uniforms from the weavers in their state... This will create lots of opportunities for Weaver's and solve their problems. kindly look into this matter.</t>
  </si>
  <si>
    <t>महोदय,
कृपया देश के महत्वपूर्ण पदों पर विराजित माननीय राष्ट्रपति महोदया समेत अन्य नेताओं की धर्म/ जातियों का अवलोकन करें।
जिससे सिद्ध हुआ है कि अनुसूचित जाति, अनुसूचित जनजाति तथा ओ बी सी तथा मुस्लिम वर्ग अब पिछड़े/कमजोर नहीं रहे हैं तथा वे कानून तोड़ रहे हैं(आपराधिक रिकॉर्ड देख सकते हैं).
इस कारण उनका आरक्षण/अल्पसंख्यक के लाभ अविलंब समाप्त करें।
आशा है कि सामान्य वर्ग के अधिकारों की समुचित रक्षा की जाकर राजनीति में उचित स्थान दिया जाकर व्यापार में भी आरक्षण दिया जायेगा।</t>
  </si>
  <si>
    <t>Sirs, we are in a process of digital Transformation lead by our beloved PM Mr Modi. Looking to the recent Morbi bridge Disaster I will like to suggest Digital Twins to have scientific prediction of maintenance or disacster alarms, as an official Governence mechanism. Let me share A nice story, how norwegian Public Road Admin could save Stavo bridge from serious accident. digital twins are effectively used by them for predictive maintenance of almost half of old bridges in country, under real life road dynamics and natural conditions. An early warning of life threat to bridge enabled to save future repercussions. Almost 30-50% of bridges across world, were built well before 6-7 decades and deserve similar solutions. Definition of failure criteria, data generation and analysis remain important. Pl refer my post on LinkedIn, https://lnkd.in/d6tmJBFd for the same.
regards
Sanjiv Mantri</t>
  </si>
  <si>
    <t>Shikhapundir</t>
  </si>
  <si>
    <t>good healt</t>
  </si>
  <si>
    <t>Shivangkumarsingh</t>
  </si>
  <si>
    <t>आप लोग इस न्यूज़ को हाईलाइट करें और सरकार तक पहुंचाए।केंद्र और राज्य सरकार दोनों तक।क्योंकि यह 5लाख करोड़ से ज्यादा का इन्वेस्टमेंट है। इससे भारत सरकार के 50 विभागों में 25 लाख से ज्यादा नौकरियां मिलेंगी। आप लोग से निवेदन है कि इसे लाइक और शेयर करें और ज्यादा से ज्यादा लोगों तक पहुंचाएं।</t>
  </si>
  <si>
    <t>Qa Test</t>
  </si>
  <si>
    <t>Alcoholism in Himachal.
Respected Sir,
I want to bring it in your notice that alcoholism is getting very serious in Himachal. Please crub this menace otherwise it is going to be next Punjab.
Reasons:
1. Music videos and a message in public that drinking makes a man respectable. It is being glorified as a status symbol.
2. State government excise policy. Major contribution in state revenue.
3. Revdi culture. Social security schemes.
4. Promoted by each and every person in the state, from MLAs to Ex-servicemen to common people.
Effects:
1. Health issues.
2. Financial and economic issues.
3. Domestic violence and other family issues.
4. Ill effects on social starta.</t>
  </si>
  <si>
    <t>PankajGilotra</t>
  </si>
  <si>
    <t>The unemployment factor should be taken care of by our government. Even non-permanent employees should be treated as permanent after having worked for several years in the same industry. The same should be on the basis of their sincerity and honesty in work. This will result in their increase in motivation and the quality and quantity of work of all employees.</t>
  </si>
  <si>
    <t>Jagadeeswar Reddy</t>
  </si>
  <si>
    <t>Namaste Modiji,
Current vehicle registration format is highly state centric which can create problems sometimes. I think we can have unique vehicle number cum ID like phone number. The format like YEAR ALPABET NUMBER ( 22 AA 00000) would make reduce state identity and also foster national integration, free movement across states.</t>
  </si>
  <si>
    <t>Namaste Modiji,
India is a union of states. Large Cities spread across India with varying level economic growth. People often move between various centers of economic growth across India for employment, education, marriage, and so on. Today's rules are very difficult for people to shift vehicle registration across various states while moving across states due to varying state rules.
So I suggest automatic transfer of road tax and registration between states. For this there is need for centralized database of all vehicles and a dedicated platform for all vehicle related things. Whenever any person moves from one state to another he can just update his address in a dedicated platform, then automatically road tax for reminder part of vehicle life along with registration would be transferred. Along with it there needs to be uniform road tax across states for this to happen efficiently. This automatic transfer of vehicle related documents across states will foster integration of India.</t>
  </si>
  <si>
    <t>Rajeev Shrikant Yogi</t>
  </si>
  <si>
    <t>Keep all traffic signals of maximum 90 seconds. As due to more time of some signals , people break signals and that causes accident.</t>
  </si>
  <si>
    <t>Mylapore in chennai is becoming a hub for drugs Mafia. recently it has come in English daily</t>
  </si>
  <si>
    <t>SUBHASH RANI INDIAN BEAUTY THE BEST</t>
  </si>
  <si>
    <t>Join people with government schemes as much as possible, We have great man power but dont use it,, we should use this man power in appropriate manner to get optimum outcome. Thank you very much 🙏</t>
  </si>
  <si>
    <t>Sanjay Kumar Bhat</t>
  </si>
  <si>
    <t>In order bond with Community, people are aware most of sechmes , but in order to implement, everyone one want to fulfill their demand by money then they ready help for social development, so in order to best social development, it is necessary that people who are local must be educated and those people are ready to serve for welfare of society then there may development of society .</t>
  </si>
  <si>
    <t>Jhuma Banik</t>
  </si>
  <si>
    <t>Namaste Modiji,
Resp Sir,
This is to inform you that we are unlucky citizens of India situated in the Barak Valley of Assam.This part was an area of Bengal province under British rules, attached to the Assam province in 1876 to increase the revenue of Assam, as it was rich in agricultural products and other &amp; other natural resources.
But unfortunately, since independence, we are being deprived of the usual developments which were occurring in the rest of the state of Assam including employment in the govt jobs, the sole reason being we are almost all (&gt;95%) bengali speaking population in contrast to the rest of Assam where the majority population speaking Assamese reside. And this trend still persisting, rather increased over last 6 years. That sir, we are almost 20% out of total population of the state &amp; 15% out of total land of the state, but jobs of even 3rd &amp; 4th grade types are now being filled with the people of the Brahmaputra Valley.
So, we pray to you for your blessings.</t>
  </si>
  <si>
    <t>NareshKapoor</t>
  </si>
  <si>
    <t>क्या फर्क है हिंदुस्तान और पाकिस्तान की सोच में
पठान ने दिया जवाब
"भारतीय टीम के पूर्व ऑलराउंडर इरफान पठान ने शहबाज शरीफ के इस ट्वीट कर करार जवाब दिया है। पठान ने कमेंट में लिखा- आप में और हम में फर्क यही है। हम अपनी खुशी से खुश और आप दूसरे के तकलीफ से। इस लिए खुद के मुल्क को बेहतर करने पर ध्यान नहीं है।"
भारतीय संस्कृति जीत-हार से ऊपर है न तो जीत में आपे से बाहर और न ही हार में विचलित। भारत ने कई बार युद्ध जीता पाकिस्तान को अंदर तक घुस के सबक सिखाया उनके द्वारा आक्रमण करने पर फिर भी आज तक एक इंच जमीन नहीं रखी। जो भी मुस्लिम इंसान भारत में रहे 1947 के धर्म आधारित बंटवारे में, उन्हें पलने बड़ने के समान ही नहीं उससे भी कहीं अधिक पलने बड़ने के अवसर मिले। जिसकी वजह से आज उनकी संख्या कितनी गुना हो गई है और आज भी उन्हें कोई कमी नहीं है। उन्होंने एक नहीं कई बार भारत के राष्ट्रपति जो तीनों सेनाओं के सरपरस्त होते है उस पद को सफलता पूर्वक सुशोभित किया। जबकि पाकिस्तान में जो हिंदु परिवार वहां रह गये थे आज उतने भी नहीं यह फर्क है हिंदुस्तान और पाकिस्तान में।</t>
  </si>
  <si>
    <t>1000000</t>
  </si>
  <si>
    <t>hi mere paas ek Ayurvedic jadibutty he ise aadmi mahino tak bhukha rah sakta he me ise sewa kre taur pe military me dena chahta hu trial base pe jail me kedi de sakte he me khud mere par prayog karta hu 100% Ayurvedic and 100% free me dena chahata hu bus aap ek baar chance dijiye thank you</t>
  </si>
  <si>
    <t>AKHILESH KUMAR TIWARI</t>
  </si>
  <si>
    <t>Regarding reservation in jobs etc, it is suggested that the same may be restricted for one chance only, so that maximum can be provided the said reservation, and maximum people will be benefited</t>
  </si>
  <si>
    <t>Mahaveer Gurjar</t>
  </si>
  <si>
    <t>खेतीहर मजदूर ( कृषि श्रमिक) से तात्पर्य उस व्यक्ति से है। जिसकी आय का 50 प्रतिशत या उससे अधिक आमदनी खेतो पर मजदूरी से प्राप्त होता है। खेतिहर मजदूरों की आय का प्रमुख स्त्रोत खेतो पर मजदूरी है। इनके पास जीविका कमाने के लिए अपनी मेहनत के अलावा और कुछ नही होता । इनको भी किसान सम्मान निधि का लाभ मिलना चाहिए। जिससे यह परिवार कृषि में मजदूरी करते रहें शहरों की ओर पलायन ना करें</t>
  </si>
  <si>
    <t>वृद्धावस्था पेंशन में अगर बीपीएल का बंधन हट जाए तो बहुत से गरीबों को इससे मदद मिलेगी इनकम टैक्स देने वाले को छोड़कर सभी बुजुर्गों को वृद्धावस्था पेंशन का लाभ मिलनाचाहिए।</t>
  </si>
  <si>
    <t>KRISHAN KUMAR</t>
  </si>
  <si>
    <t>RAKSAK JAB BHAKSAK BANE CHHA JATA ANDHKAR HAI, ATYACHAR, PAPACHAR OR DURACHAR KI BHARMAR HAI.</t>
  </si>
  <si>
    <t>HUSNEJAHAN SHAIK</t>
  </si>
  <si>
    <t>Respected PM ji,
Now a days we are seeing that most of the MNC companies are firing their employees, because of their fake experiance documents. Do you know why fake candidates are increasing. Because of very very less opportunities for the career gap students. Is there any fault with the career gap student who wants to start their career in the IT sector. Because of family issues, financial issues and also companies rejections makes them to take job with fake documents. If it continues to happen then our country treat as fake employees country. So take immediate actions and provide opportunities to career gap students. Because of less opportunities, most of the younger students are taking wrong steps. If you provide bulk of opportunities then there is no scope for them to think in a wrong. I want to see my country as a 100% employments. So donot give a chance for other countries to defame our country due to the fake experiance candidates. Thank you so much..</t>
  </si>
  <si>
    <t>V Raghavendra Bunty</t>
  </si>
  <si>
    <t>ಮದ್ಯಪಾನ ಮತ್ತು ಮಾದಕ ವ್ಯಸನ ಮತ್ತು ಮಾನಸಿಕ ಆರೋಗ್ಯಕ್ಕೆ ಚಿಕಿತ್ಸೆ ಮತ್ತು ಪುನರ್ವಸತಿ ನಾವು ಯುವಕರನ್ನು ರಕ್ಷಿಸಬೇಕು ಮತ್ತು ಅವರನ್ನು ರಾಷ್ಟ್ರದ ಜವಾಬ್ದಾರಿಯುತ ನಾಗರಿಕರನ್ನಾಗಿ ಮಾಡಬೇಕು ಇಂದಿನ ದಿನಗಳಲ್ಲಿ ಯುವಕರು ತಪ್ಪು ದಾರಿಯಲ್ಲಿ ಹೋಗುತ್ತಿದ್ದಾರೆ ಅದು ನಮ್ಮ ದೇಶದ ಮೇಲೆ ಪರಿಣಾಮ ಬೀರುತ್ತದೆ ಆದ್ದರಿಂದ ನಾವು ಅವರನ್ನು ರಕ್ಷಿಸಬೇಕಾಗಿದೆ.</t>
  </si>
  <si>
    <t>Treatment and Rehabilitation for Alcohol and Drug and substance Addiction and Mental Health we have to protect the youth and and make them responsible citizen of nation nowadays youths are going in wrong way it will affect our nation so we have to protect them</t>
  </si>
  <si>
    <t>My Idea on my focus is protect youth from substance</t>
  </si>
  <si>
    <t>UcchtarMadhyamikShikshMandalDelhi</t>
  </si>
  <si>
    <t>Private education board education provided to Street children and poor dropout student</t>
  </si>
  <si>
    <t>S Kumar</t>
  </si>
  <si>
    <t>Issues for action:- Conversion of sea water for domestic and industrial usage, Ways to save lives during land slides in Himalayan region of kedarnath and other Holy places , Installation of Solar projects in the high temperate states like Rajasthan and Gujarat, avoid burning of crops &amp; find Ways to cut crops through machines to reduce air pollution in Delhi &amp; Punjab, behavioural and attitudinal classes towards public empathy for elected representatives from Sarpanch to MPs, Implement quick &amp; Strict action for crimes against women.</t>
  </si>
  <si>
    <t>GuptaAbhishekh</t>
  </si>
  <si>
    <t>I have an idea to resuse the non active mine to conserve ypur environment, but sir if you allow me to discuss this ieda directly then i can explain you this idea very well.</t>
  </si>
  <si>
    <t>SunetraDas</t>
  </si>
  <si>
    <t>My view on caste system and today's India</t>
  </si>
  <si>
    <t>TANNAMALAI</t>
  </si>
  <si>
    <t>Sir
So far corruption in India is prevalent and it is almost control all state govt offices...
Of course in your party ruled states may have more control ...but the main problem is even though it is against law it is only economic offence...no severe punishment for the same like in criminal offence..
My sincere request is to bring it under criminal category of it exceeds 1 lac in a single transaction..
It creates lot of fear and that can only prevent people from doing it also it it is proved punishment can go upto life imprisonment.
In gulf countries/muslim countries the law is severe..
Cut hands/ jail torture/ visa cancellation etc..so people fear and obey the law to maxm extent.even though they have their own problems and it affects individual liberty....
Country comes first and it is well being and also it's people's well being and discipline are the foremost
Pl enact an act in parliament and discuss with lawyers/judges to bring this change.
T Annamalai</t>
  </si>
  <si>
    <t>Anoopkumar K A</t>
  </si>
  <si>
    <t>This is to bring to the kind attention that there is a factory running in the residential area in plot number 300A-khasra number 392 chipyana buzurg pargana dadri gautam buddha nagar up 201009. creating lots of disturbance and nuisance towards society also some iligal activities are going on such as child labour wastage of water noise polution.some of the child labours are addicted towards drugs and carry criminal activities. I urge to the concerned authorities to investigate the matter deeply on the priority bases and take the necessary action in order to save the society and its people from these criminal minded people and getting big losses attached are some of the photos and videos of the same</t>
  </si>
  <si>
    <t>VengamambaSrinivas</t>
  </si>
  <si>
    <t>Dear Modiji,
Warm Greetings !!
I am SrInivas Babu the RTI Cell Convenor of , Bharatiya Janata Party, Andhra Pradesh.
I had the august opportunity of Meeting Shri. Narendra Modi ji today i.e. 12th November 2022 morning at INS, Circars, Indian Navy Establishment , Visakhapatnam before his departure to the Public Meeting.
An important letter addressed to the Prime Minister requesting him to bring out the 'GOOD GOVERNANCE ACT' to ensure that Union Government's policies, initiatives and schemes percolate to all States uniformly under his leadership is attached to this Comment.
Request you to go through the same and do all needful .
Warm Regards,
Pachava Srinivas Babu
a.k.a. Vengamamba Srinivas</t>
  </si>
  <si>
    <t>RAMESH PRASAD MISHRA</t>
  </si>
  <si>
    <t>Respected Sir,
As vision is to increase farmers income and empowerment , I request to introduce CHAKABANDI in the villages where it is still pending after shorting out issues who bars the Chaka Bandi. Sir I am resident of Village - Rasin, Tehsil - Karvi (Chitrakoot), District Chitrakoot, Uttar Pradesh. Sir, since childhood we are listening about Bhumi Sudhar (Chakbandi) , now crossed 60 years and became Senior Citizen . Our request is please arrange necessary action for Bhumi Sudhar Programs at village RASIN . We hope after Bhumi sudhar (Chakbandi) farmers of this area will definitely get better results and income. we are highly hopeful and thankful for betterment of Government.
Regards
Ramesh Prasad Mishra
Mob 94258 12104
email: remesh.mishra04011962@gmail.com</t>
  </si>
  <si>
    <t>Sachin G Kulkarni</t>
  </si>
  <si>
    <t>Idea to increase use of generic medicines
Make a rule that doctor must write the medicine composition and not the medicine product name in their prescription.
For example :
Doctor prescription must contain :
Chlorpheniramine Maleate (2mg) + Paracetamol (500mg) + Phenylephrine (10mg) not the product name "Sinarest"</t>
  </si>
  <si>
    <t>Pramod Kumar_233</t>
  </si>
  <si>
    <t>encourage more and more MSME UNITS</t>
  </si>
  <si>
    <t>J Sai Kumar</t>
  </si>
  <si>
    <t>As we all know the Indian is emerging as "Digital India", It will be helpful to create a digital platform such as E- Coding for making India a Technical head and which also improve our security connection with other countries in the world.</t>
  </si>
  <si>
    <t>Iiixxxxxef</t>
  </si>
  <si>
    <t>My suggestion is Government has to work on "Do it Right First time" to save time and resources
Example is" RCC and tar roads are damages in few years as 40% amount of tender is expenditure by contractor to make happy Government and local government officials Aand because of that contractors are not using 100% raw materials during construction of roads which resulted in to damages of roads before it's life. If we follow concept of"Do it Right First time" then life of roads would be double and same resources (manpower) can be utilised for other infrastructure</t>
  </si>
  <si>
    <t>Praful Gharpure</t>
  </si>
  <si>
    <t>In IT Service Delivery across globe there is a framework of best practices called ITIL has been adopted for implementation. In India there are several IT implementations are carried out for Service Provision under Digital India Program and there is a opportunity to formulate best practices based Urban Service Delivery Framework like ITIL for the service provision in country. Such a framework shall be a contribution of Indian Origin in space of City Governance with both components i.e IT and Process.
The book published on Notion Press titled " Service Delivery Process Framework - A lifecycle approach" outlines the same which need to be scaled up.</t>
  </si>
  <si>
    <t>is there any proposal for controlling media houses, especially on false news about political parties and politicians</t>
  </si>
  <si>
    <t>NeerajSingh</t>
  </si>
  <si>
    <t>महोदय, आज कौशल विकास के नाम पर जो प्रशिक्षणों का शोषण किया जा रहा है एजेंसियों द्वारा वो किसी से छिपा नहीं है। ऐसी बहुत से एजेंसियां है जो ट्रेनिंग के नाम पर सिर्फ खानापूर्ति कर रही है, जिसका खामियाजा प्रशिक्षक और प्रशिक्षणार्थी दोनो को ही भुगतना पड़ रह है। एजेंसियां वेतन तक नहीं देती और सरकार से जब पैसा आएगा तो मिलेगा ये कह कर शोषण कर रहे है प्रशिक्षक अपने आपको पूर्ण रूप से फसा हुआ तो तब पाता है, जब उसे ये पता चलता है की अगर उसने उनके बनाए पॉलिसी के तहत काम न किया तो वेतन जो की मिला ही नहीं अब तक काट लिया जायेगा। क्या ये सब ही कौशल भारत होने का सपना है अगर नही तो ऐसे एजेंसियों पर कड़ी कार्यवाही होनी चाहिए या नहीं अब आप ही सुझाए। आपने हर जगह रास्ते निकले है तो इसका भी कोई ना कोई उचित विकल्प जरूर निकल जायेगा। क्या ये किसी भ्रष्टाचार से कम है? आज ट्रेनर को मात्र 10-15 हजार के वेतन पर ये सब सुनने को मिल रहा है। कैशल विकास से देश का भविष्य कुशल बने न बने किंतु आज वर्तमान जरूर अकुशल, असुरक्षित और दूषित हो रहा है।</t>
  </si>
  <si>
    <t>me ahm se hu mene meri society me grocery wholesale price me retail bech raha hu meri society me 300 family he sub khus he aalu and pyaj rs 18 per 1 k g bech rahe he or bahut chije wholesale price .e bechenge thank you</t>
  </si>
  <si>
    <t>Nidhi Sikhwal</t>
  </si>
  <si>
    <t>teaching of Sanskrit Language to be made compulsory from nursery to college in every professional field (for professional atleast 20 marks criteria basis) and teaching of ayurveda,Vedas and Gita,upanishad compulsory please</t>
  </si>
  <si>
    <t>NAVEENKUMARDABLA</t>
  </si>
  <si>
    <t>a good work organized by Indian Government
such too much helpfully for citizen</t>
  </si>
  <si>
    <t>Satish Kapoor</t>
  </si>
  <si>
    <t>Desh ke har Nagrik Ka Adhikar hai ki vah Apne Har vote ka Sahi istemal Karen aur desh ki Raksha Karen Aur Ek Aisi Niti banae jisse Hamara Desh sarvpratham Sabse Aage Ho India is great chain Se Sona Hai To ab Jaag jao</t>
  </si>
  <si>
    <t>Rajesh Chourasia</t>
  </si>
  <si>
    <t>पीएमओ में 2020 में शिकायत/निवेदन किया गया था जिसका निराकरण 2022 तक नहीं हुआ उसका फीडबैक मांग रहे हैं फीडबैक में क्या रेटिंग दूं ये बताइए आप</t>
  </si>
  <si>
    <t>Adv Praveen Pratap</t>
  </si>
  <si>
    <t>सर जी,
हम जैसे साधारण व्यक्तियों को आपसे बहुत सारी अपेक्षाएं हैं।
आप नहीं कर सके तो आगे कोई नही कर पायेगा। क्योंकि आप जैसा संत व्यक्ति दूसरा मुश्किल से ही ताकतवर हो पाएगा।
आपमें ताकत है,आप भ्रष्टाचार का समूल नाश कर दो।
एक सच जो लोग जिनके मार्फत रिश्वत लेते हैं वह उन पर कोई कार्यवाही कर ही नही सकते,इसीलिए भ्रष्टाचारियों को मजे आते रहते हैं,और शोषण होता रहता है,साधारण व्यक्तियों का।
सर एक कदम इस ओर भी,
जय भारत,
जय मोदी</t>
  </si>
  <si>
    <t>Bhavik Patel</t>
  </si>
  <si>
    <t>I have an idea to clean our cities across India, as we all knows that our country is bunch of festivals, why don't we start Monthly festival to make clean " My street my hobby " festival which encourage people to clean cities.</t>
  </si>
  <si>
    <t>Praful Rajaram More</t>
  </si>
  <si>
    <t>15 लाख पर यक्ती कब मिलेगा???
माझ्या कडे बेस्ट आयडिया आहे.</t>
  </si>
  <si>
    <t>Hindutva has a new responsibility of re defining profession based caste system to prevent religious conversions and to save hinduism. Since vedha vyasa muni's Vedas are more than 2000 years old In which he had defined profession based caste system, which was followed for more than 1900 years with minor changes in further dividing and adding new profession based castes by many kings who followed hinduism.
Foreigners coming to India come here since they were impressed about the Indian Culture but when they come here, they find egoistic caste system without following any profession.
It's high time to redefine the Hindu profession based caste system as per today's profession or as per income.</t>
  </si>
  <si>
    <t>Vivek Kumar Dubey_4</t>
  </si>
  <si>
    <t>Namaste Prime Minister Ji,
Me and my team want to be famous my country for world largest and greatest "GURUKUL" must be famous in my country as well as in the world..
Still no any "GURUKUL" is famous in the world and not known by new youth.
This is our request to you to be happen this activity, also we all know that you only the person to do this work.
Aapka bahut bahut dhanyawad
Me &amp; my team</t>
  </si>
  <si>
    <t>PALANIVEL</t>
  </si>
  <si>
    <t>thanks and praise the lord....</t>
  </si>
  <si>
    <t>Anil Nair</t>
  </si>
  <si>
    <t>Respected PM Sir,
Suggest to kindly extend the ayush 5 lac insurance policy to senior citizens who have paid income tax for atleast 5 or 10 years in their life term.</t>
  </si>
  <si>
    <t>Uttam Das</t>
  </si>
  <si>
    <t>प्रधान मंत्री आवास योजना के अंतरगट घर प्रति जबर्दस्ती रोक और बिहार सरकार के द्वारा दिया गया परचा प्रति कब्जा किया गया बबलू सिंह के द्वारा महावीर दास को उच्च न्यायलय से हक दिलाने का कृपा किया जाए: लखीसराय अनुमंडल लोक निवारण अधिकारी उनके पास पहले जा चुका हूं वहां से न्याय नहीं मिला महावीर दास का जामिनी विवाद में बहुत से अधिकारी मिला हुआ है गलत रिपोर्ट बनाया हुआ है जिला पदाधिकारी मिला हुआ है मुझे श्री प्रधानमन्त्री जी से निवेदन है कि मेरी समस्या को हल करेन महावीर दास बरहिया बोध नगर वार्ड नंबर 23 जिला लखीसराय</t>
  </si>
  <si>
    <t>RudraBharti</t>
  </si>
  <si>
    <t>sarkari job</t>
  </si>
  <si>
    <t>wow rally nice i like it thank u sir
https://sarkariprep.in
https://sarkariprep.in/en/
https://sarkariprep.in/sarkariyojana</t>
  </si>
  <si>
    <t>रेलवे की निष्प्रयोज्य बिल्डिंग , रेलवे पटरी और लकड़ी जिनका कोई उपयोग नहीं होता है , उनकी सार्वजनिक नीलामी कर दी जाए तो वह तकरीबन एक लाख करोड़ रुपए से अधिक होगी इस पैसे से रेलवे का कायापलट हो सकता है लेकिन कोई भी सरकार इस पर ध्यान नहीं देती |</t>
  </si>
  <si>
    <t>इंडियन एविडेंस एक्ट में सुधार किया जाए जिसकी वजह से देश के प्रत्येक थाने में हजारों गाड़ियां एवं उपयोगी सामान पड़ा खराब हो रहा है | यदि सामान की वीडियोग्राफी करवा कर अदालत में सबूत के तौर पर पेश कर दी जाए और इस सामान को उसके मालिकों को अथवा नीलामी के जरिए भेज दिया जाए जिससे जीडीपी में बहुत बड़ा बदलाव आएगा |</t>
  </si>
  <si>
    <t>Kiran Giri</t>
  </si>
  <si>
    <t>Fek platform this is never workin this bogas only i told so many times I have biggest plan to create great job opportunity in India but this is fek so sorry i never expected this</t>
  </si>
  <si>
    <t>Facilities of CGHS may be opened for all citizens of india with similar and uniform subscription structure,
and with this huge inflow , a chain of central govt. path labs may be started,</t>
  </si>
  <si>
    <t>अंगरेजो के समय से चला आ रहा है, कोई भी फार्म भरो जाति जरूर लिखनी होगी,
पूरा नाम लिखो फ़िर सरनेम भी लिखो,
मानलो मेरा मोबाइल खेो जाये और सिम दुबारा लेने के लिये मैं थाने में आवेदन करने जाऊं और वो मुझे उसमें जाति ना लिखने पर स्वीकार ना करें
कमसे कम जो सरकारी कर्मचारी नेम पलेट लगा कर ड्यूटी करते है,
कमरे के बाहर नेम प्लेट लगाते हैं को अपनी जाति सूचक सरनेम नहीं लिखने की सलाह दी जानी चाहिए,</t>
  </si>
  <si>
    <t>Moses Dayan</t>
  </si>
  <si>
    <t>Recycling batteries: we speak a lot about recycling batteries but don’t have any place to drop used house hold batteries (AA, AAA, Mobile batteries). Have to think about placing bins in public places for people to drop. Subsequently these recycling concepts have to be taught in schools.</t>
  </si>
  <si>
    <t>जब भी किसी शहर में कोई प्रतियोगिताओं की परीक्षा आयोजित होती है,
उस शहर के रोड ट्रेन में भयानक भीड हो जाती है,
यह स्वाभाविक भी है,
सरकारी नौकरी की आस में छोटे शहरों के जितने युवाओं को आना जाना होता है उसका अन्दाज लगाया जाना असम्भव नहीं है
क्या उन्ही कसबों में ये परीक्षा नहीं आयोजित की जा लकती
देश का लाखों करोड़ों का तो पैट्रोल ही बच जायेगा,</t>
  </si>
  <si>
    <t>Venkatesh CS</t>
  </si>
  <si>
    <t>being BJP govt in Karnataka, they failed to implement Swatch Bharat mission envisaged by our P M vision of Garbage free india. only VIP areas is being given top priority. Middle class and below living areas have been neglected. poor quality roads, footpaths, everywhere garbage menaces. elected representatives not available to general public, officials have no fear because they are protected by the political bosses. just like congress ruled, BjP govt also show rosy picture on records and advertising in news media's. example our son who is NRI from London, trying to buy Agriculture land, so many hurdles from Revenue Department. without bribe podi, survey and registration not at all possible. officials are demanding hefty bribes. youngsters have fear if the complain to Lokayukta, process will be prolonged. Revenue minister announcing on paper about digitalisation, simplification but practically of no use. without bribe no public work will move on. people have no confidence on elected .</t>
  </si>
  <si>
    <t>Road safety:
We learn lot of road signs and line markings before taking license, but in reality we don’t see any in public roads.
We must improve sign boards, speed limit signs and line markings followed by technology to identify and nail down violators. We are tech savvy country.</t>
  </si>
  <si>
    <t>Road Safety:
1. Improve road sign and sign boards (at least 2 or 3 times in toll roads for entry/exits/bifurcation 500M / 250M / 50M ahead)
2. Standardise the lane markings lines
3. No specific rule in round abouts like priority for entry or priority for vehicles in circle
4. Lack of markings on road to decide whether priority to left to be given or not</t>
  </si>
  <si>
    <t>Road Accident and evidence:
Mandate dashcam for vehicles and use videos as evidence while investigation.
Embed vehicle speed, turn signals in the video.</t>
  </si>
  <si>
    <t>My thoughts to reduce accidents in toll roads:
1. Tie all vehicles to a driver in a centralised DB with option to change driver with in/out date/time to improve accountability
2. Control access to vehicles like moped, 3 wheelers, low tonnage CV’s.
2. Run image recognition / radar technologies on videos generated by surveillance cameras to identify vehicles plying in opposite direction, Slow moving vehicles in right most lanes
3. Make all entries to toll roads with access control
4. Eliminate “U” turns in toll roads by exit and under / over passes
5. Frequent road signs on speed limit in toll roads
6. Speed Radar with automatic fine system like in western countries
7. Engage general public during decision making on road offences (this would give a sense of seriousness among people)</t>
  </si>
  <si>
    <t>Kumudini Rout</t>
  </si>
  <si>
    <t>RESPECTED HONERABLE P.M SIR
This is my application how can i contact you. your MODIFARM we want to made it in odisha. SO PLEASE SHARE YOUR ID WITH US. I WANT TO CONNECT YOU WITH THIS.
IF YOU GIVE ME THE PERMISSION I SPECIALLY THANK FULL TO YOU.
KUMUDINI ROUT
JAGATPUR ,CUTTACK ODISHA</t>
  </si>
  <si>
    <t>Krishna Prasad Shetty</t>
  </si>
  <si>
    <t>Central Govt under the leadership of Modiji is doing extremely well.but our karnataka Govt had spoiled its image almost every constituency,and also in coastal karnataka ,udupi ,karkala and kapu,and Byndoor ,all the MLAs should be replaced with new faces.there is no governance only corruption and they are busy with doing unethical things.</t>
  </si>
  <si>
    <t>Chandan Tamariya</t>
  </si>
  <si>
    <t>Honorable PM Sir,
We the people of India are glad to get a visionary &amp; tech savvy Prime Minister like you,who keep on introducing innovative technology in India to make smarter Cities.One of the best example is FASTag,Which makes our road trips convenient , hassle free ,No waiting in toll bridges &amp; easy to recharge
Your Excellency, Our metro trips are also convenient &amp; hassle free,But the ticketing process is very time consuming,commuters have to wait in long que to recharge smart card, sometimes we have to face shortages of token in vending machines &amp; because of exact change of rupee we have to wait even longer for tokens. So I request government is to collaborate with the retail Gaint AMAZON to make Artificial intelligence based ticketing systems in metro Because Artificial intelligence based Amazon Go retail store in United States are working so smoothly &amp; brilliantly. By adopting same Ai based technology for Metro ticketing process will make hassle free metro travel.Thankyou</t>
  </si>
  <si>
    <t>ROSHNI</t>
  </si>
  <si>
    <t>Keep your Cattles &amp; Pet in home. As many of Road Accidents happened when they wondered on Road</t>
  </si>
  <si>
    <t>Jobanpreet Singh</t>
  </si>
  <si>
    <t>cadet Jobanpreet singh
khalsa college amritsar
2punjab naval unit amritsar
Trees play an important role in balancing the environment, ecosystem and preventing global warming. We must plant more trees and avoid polluting or littering our planet. Trees have medicinal benefits and we must not exploit them. We must safeguard our environment by avoiding deforestation.</t>
  </si>
  <si>
    <t>Vishaldeep Singh</t>
  </si>
  <si>
    <t>cadet vishaldeep singh
reg.no. -PB2022SDN127563
2 PB NAVAL UNIT AMRITSAR
Khalsa college Amritsar
article on child labour :-
Child Labour has been a pressing problem in India. It has been written in several papers that child labour only pushes the economy into another equilibrium. This equilibrium is bad. The other one is also not good for a developing country like India. The equilibrium consists of children not working; it keeps the economy in the vicious cycle of poverty. The cycle cannot be done away with without the investment if the Government. This investment also has to be substantial.
The Government of most developing countries does not have the means to have such colossal investment necessities out before them. Several households re caught up in the trap of low income. These households do not have a subsistence level of food and provisions to survive with. The parents also work very hard in most cases. However, individual children are often trafficked from these situations.</t>
  </si>
  <si>
    <t>Cadet mehak preet
khalsa college amritsar
2punjab naval unit amritsar
Water pollution is the contamination of water sources by substances which make the water unusable for drinking, cooking, cleaning, swimming, and other activities. Pollutants include chemicals, trash, bacteria, and parasites. All forms of pollution eventually make their way to water.</t>
  </si>
  <si>
    <t>Muruganandam Mani</t>
  </si>
  <si>
    <t>Cattle have caused several accidents on the by passs. I have travel on 03.11.2022 from Madurai Airport to Chennai by car around 40 places people stay with cattles. Please check the attached photos..
Please ask the Toll Plaza to take the necessary action and move the cattle from one city to another city.
No one uses it after this imposition.</t>
  </si>
  <si>
    <t>KARTICKSHAW</t>
  </si>
  <si>
    <t>THIS IS THE NEW THING
ONE OF BEST IDEA FOR THE
PRIME M NAREDRA MODI JI
EVERY ONE TO SHOW HER TALLENT
DIRECLY NON ANY DIFICULTY
BT HOPE ALL THE NEED PERSON
DO THAT</t>
  </si>
  <si>
    <t>Respected Concern,
We are living in our New Thinking India where we are seeing the path is open from each end and progress is taking each day a bit higher step then the earlier
so we Want from our esteem government to kindly remove the reservation system and let the deserved candidate get the post and position..
we we are fighting that there should not be any caste discrimination than why we are having everywhere to write Caste in any paper whether we are SC/ST/OBC/GEN this column should not be there in anywhere and the candidate who deserved the position will get without any caste discrimination why we r dividing the position based on caste if we are said not to do caste discrimination
By removing Reservation System You might face many problem like Violence, hatred etc you might also effect vote bank but believe me the person who are facing this issue are from all caste it is not like todays the caste which is getting benefit there is also the deserving person they will support.</t>
  </si>
  <si>
    <t>Nitish Sharma</t>
  </si>
  <si>
    <t>Letter to Modi Uncle.
Akshit Sharma
Class 5, Age 9</t>
  </si>
  <si>
    <t>Nittu Mahesh</t>
  </si>
  <si>
    <t>Don't contact with officer s. Only contact local citizen
To solve the problem</t>
  </si>
  <si>
    <t>Satendra Kumar</t>
  </si>
  <si>
    <t>Ap logo ko bharat ke scientist ko bhdawa Dena chahiye</t>
  </si>
  <si>
    <t>NEERAJAMEHRA</t>
  </si>
  <si>
    <t>YOUR MINISTRY FOR NEW RENEWABLE MINISTRY SEEMS FRAUD. ALL CONTACTS GIVIEN UNDER IT DO NOT EXIST. WILL BELIVE IF YOU CAN SEND A PROPER CONTACT</t>
  </si>
  <si>
    <t>Ritik Ranjan</t>
  </si>
  <si>
    <t>To increase the employment it is necessary that focus on both skill as well as innovation and invention ,unemployment rate and innovation and invention of any country show that quality of education and how they improve the life of the citizen that live in the country. To improve the innovation and invention in India, there are some steps taken by government are:-
• Introducing startup and innovation cell in colleges.
• Increases number of hack tons(Organized by government/PSUs)
• Organizing EXPO of each sector\area of technology
• Introducing some short term courses in central university, colleges(IIT,NIT)
• Focusing on all sector/area equally
• Introduce new courses/degrees in colleges (futuristic and demanded courses like AI ,IOT, Manufacturing design)
• Industry development equally over the India.
• Improving in skill India and PMKY GOAL like scheme
some reform required gor decreases unemployment like 'police reform','education reform for teachers requirement' etc</t>
  </si>
  <si>
    <t>Sakthivel</t>
  </si>
  <si>
    <t>Every Indian rupee expiry date add to successful india only sample atm card expired date 5 years or 10 years expiry date to bourn new India every corruption is full stop please discuss</t>
  </si>
  <si>
    <t>Hon.Prime Minister sir, Good morning sir💐🙏🙏. Please find enclosed a suggestion, may be unique if it’s own nature- ALL SOCIAL MEDIA ACCOUNT -OPERATORS BE DIRECTED TO OPEN THE ACCOUNT,with Bank-verified Name only.For that they must charge DINR 1-10 das one-time charge, so that the problem of multiple &amp; fake accounts on the Face-book, Instagram, Twitter etc. may be solved without any trouble some actions. Suggestion 2- The proposed Entry fee May also be charged digitally from the existing social media account holders tOO.Suggestion-3 one independent spy team to observe sex contents on these social media platform for gaming etc. too .4- now a days an organised Crime of posting nude photo and videos and thereafter black-mailing is on the Extreme Hight., this also be stopped with small trick of registering the applicant with BANK-VERIFIED NAME. I hope, the urgent Need of the Hours/minutes/seconds is to stop online crimes, IMMEDIATELY sir,please do the NEEDFUL AND OBLIGE.💐💐🙏🙏🇮🇳🇮🇳🌺🌺🌺</t>
  </si>
  <si>
    <t>Shashikant Tiwari</t>
  </si>
  <si>
    <t>sir mere kyal se up ki gousal me gayo ka sanvardhan kar uchh koti ki Nagle visit ki jaye or kishano ko usme rojgar de kar unke rakhrakhav ka prsichhad dekar hm bhi brjilian gir gay ke jaise ak gay 40 litter tak dudh utpadan vale pashu taiyar kar sakte hai jisse kishano kya kalp ho sakta hai</t>
  </si>
  <si>
    <t>Snehorshi Roy</t>
  </si>
  <si>
    <t>Respected Authority, please make an agency like CBI/ED/NCB/NIA Which includes Police who are Doctors too to save poor &amp; middle class who has to sale every thing to save his/her loved ones and gets in trouble while their closed persons are in the spider net of medical emergency.</t>
  </si>
  <si>
    <t>if possible, it may one cloud store for attendance of all office employees in India.</t>
  </si>
  <si>
    <t>AKASHRAVINDRABHUJBAL</t>
  </si>
  <si>
    <t>I think that government should connect the industrial zones with wide highways as well as railway this will effectively reduce the cost of transportation will in turn be helpful to reduce the cost of manufacturing in India it will also help in reducing traffic</t>
  </si>
  <si>
    <t>PraveenaThota</t>
  </si>
  <si>
    <t>Request Government departments to involve enthusiastic Section 8 companies like ours(Women Envision council for entrepreneurship) to empower Self Help Groups at rural gain more insights on millets and develop clusters for millet based products. with which women at large understand the importance of Poshan as they themselves trying to manufacture byproducts with millets.</t>
  </si>
  <si>
    <t>Dwarka Pathak</t>
  </si>
  <si>
    <t>सम्मानीय सर
हर गांव पंचायत काे यह िजम्मेदारी दी जानी चाहिये िक उनके कारयकाल में िकतने परिवार गरीवी रेखा से बाहर हाे गये हें</t>
  </si>
  <si>
    <t>Sanna Manjappa</t>
  </si>
  <si>
    <t>Respected Concern,
Case-1 If first-time elected MLA - becomes minister/ CM- if they get pension
Case-2 if the officers rank served the nation to their whole life till retirement.
in both cases case, 1 gets a lifetime pension and whereas in case 2 no pension.
kindly lookintoit.
one nation one rule. for all.
choice is open to all then see the difference .</t>
  </si>
  <si>
    <t>Paramveer Singh</t>
  </si>
  <si>
    <t>का प्रारूप अक्सर भारतीयों द्वारा खेला जाता है जो कि एक सट्टा बाजार है, इस प्रारूप में ड्रीम 11 के प्रतिभागियों द्वारा ली जाने वाली विपरीत टीम के आधे खिलाड़ी, यह लोगों की राष्ट्रीयता के लिए अच्छा नहीं है, क्योंकि लोगों की राष्ट्रीयता के लिए यह अच्छा नहीं है। और हम मैच हार गए</t>
  </si>
  <si>
    <t>Pradeep Chandra Pant</t>
  </si>
  <si>
    <t>Small hydro projects (hydropower projects of capacity upto 25MW) has an identified potential of about 21GW from about 6000 sites, against which only about 4.8GW from about 1100 sites have been tapped. These plants have served not only to provide employment to local people but also helped in overall development of remote and far flung areas. Govt of India needs to support taping this potential by way of providing financial incentives. Hope to have favorable consideration by Government of India to provide incentive to such projects.</t>
  </si>
  <si>
    <t>Sanjay Kumar Singh</t>
  </si>
  <si>
    <t>माय जीओवी से जुड़ने पर हमें महसूस हो रहा है कि यह हमारे जीवन में कितना बड़ा परिवर्तन ला रहा है। हम कितने जागरुक हो रहे हैं जो हम पहले नहीं थे। माय जीओवी पर हम जब किसी टास्क को पुरा करते हैं तो फिर उसके विरुद्ध जाने से हमारी आत्मा हमें रोकती है। मैं सोचता हूं कि मैं माय जीओवी से नहीं जुड़ा होता तो क्या गरीबों को कपड़े दान करता। क्या मैं पुलिस को सूचना देकर उस पेड़ को बचाता जिसे लोगों ने आग के हवाले कर दिया था। इत्यादि बहुत सारी बाते हैं जिसकी प्रेरणा हमें माय जीओवी से मिली इस प्रकार माय जीओवी हमारे जीवन में बहुत बडा परिर्वतन ला रहा है इसे अनवरत जारी रखें।</t>
  </si>
  <si>
    <t>Senthil Vel</t>
  </si>
  <si>
    <t>Pls arrange free mask and other protected equipments</t>
  </si>
  <si>
    <t>Arun Pareek</t>
  </si>
  <si>
    <t>DREAM 11 FORMAT ARE OFTENLY PLAYING BY INDIANS WHICH IS A SATTA BAZAR, IN THIS FORMAT HALF PLAYERS OF THE OPPOSITE TEAM TO BE TAKEN BY THE DREAM 11 PARTICIPANTS, THIS NOT GOOD FOR NATIONALITY AS PEOPLE PRAY WITH GOD REGARDING GOOD PERFORMANCE OF OPPOSITE TEAM PLAYERS ,AND WE LOST MATCHES</t>
  </si>
  <si>
    <t>Dr Vinay Kumar Verma Universal Humanitarian</t>
  </si>
  <si>
    <t>Requesting for the Independent Directorship for Investor &amp; Citizen Welfare. As My Working is attached.
https://docs.google.com/presentation/d/e/2PACX-1vTrzNPxQfS9glss4y9JejxYlmH5CSDXzbA0nT5EN1mnSxhQoOYtiBx9yst5FBxE-bmXPdk8CiQsymUp/pub?start=false&amp;loop=true&amp;delayms=3000
https://in.linkedin.com/in/dr-vinay-kumar-verma-889b3319
https://independentdirectordrvinaykumarverma.wordpress.com/
https://twitter.com/vinayvcssgoc</t>
  </si>
  <si>
    <t>Respected Concern,
I have Idea Regarding the Voting in India
Why not link the voting line with the Aadhar Card
The one who want to vote can login and vote from anywhere in India
The pro cons of idea are
Pro:- Time and Management will be saved and more vote can be casted
Cons:- Online Hacking can be done of votes
Solution for Cons:- the team of IT should be made with all the representative from each party</t>
  </si>
  <si>
    <t>Aradhya</t>
  </si>
  <si>
    <t>hi Sir
you have done lot of things but ground work is still pending,basic of any country and society is education and health structure...education is far behind and the students are studying same things as I did 18 years back.
you have picked a lot from foreign countries,please study their education model and implement the good things the value education,the rules and regulations education,study of basic mannerism and please add more info abt indians that lived in indian history rather than foreigners
I hope I have made a point. education from pre school till college will shape the society that you want</t>
  </si>
  <si>
    <t>YashDipakPatil</t>
  </si>
  <si>
    <t>क्या रुपए की एक्सपायरी डेट हो सकती है
सभी चीजों की एक्सपायरी डेट होती है फिर "रुपए" की क्यों नहीं ❓
जब नोट के ऊपर एक्सपायरी डेट लिख दी जाएगी तो लोग अपने आप बैंक जाएंगे और पुराने नोटों को नए नोटों में बदल लाएंगे
सभी नोटों की पांच साल की अवधि मान्य की जाए....
अगर ऐसा कर दिया जाए तो
सारी नकदी अपने आप बैंक एकाउंट में आ जाएगी और
"काले धन" की समस्या भी स्वत: हल हो सकती है...</t>
  </si>
  <si>
    <t>ManishJaggi</t>
  </si>
  <si>
    <t>Hon’ble Prime Minister
Govt of India
Acceptance of Aadhar by NSDL/SEBI for investment in Stocks
Sir
Your mission of every Indian using net banking has been so successful that it is worth putting the same in Guinness book of world records.Every Bank account is linked to Aadhar. Aadhar shall be the minimum source for every person be it a hawker, chai Wala or sweeper to invest in Indian Stock Market.
The best way to Insulate our markets from FII investors is to have the maximum small domestic investors who have money but cant put because they don’t have PAN numbers. These small investors will have something like 1 to 2 lac to invest and earn the benefits.
To safeguard the small investors money they can be permitted to only invest in Blue Chip Companies and companies where Government of India hold majority stake.
Please consider this request in the long term benefit to Indian population.
Thanking you
Manish Jaggi
9810039440</t>
  </si>
  <si>
    <t>Kalpana Pratihar</t>
  </si>
  <si>
    <t>My opinion, Working hours should not be more than 8 hours in IT/corporates, or otherwise overtime should be paid,compulsorily, but not to be misused too! One more concern, I read, the coal mines will be privatized. Please ensure that environment will not be misused by the private mine owners, to blindly extract even the last stone of coal.</t>
  </si>
  <si>
    <t>Sateesha Poojary</t>
  </si>
  <si>
    <t>India pollution free country .
We should stand towards free environmental India.
Pollution free Nation.
In this pollution free action we have to much concentrait our villages .</t>
  </si>
  <si>
    <t>Vaishali Gosavi</t>
  </si>
  <si>
    <t>Pollution free India
India should become pollution free country. This is possible if everyone understands importance of pollution free Nation. More awareness campaigns should be launched. Students from their formative years should know their role to reduce pollution.</t>
  </si>
  <si>
    <t>Vaibhav Pandya</t>
  </si>
  <si>
    <t>Sir my sugggestion is that you should issue a helpline number of NHI on which the problem of farmers whose land is being acquired by NHi can be resolved and the officials who are not listening to the farmers can take appropriate action.
Sir because my house is also being demolished due to road construction but I have not been given any compensation from NHI, please consider my advice</t>
  </si>
  <si>
    <t>सर मेरा sugggestion यह है कि आप NHI का एक हेल्पलाइन number जारी करे जीस पर की जिन किसानों की भूमि NHi के द्वारा अधिगृहीत की जारी है उनकी समस्या का समाधान हो सके तथा जो अधिकारी किसानों की बात नहीं सुन रहे उन पर उचित कार्यवाही हों सके
सर क्युकी मेरा घर भी रोड बनने के कारण तोड़ा जा रहा है परंतु मुझे उसका कोई भी मुआवजा NHI की तरफ से नही दिया गया है कृपया मेरे इस परामर्श पर विचार किया जाए</t>
  </si>
  <si>
    <t>LALIT TIWARI</t>
  </si>
  <si>
    <t>मेरा सुझाव आर बी आई के लिए यह है की वो सभी चेक पर बार कोड डाले ताकी क्लियरिंग हाउस में आसान तारिके से क्लियरिंग हो जाए।
और अगली क्रांति यह होना चाये की चेक एटीएम मशीन में एंटर के बाद कैश हो जाए
ललित तिवारी.9300132298</t>
  </si>
  <si>
    <t>Shailesh Pathak</t>
  </si>
  <si>
    <t>2023 Nov me hone wale 5 rajyo ke chunavo ko 2 mahine postpone krk or loksabha chunav ko 2 mahine phle 1 sath karana chahiye jisse pesa or samay tatha men force bachega. Krapya dhyan den.......</t>
  </si>
  <si>
    <t>ProfDrBhavana Narain</t>
  </si>
  <si>
    <t>To
All Respective policy makers
Cleaness must be mandatory for all citizens if India. Strict financial actions must be taken for citizen found for spreading uncleaniness. Bharat is not for those citizen who cannot keep this country clean. Self service must be conplesoury for those who are physically fit. Days must be fix for giving services for cleaniness. Municipal corporations must be only as watching eyes.
Dr. Bhavana Narain</t>
  </si>
  <si>
    <t>VPushpanathan</t>
  </si>
  <si>
    <t>All problems mentioned below can be resolved only using physics . All inventions mentioned below can be resolved only using physics . fill physicist in the rajya sabha to understand all of these below problems and to fix it.</t>
  </si>
  <si>
    <t>विश्वगुरु भारत से आप क्या समझते हैं?
जहां हर रोज एक बलात्कार हो, नागरिक आपस में लड़ें, गरीबी में भूखे पेट सोएं, लूट, हत्याएं, भ्रष्टाचार हो।
या एक ऐसा भारत जहां कोई समस्या न हो बल्कि शांति और हर क्षेत्र में उन्नति हो।
शेयर करो।।</t>
  </si>
  <si>
    <t>ShashankGunjan</t>
  </si>
  <si>
    <t>To be continued part
Bankon mein bank ki form fill karne ke liye gao ke logon ko help karne ki vyavastha honi chahiye. Jaise metro me hoti hai card touch karakey enter karne ke liye staff help kartey hai.
Chhota Chhota relief jaise ki pen dena, akhbaar me result declare karna, notification Lana etc. Deke bachchon ko thodi khushi di ja sakti hai
Ladkiyon ke liye ki janey wali baatein :
Ladkiyan college me apna startup nahi khol pati aur ladke bhi unhe apne kaam me stake nahi de patey reason chahe kuch bhi ho. Sansthanon me bhi jab ladkiyan join karti hai to unhe jyada se jyada no. 2 banne ka awsar hi mil pata hai. No. 1 ban pana unke liye thoda mushkil hi hota hai.
Ladkiyon ke saath ye bhi hota hai ki agar ek naukari hai aur garib Bhai bahen hai to bahen haskey naukari lene se mana kar degi agar yahi wo akhiri rasta bacha hai uske bhai ko employed banane ke liye. Ya agar girlfriend boyfriend hai to gf kabhie nahi chahegi ki uska bf berojgaar ho chahe uski naukari na rahe phir bhi</t>
  </si>
  <si>
    <t>Malkeet Kaur</t>
  </si>
  <si>
    <t>They should be plans to be done to clean up our country from all side,like from dirty environment,dirty social society and the dirt of people who can do work but beg for their daily needs,these people should be given work strictly so that they learn to work and make our country lift up.</t>
  </si>
  <si>
    <t>To be continued part 3
Aur nikalne walon ke liye prelims clear karna koi badi baat nahi hoti.
2. English language ki pariksha optional honi chahiye. Kehne ka matlab agar koi ye kehta hai ki wo PO banna chahta hai par usey public relation ya foreign branch me posting nahi Leni to usey English language ki pariksha avoid karne ka haq hai.
3. Graduation me % ya bank ki mains pariksha me GA agar utni important nahi hai to ye baat sabko pata honi chahiye bus kuch intelligent bandon ko nahi.
4. Bankon me backlog vacancies nahi honi chahiye. Har haal me har post par bahaliyan honi chahiye. Chahe mop up counseling ke tahat ho.
SC / ST seatein general category ke logon ko nahi milni chahiye jaisa AIIMS me MBBS admission me aaj se kuch saal pehle hua karta tha. SC / ST bachchon ko educational backup dena chahiye ya kuch aur karke aisa situation ko avoid karna chahiye. Bank ke result me rank allot honi chahiye taki actual merit pata chaley.
To be continued...</t>
  </si>
  <si>
    <t>To be continued part 2
Technology ko isliye bhi avoid karna chahiye kyonki technology ke bahut saare side effects bhi hai jaise ki bankon me link fail hona.
Japan ko copy karke agar technology laya gaya to Japan ke tarah jansankhya dar -2% ( agar mai galat nahi hoon to ) aur yantramanav se civilization ko khatra ho sakta hai
Aane Waley kal ke bachchon ke liye ki jani wali baatein :
1. Ek grievance box honi chahiye jisme bachche , kya wajah rahi ki wey sarkari naukari nahi le paye, express karein.
Aaj ke generation ke bachchey ke liye ki janey wali baatein :
1. Aisey bachche jo doosron ke kisi kisi job ke prelims ya mains clear karwa sakte hain, unhe aagey aane ke liye protsahan dena chahiye. Aisa karne ke liye sarkar koi bhi Tarika apna sakti hai, jaise un bachchon ko financial gain offer karna.
Iske pichhe karan ye hai ki majority of bachchon ki prelims bhi clear nahi hoti jabki ye baat sach hai ki prelims ki cutoff utni nahi hoti. To be continued...</t>
  </si>
  <si>
    <t>Ritik Kumar</t>
  </si>
  <si>
    <t>पहले मैं अपना परिचय देना चाहता हू
मेरा नाम रितिक कुमार है
मैं बिहार से हू।
मेरा और पूरे बिहार का एक ही मुद्दा है की सरकारी school और सरकारी hospital को बंद कर देना चाहिए सरकार को
क्योंकि बिहार में सरकारी स्कूल के टीचर कुछ भी बच्चो को नहीं पढ़ते है सिर्फ आकर कुर्सी पे बैठे रहते है और सरकारी hospital का भी वही हाल है।
मैं और पूरे बिहार बस यही चाहते है की सब कुछ private होना चाहिए
यही एक उपाय है बिहार में भ्रष्ट शिक्षक और भ्रष्ट डॉक्टर को सुधारने का।
बिहार के लाल --Ritik kumar
जय हिन्द जय भारत</t>
  </si>
  <si>
    <t>Job mudde pe bolne ja raha hoon.
Job mudde pe Sarkar ke taraf se thik thak kaam nahi ho pa raha hai, yahi karan hai ki desh me berojgaari ki samasya pao pasar rahi hai.
Berojgaari ki samasya khatam karni hai to teen kaam karne hongey. Beetey hue kal, aaj aur kal ke bachchon ke liye kuch karna hoga.
Beetey hue kal ke bachchon ke liye ki jani wali baatein :
1. Agar diesel petrol ke dam badhtey hai to chawal, dal aur aatey ke price me Kami aani chahiye. Taki kam se kam khane ke laley na padey.
2. Age relaxation ya financial assistance ( agar kar paye to ) ki vyavastha honi chahiye. Beetey hue daud me bahut bachche isiliye bhi naukari nahi le paye kyonki unkey paas financial backup nahi tha.
3. Sarkar ko ek clear stand banana chahiye. Humein banks, railways, registry office etc. me technology Lani hai ya nahi.
Agar naukriyan khatam ho rahi hai aur sarkar ke paas berojgaari pe karne ke liye kuch nahi hai to filhaal ke liye technology se doorie banani chahiye. To be continued...</t>
  </si>
  <si>
    <t>GireshaRS</t>
  </si>
  <si>
    <t>Health Insurance For Individual income Tax Payer :
If government offers free heath insurance to every individual income tax payers after attaining age of 60 years or after retirement till death.
Insurance amount can fix based on some percentage of tax payed during the service. With this every individual will pay tax regularly and even try to accumulate more tax amount to get higher amount health insurance.</t>
  </si>
  <si>
    <t>Pradeep Gupta</t>
  </si>
  <si>
    <t>क्या रुपए की एक्सपायरी डेट होनी चाहिए ❓
सुझाव ....
सभी चीजों की एक्सपायरी डेट होती है फिर "रुपए" की क्यों नहीं
जब नोट के ऊपर एक्सपायरी डेट लिख दी जाएगी तो लोग अपने आप बैंक जाएंगे और पुराने नोटों को नए नोटों में बदल लाएंगे
सभी नोटों की पांच साल की अवधि मान्य की जाए....
अगर ऐसा कर दिया जाए तो❓
सारी नकदी अपने आप बैंक एकाउंट में आ जाएगी और
"काले धन" की समस्या भी स्वत: हल हो सकती है.</t>
  </si>
  <si>
    <t>SandeepJain</t>
  </si>
  <si>
    <t>Sir i am sandeep jain from Ghaziabad UP,a graduate Mechanical engineer with 33 yr of Industry exp.I want to do work in your team for Improvements in any area.I have learned Many Techniques of Improvements and done no of improvement s during my work.Pl guide me for right apprach.I will be grate ful.</t>
  </si>
  <si>
    <t>Respected PM Sir - I want to bring to your notice the pathetic condition of Beggars in all over India .You and yr Govt. has launched so many schemes for poor then why these people are Begging. It is unhuman.This means there are a lot of flaws in the implementation of scheme s. The benefit is not going to the deserved person at all .Some has ration stored in their houses for 6 months consumption from Govt schemes but these beggars do not have access to these schemes. Why it is so sir. Pl focus on the implentation and result.</t>
  </si>
  <si>
    <t>Shailendra Dwivedi</t>
  </si>
  <si>
    <t>Greetings,
Govt should be tackling the all scheme which launched for the citizen, is running in proper way of there is scams.......</t>
  </si>
  <si>
    <t>Vinod Kumar Kasliwal</t>
  </si>
  <si>
    <t>The PM while extorting the Supreme Court judiciary said more time to be spent in Courts. Yes.</t>
  </si>
  <si>
    <t>GVSreeHarini</t>
  </si>
  <si>
    <t>Greetings
Sir,
There's alot of government website exist.Please do clear my doubts whether the ideas we post here really make changes??? Else it was just designed as a game for peole??? Is their anyone who can make changes going these ideas??? Will our ideas taken into consideration??? At least by replying to these questions make us feel that digital india isn't about play to earn, is a revolution to make changes....
With regards
G. V. Sree Harini
09/11/2022</t>
  </si>
  <si>
    <t>RATAN KUMAR GHOSH</t>
  </si>
  <si>
    <t>Respected Modi Ji, Namaskar Sir Ji, I knows it very that only you can do this job for the benefit of CITIZEN OF NORTH BENGAL, WEST BENGAL. Sir, arrange to established a SUPER SPECIALTY MEDICAL COLLEGE like AIIMS so that the people of North Bengal can get better treatment since most of Hospital and Medical College of NORTH BENGAL are referring patients either at KOLKATA or VELLOR but the Family Members are unable to afford the cost of expenses. Thanks, Jai Hind, RATAN KUMAR GHOSH 9831361851</t>
  </si>
  <si>
    <t>Prateek Kumar</t>
  </si>
  <si>
    <t>Patliputra University me private sector hona chahie . Patliputra University se students ka bahut problem face karte hai Students. Is per bahut vichar karne ka anumati chahta hu Sarkar se ek per bichar vimarsh kiya jaaye</t>
  </si>
  <si>
    <t>Prachi Singh</t>
  </si>
  <si>
    <t>Wonderful</t>
  </si>
  <si>
    <t>Awesome</t>
  </si>
  <si>
    <t>POLLUTION IN DELHI.
SIR,
ONE OF THE MAIN REASONS FOR POLLUTION IN DELHI IS THE CROP BURNING HAPPENS IN PUNJAB AND HARYANA. CAN'T WE MAKE FERTILIZERS OR ANY OTHER PRODUCTS FROM THESE CROP WASTES INSTEAD OF BURNING? I THINK OUR TALENTED IITANS CAN FIND A SOLUTION.
REGARDS</t>
  </si>
  <si>
    <t>SAJI SOMAN RAJAN</t>
  </si>
  <si>
    <t>The idea for making crorepati citizens in India Every month every year.
LOTTERY SYSTEM:
Indian government can launch a program for generating huge money every year on basis of Luck and its a opportunity to make more milliners every month every year. ( Digital ticket or printed ticket)
1) Monthly LOTTERY with prize money 5 crore and the cost of lottery ticket Rs 50/ Ticket. Government can issue 30 crore Tickets. Government can generate 1500 crore every month and 18000 crore yearly.
2) Yearly bumper LOTTERY with prize money Rs 100 crore , the cost of ticket Rs 150/ Ticket govt can issue 20 crore ticket.which means Government can generate Rs 3000 crore Yearly.
A small business idea if Government is handling this system a complete loyalty of project then every year govt can generate revenue of Rs 20000 crore to Rs 50000 crore according to the tickets the total expense consist Rs 500 crore maximum.
Every year millioners lists are upgrade and plenty of cash flow is their in Indian Mark</t>
  </si>
  <si>
    <t>Sakshi Madnani</t>
  </si>
  <si>
    <t>Respected Sir, I want to drawn attention towards Medical students who hv returned back due to covid war are waiting for internship. specially in Delhi .they r in stress their time is wasted other states like maharastra Gujarat Up r not taking them due to domicile issue they don't want to give stipends and so on reason .Sir they r Indian first .Delhi has lest seats but more FMGE students kaha jayenge yaha future doctors Hospitals like RML AIims r not opening intership .sir pls increase seats in Delhi. plus request other states to open internship for this waiting students they r stressed and parents r worried they hv spent lot of money by taking loans gar bhi sold kiya hai sir pls look into matter .more over NMC have made new rules of 2yr internship compulsary. sir this is waste of one yr plus only medical College with hospitals should give internship .this is wrong previous rule should come back sir pls connect to concern authorities solve this issues of long waiting students thank u</t>
  </si>
  <si>
    <t>Babloo</t>
  </si>
  <si>
    <t>1 Solar energy ko promote kro
Pm awas banne wale ghr me solar panel lgwaye
Penal me lagne Wale instruments. Kam price me har jagah uplabdh karwaye.
2
My life my tree yojna banaye jisme har kisi ko ek tree lagana aniwary ho govt land jo Khali ho waha tree plantation kiya jaye tree ko aadhar card me add kar sakte ho to Karo
RRR ko har kisi ko samjhaye advertisement bnao etc
Reuse reduce recycle ye aam Aadmi b apni life me use kar sakte hai jisse polution Kam hoga
3. Ganga narmada Canal project laye Patna se Kolkata Tak ganga river me and Patna se jabalpur canal banye jabalpur se gujrat Tak big Cargo ship canal bnaye.
Narmada river me b pani bhrpur hota hai or ganga. And son river me b
Water drainage systems bnaya. Yamuna river ka pani itna Ganda hota hai uske pass b khada nii raha ja skta
Swachata ke liye kathor kanoon bnaya Jay. Bahut ho gayi laperwahi
2. New new invention ke liye youth ko promote kro inki skills ko ubharo electric ko</t>
  </si>
  <si>
    <t>PrituSharma</t>
  </si>
  <si>
    <t>Health Insurance Companies do not cover Rehumatical Arthritis, as the treatment is expensive.
Lower middle class couldn't afford the regular treatment, if specialist Dr are there patients are there then why not the coverage unlike any other chronic disease..
I request the Government to look into this and discuss with IDRA to make it a mandatory coverage under all health insurance.
We pay a lot to insurance companies however it's always on their terms they offer the coverage.
Won't it be better if Customer share equal rights especially on health insurance...to get better coverage...</t>
  </si>
  <si>
    <t>Methuku Dinesh Kumar</t>
  </si>
  <si>
    <t>Need a big research centre in every state for children's.</t>
  </si>
  <si>
    <t>Akshay Naik</t>
  </si>
  <si>
    <t>After the Ban of Chinese App and some Platforms, There was Wave of Indian companies making app, that has gone down now, we need to remind people that we still need to progress and inno ate more in the field. during that time I also saw the development of app similar to tweeter but it seemed to be made by indian for indians, we need to go global, we need to remind our innovators that product should be indian but it should be made for global audience. since the recent events, we can make an alternative microblogging app or an video platform app, where government head, representative and all top content creators of the country should have the presence on those applications and try to engage the indian and global audience through those platforms with some exclusive content as well</t>
  </si>
  <si>
    <t>Banti Kumar</t>
  </si>
  <si>
    <t>Mera sujhav hai ki sabhi chijon ko sudhara jaaye
All India mein अच्छे-अच्छे chijen Bulaya jaaye
Jay Hind Jay Bharat</t>
  </si>
  <si>
    <t>please Outline the Indian Map in G20 Logo of India's Presidency</t>
  </si>
  <si>
    <t>ATANUKUNDU</t>
  </si>
  <si>
    <t>Please make world map according to indian prospective. A lot of map available on internet showing wrong map of INDIA. Thats kind of hurt me. I think we should make our stance clear. For example https://www.arcgis.com/ showing wrong map. Please make some proper world map according to indian prospective. thak you.</t>
  </si>
  <si>
    <t>NarenderSingh</t>
  </si>
  <si>
    <t>Mera suggestions to hai ki jitne bhi arakshan cast hai sabhi ko general mai Kiya jaye jisse ki sabhi ek saman rahe or India naye yug ko acha nirman ho sake</t>
  </si>
  <si>
    <t>Vijay Sharma</t>
  </si>
  <si>
    <t>मेरा वयक्तिगत विचार है कि इन दिनों पंजाब में हिंदू नेताओ पर हुए हमलो पर शिव सेना का कोई भी बड़ा सदसय महाराष्ट्र राज्य से मिलने नहीं गया है, उद्धव ठाकरे या एक नाथ शिंदे देखते है कि कोन मिलने जाता हैं.</t>
  </si>
  <si>
    <t>SudhirIngale</t>
  </si>
  <si>
    <t>Focus on education quality</t>
  </si>
  <si>
    <t>Satish Kumar Vashist</t>
  </si>
  <si>
    <t>भारतीय अर्थव्यवस्था ने पिछले कुछ दशकों में बड़ी वृद्धि देखी है। इस उछाल का श्रेय काफी हद तक सेवा क्षेत्र को जाता है। कृषि और इससे जुड़ी गतिविधियों को भी वैश्विक मानकों से मेल खाने के लिए सुधारा गया है और विभिन्न खाद्य उत्पादों के निर्यात में वृद्धि देखी गई है जिससे आर्थिक विकास को बढ़ावा मिला है।</t>
  </si>
  <si>
    <t>RajeevKumarPatel</t>
  </si>
  <si>
    <t>Budget 2023-24 should be a GREEN BUDGET along with a 5-10 years plan. I have a framework of green budget that should must include by the gov by next year of budget. It will help to achieve our SDG goal and boost our economy in sustain way..</t>
  </si>
  <si>
    <t>A new rule should be implemented by AICTE where every private and govt engineering college should be recruited with professors who have atleast 8 years of industrial experience. who's career should have been started with apprenticeship in any public sector industry, and they should be given jobs in their related field of subject and a minimum qualification of aged 35 years and a maximum of 65 years should be accepted. This step of change will surely help our country develop higher education system with future plans of implementing 65% of practical study in engineering. So that Industries will get their freshers with better practical knowledge atleast in near future.</t>
  </si>
  <si>
    <t>Rakesh Kumar Jain</t>
  </si>
  <si>
    <t>हमे अपने विचार एवम नीति साझा करना चाहिए</t>
  </si>
  <si>
    <t>Bir</t>
  </si>
  <si>
    <t>PAYROLL SOFTWARE WILL BE INTRODUCE BY THE GOVT AND ALL DETAILS OF EMPLOYEES TO BE UPDATE BY THE EMPLOYER IN THIS SOFTWARE OR APP OR WEBSITE, USER ID AND PASSWORD WILL BE GIVEN TO EACH COMPANY, ORGANISATION SEPARATELY, ONE NATION ONE PAYROLL</t>
  </si>
  <si>
    <t>SUBBAIAH NITHYA NA</t>
  </si>
  <si>
    <t>Give some bus for Government school children.</t>
  </si>
  <si>
    <t>Air Marshal Brijesh Dhar Jayal Retd</t>
  </si>
  <si>
    <t>Link to My Blog in Times of India regarding Our Aeronautics Dilemma and Prime Minister's vision.
https://timesofindia.indiatimes.com/blogs/jay-speak/our-aeronautics-dilemma-and-how-it-can-be-resolved/</t>
  </si>
  <si>
    <t>AISHWARYA SINGH</t>
  </si>
  <si>
    <t>Blue Economy for India means an ocean of opportunities for economic development and maritime sustainability. Blue Economy and Maritime Tourism can also be prime factors in developing the soft power capabilities of India in the Indian Ocean Region. The Blue Economy approach can tackle the biggest challenge of our century which is climate change! Its impacts are clearly visible through rising sea levels, coastal erosion, biodiversity loss and ocean acidification. India's diplomatic profile has increased in the region but we still lack the economic capability to some extent. Geopolitical instability and internal disturbances in the countries, and conflicts over the resource utilization in the ocean can never benefit any. Regional integration can be a pivotal step in achieving the development objectives if countries join hands and use oceans as shared development spaces.
I am a researcher in this domain and with my work, I wish to contribute to the policy-making of India's Blue Economy.</t>
  </si>
  <si>
    <t>Every household should be encouraged to install solar Panel to save energy and reduced burden on government infrastructure which is based on fossil fuels.</t>
  </si>
  <si>
    <t>Gyan Chand M</t>
  </si>
  <si>
    <t>Pramote B2B Businesses connecting by more than small business.
For economic development and Growth of all</t>
  </si>
  <si>
    <t>Parameswaran</t>
  </si>
  <si>
    <t>Most Respectable Sir,
My name is Parameswaran from Chennai residing in an apartment. As you know, I cannot install solar panels in the apartment because of objections from other users. However I own a piece of vacant land measuring about 4800 sft about 2 kms away. Can I install onsite solar panels for about 3-5 KW and avail of the net-metering in my apartment. I am not getting any encouraging response from any quarters. When we have made so much advancement in technology, I wonder why this cannot be made possible.
Kindly consider my prayer Sir,</t>
  </si>
  <si>
    <t>All the Funds Released by both state Government to Gram Panchayat, Zhilla Parishad, Muncipal Corporation, thier Purpose all should be digitalised with the name of village/area, purpose, date and amount relased and made available to people so that every fund is accounted and every person is accountable, this will reduce gap of corruption and people on groud can cross _ verify the development work.
This information should be digitalised in English/Hindi/ State Language</t>
  </si>
  <si>
    <t>Kavita Baddi</t>
  </si>
  <si>
    <t>Our Invention “Skill Credit System “We trust Skill Development as a weapon to get by in this difficult world. We trust in making socially capable understudies. We focus on all-encompassing improvement of our understudies. Post-independence w.e.f from A.Y 2019-2020 to … . we have presented the process for granting Skill credits to our understudies.
To achieve all-encompassing improvement in our understudies, we have invented our innovative skill credit system.Our Skill credit policy focuses on Skill Enhancement,inculcate entrepreneurship skills,develop life skills &amp; develop socially responsible individuals which at large would help in nation building.We have been awarded patent by German Patent &amp; trademark office,Germany.What Positive change your Suggestion will bring: Holistic Development of students &amp; It is in Sink with NEP
How to Implement: The overall plan can be implemented by giving extra credits</t>
  </si>
  <si>
    <t>CA_NANDKISHOREPATEL</t>
  </si>
  <si>
    <t>Kindly do make one law for EPF and ESIC like GST of whole of country. It will benefit employees as some of employers deducting EPF and ESIC but depositing only one. Further it will be help to ease of doing business as employer has to take only one registration unlike state wise.</t>
  </si>
  <si>
    <t>AnanyaSBiju</t>
  </si>
  <si>
    <t>Please create awareness in schools about humanities courses to be taken up for higher education. There is a severe knowledge gap among parents and school faculty members on the importance of a good education in humanities for the betterment of the country. The exam CUET for ug courses entails kids to start searching for the right subject to study in 11th and 12th standard from a young age. But most children choose science blindly and cannot get into the college of their choice post CUET because of high cut offs and inability to attain them om having mistakenly chosen the wrong subjects in high school. Just a student... Making a case for many young minds to explore humanities and make a well researched and informed decision about their precious future.</t>
  </si>
  <si>
    <t>DATTATREYA_VISHWANATH_PANT</t>
  </si>
  <si>
    <t>I am writing this to Remove Irritants in Data Compilations For AIS by Simplifying information sought,
1.Ask only Figure of Net Taxable Profit &amp; Income etc rather than Details in XL Format of Each and Every Transactions.
2. Do Away with Adjustments of CAPITAL Loss Against CAPITAL Gain for STCG OR LTCG Which Will STOP Tax Avoidance.
3. Have only 1 Slab of 10% For Profit Earned (Capital Gain).
4. Remove all Tax Avoidance Concessions and Bring Max Slab Down to 25%.
5. It is Most Unfortunate that in the Garb of Tax Saving for Encouraging Savings U/S 80 C People in Reality are Avoiding Paying Tax, INSTEAD it should be Max Slab of 25% without Surcharges which will Benefit the Exchequer by Increased Volume Of Filing Returns.
6. As a Incentive to IT Filers Govt should Give Prior</t>
  </si>
  <si>
    <t>Rajiv Kumar Pathak</t>
  </si>
  <si>
    <t>Respected Our PM Mahoday
Burhe vyakti ke liye quiz hona chahiye jisase jindgi sukhmay ho under MY GOV.QUIZ.aur aashrit bhi sukhmay rahe.Sirf engagement se kam nahi chalta hai.Aap hamare Desh ke yesa neta hai jo desh dar se har vyakti ke bare men sochate hai.</t>
  </si>
  <si>
    <t>Puppala Arvind Rao</t>
  </si>
  <si>
    <t>Please ensure that sincere ,honest employees are recognized and appreciated at the highest level.The image of Government whether Central or State government depends on its employees .The corrupt and Hippocrates should be punished severely.
There are so many youngsters waiting for doing all sorts of jobs,whereas those in government indulge in corruption for doing their jobs for which they are paid nicely by the government from the treasury.To make india a developed nation ,corruption has to be eradicated completely.We should have Zero Tolerance for corruption in our Nation.</t>
  </si>
  <si>
    <t>Every online app or website should have owners real first name, middle name, last name mentioned on it to avoid fraud from happening.</t>
  </si>
  <si>
    <t>RajeshKumar</t>
  </si>
  <si>
    <t>Our Courts and Jails are overcrowded.
All undertrials,who have committed petty crimes and are in jail because they can not afford Bail Money should be released.
Summary Trials of petty crimes be done with suitable detterant punishment.
10% of Major Crimes be tried in Fast Court to set an example,specially where VIPs are involved.</t>
  </si>
  <si>
    <t>SHYAMSUNDERREDDY SHERI</t>
  </si>
  <si>
    <t>need more improvements in the constitution.
avoid Cheep political ideas , and build the strong India</t>
  </si>
  <si>
    <t>Please start LLB 3yrd Distance course via IGNOU .
useful for many professionals.</t>
  </si>
  <si>
    <t>Kush</t>
  </si>
  <si>
    <t>Stop poster on walls</t>
  </si>
  <si>
    <t>AnkushChoudhary</t>
  </si>
  <si>
    <t>Government kuch pvt employees kae liyae bhi socho kab vo policy aaegi jab Saturday and Sunday both non working hoga or us mae weekly hours kae accordingly work hota hai, koi tou aisi strict policy lao pvt companies kae liyae bhi jisae mentally human aur happy rahe and aur productively work kar sake .</t>
  </si>
  <si>
    <t>Saravanane Raman</t>
  </si>
  <si>
    <t>Phosphorus sources (rocks) are diminishing in India, so it may be in future a tough time to renew the phosphorus sources, however the need of di-ammonium phosphate is of a vital concern in the days of heavy demand by industries. The present time may be more appropriate to work on this . One possible solution is that this can be partially substituted by domestic wastewater and industrial wastewaters, specifically from surfactant wastewaters. SME/ MSME can use this sector to generate revenue and employment which will be self-supporting for Agricultural needs of fertilizer. We have worked on this to visualise huge potential from wastewaters.</t>
  </si>
  <si>
    <t>Under PM Kisan scheme all possibilities of in-situ generation of fuel from organic waste can planned under rural mass making the rural fuel requirement as self-supporting. An organised layout can be made to deliver at designated interval matching demand of rural. This can be connected as generators functioning by fuel feed</t>
  </si>
  <si>
    <t>Sachin Kumar Verma</t>
  </si>
  <si>
    <t>जब हमलोगो ने इंग्लैंड के द्वारा ईस्ट इंडिया कम्पनी के योजनाओं के तहत 200साल की गुलामी का कष्ट झेल लिया तो फिर हम युवाओं के साथ बार बार चिटफण्ड कंपनियों के द्वारा दिग्भ्रमित क्यों किया जाता रहा जिनके कुप्रभाव से हजारों लाखों लोगों ने अपनी जान दे दी</t>
  </si>
  <si>
    <t>Dx I Evil</t>
  </si>
  <si>
    <t>We should make Patenting of an Idea free and Online on Government Website. This will save patent office maintenance and encourage new Entrepreneurs for patenting their Ideas.</t>
  </si>
  <si>
    <t>Manoj Kumar</t>
  </si>
  <si>
    <t>Alka paliwal ji thanks to spot</t>
  </si>
  <si>
    <t>NareshThakar</t>
  </si>
  <si>
    <t>Let us take a clue from Morbi Machhu bridge Tragedy. The details are discussed in the attached note with due judicious suggetions. We may develop a 'Life Guard' cadre at all the micro-level fields, providing skill, training, equipment and token recognisation and employments to many village level students and youths shall be able to 'save drowning victims' in water rescue management.</t>
  </si>
  <si>
    <t>AMIT KARMAKAR</t>
  </si>
  <si>
    <t>At present the population of our country exceeds 139. We are Indians. Our ruling central government is trying to build a corruption free country. If our government nominally changes the employment rules, by withdrawing the suspension policy for any corrupt public or private employees and completely retrenching them from jobs and giving opportunity to educated unemployed youths who will try to refrain from corruption for fear of being retrenched, it will create a corruption free country. This is my own opinion.
￼</t>
  </si>
  <si>
    <t>RAM SINGH PAL</t>
  </si>
  <si>
    <t>कर्मचारियों के लिए पुरानी पेंशन व्यवस्था बहाल की जाए अन्यथा की स्थिति में आने वाले समय में वृद्धाश्रम घर से घर की व्यवस्था भारत में सबसे अधिक दिखाई देने लगेगी।</t>
  </si>
  <si>
    <t>आसपास के बड़ी नहरो का उपयोग मनोरंजन हेतु स्ट्रीमर चलाकर संसाधन रूप मे किया जाए। जिससे कुछ लोगों को रोजगार भी उपलब्ध हो जाएगा और कम से कम ऊर्जा के खपत होगा।</t>
  </si>
  <si>
    <t>ShubhangiManeeshShukla</t>
  </si>
  <si>
    <t>Government should issue card limiting the buying criteria to buy fire crackers per year which should be mandatory and must have some purchasing fre,this way we could regulate pollution</t>
  </si>
  <si>
    <t>KrishnaKeshav</t>
  </si>
  <si>
    <t>As today is a time of show off, we can allow tonga, and other such transportation vehicles with classic makeup to ensure pollution free Delhi and NCR</t>
  </si>
  <si>
    <t>DeepakAnandaRedekar</t>
  </si>
  <si>
    <t>सभी राज्यो में जों भी सार्वजनिक वाहतूक व्यवस्था है ओ सब केंद्र सरकारके माध्यम से होने चाहीये
USE PUBLIC TRANSPORT(State Goverment)
NOT PERSONAL TRANSPORT</t>
  </si>
  <si>
    <t>PriyaBhardwaj</t>
  </si>
  <si>
    <t>This is in regard to wastage of water.
There have been extreme cases of water wastage in our country. Due to time based flow of fresh water people often keep their taps open so as to know if the water has come or not and sometimes there may be issues of water leakage. The water loss in these cases are so high that the taps are left open for 2-3 hours and same is with leaking tanks.
My suggestion to this problem is that there are already meters set up that tells the amount of water used in litres. So if the amount of water usage exceeds a certain limit for instance amount of water required to wash clothes, fill tubs, etc the water flow should break on its own and if the consumer still wants to continue using the water they can start the flow again.</t>
  </si>
  <si>
    <t>SUNIL GUPTA</t>
  </si>
  <si>
    <t>Having an experince of 30 + years ,
There is huge potentital of 2 cr jobs in agency system (e.g. Mobile retailer , sas agent , Mututal fund distributor ) along with a capcity of 10000 cr monthly revenue to govt . Jusit like INCOME TAX ,
Give me just 15 minutes to explain my model</t>
  </si>
  <si>
    <t>Rahul Kashyap</t>
  </si>
  <si>
    <t>आदणीय प्रधानमंत्री जी आपको मन की बात में प्राइवेट नोकरी करने वाले जैसे दुकानों में शोरूम में फैक्टरी वर्कर आदि लोगो के बारे में भी जिक्र करना चाहिए क्योंकि मध्यमवर्ग का एक बहुत बड़ा हिस्सा कम पड़ा लिखा होने के कारण मजबूरी में 8 से 15000 तक कि नोकरी 10 से 12 घण्टे महीने में 26 दिन तक करता है यह वर्ग कम आय होने के कारण ज्यादा उन्नति नही कर पा रहा एवं जनसेवा में सहभागिता के लिए इस कारण समय नही रह पाता कि नोकरी से ज्यादा छूट नही मिल पाती अगर मजबूरी में अगर कहि जाना पड़ेगा तो छुट्टी कटेगी या नोकरी जाने का खतरा बना रहता है</t>
  </si>
  <si>
    <t>Sanjay Sharma</t>
  </si>
  <si>
    <t>Hi
I have suggestion on Income payers .
I see in our country Income tax complaince is not a great subject .
While Big earners buy houses / fancy cars but evade tax , even salaried try and evade tax where they can .
So to bring the idea in table , the Govt should recognise IT payer ( e.g.) in 3 categories
1- Platinum
2- Gold
3. Silver
Based on amount of tax paid by them say 5 lac , 10
Lac , 15 lac or more ( indicative)
That’s first part of recognition,
To give them more proud they would get VIP priority in ALL cases
1- Police FIR related matters ( they wound not run away , so would get enough immunity to keep
Their side with respect thru advocate to police higher ups or in court . Arrest to be with Court directive in specific cases.
2- Priority desk for responding to them
/ their correspondence / mails by RTO , Municple
Corporation / Police / courts / Govt hospitals / or any other Govt / semi Govt or even PVT listed companies / including oil marketing co.</t>
  </si>
  <si>
    <t>Goldin Rajeshwar Bennet</t>
  </si>
  <si>
    <t>The National Credit Framework has come out to implement NEP2020. We need a user guide similar to the one attached which is used in HEIs in Europe to effectively implement mobility of students between institutions and credit banking in our country. Our HEIs are inexperienced in these areas. Same thing happened in Europe when the concept was implemented. Now the ECTS user guide has all the refinements. We need a similar manual for our country.</t>
  </si>
  <si>
    <t>Shri Rishija</t>
  </si>
  <si>
    <t>All the books we read, whatever theory is there, or all the resources around us that have made our lives easier.Behind that one research, behind that one theory, behind inventing that one resource, someone devoted his whole life.Somewhere this one research vision is getting lost from the thinking of today's young generation.That is why it is very important that today's young generation should know why they have come to this earth and what kind of research is there in which they can give something new to this world</t>
  </si>
  <si>
    <t>RashmiNarayanThomas</t>
  </si>
  <si>
    <t>My native place is Kutch and I have seen the overall development for the region which is fantastic. The town Adipur where I come from was beautifully planned for design of residences however certain challenges still affect this lovely place.
1. Challenge of Cows let loose on streets :- Gaushallas with a thatched roof and food arrangements/water arrangements can be made for every area which is sponsored by the locals through mass contributions
Kutchis who are basically animal rearers can be employed to basically feed clean and ensure replenishment of fodder water etc.
Their waste can be collected and given for bio fuel consumption thereby sustaining the eco system and also reaching a self sustainable model
This will ensure a sensitivity towards cows as they keep eating garbage and their waste is all over the place and also pose hazards towards traffic and human movement.
Students along with the authorities can volunteer on Gandhidham Day making this a success</t>
  </si>
  <si>
    <t>PraveenKumarShastri</t>
  </si>
  <si>
    <t>Being from Varanasi, I have seen transformation of the city due to all out Govt efforts. However, certain areas need a relook such as removal of cattle from households especially in the old town lanes. Due to certain laxity some people have again started keeping cattle in the old city especially in my locality. Also, the lanes renovation and painting work has stopped mid way with no further progress.
The suggested solution involves strict monitoring and swift action against defaulters. Long term solution may be introduction of Society Concept in the Mohallas in old city with involvement of local residents to monitor all such activities. The key aspect for long term success of this project is to have an equitable representation of all type of residents in the Mohalla Society along with local representatives so that good social practices become a way of life.</t>
  </si>
  <si>
    <t>Vishal Rai</t>
  </si>
  <si>
    <t>Honourable transportation ministry of india, i would like to suggest solution on public transportation vechile which a lot of pollution at bus stop or any stopage while they carrying passengers they start there vechile engine so that more passengers board on there vechile in this way a lot of pollution happens so to overcome such situation we develop a product which is producing same feel as of started engine of public vechile without starting actual engine of vechile in this way we can save fuel and control air pollution to a certain extent</t>
  </si>
  <si>
    <t>BALDEVBHAI DEVSHANKAR PANCHAL</t>
  </si>
  <si>
    <t>THIS IS MY SPECIAL REQUEST TO HONOURABLE EXTERNAL AFFAIRS MINISTER SHRI S. JAYSHANKARJI.
HE IS GOOD ENOUGH TO ARRANGE CONSULAR CAMPS IN DIFFERENT CITIES OF CANADA FOR ISSUE OF LIVE CERTIFICATES TO RETIRED INDIANS STAYING IN CANADA.
DURING CORONA TIME THEY SYSTEM WAS EVERY PERSON DESIRING SUCH CERTIFICATE HAD TO WRITE FOR HIS APPOINTMENT WITH DATE AND TIME AND THE CONSULATE OFFICE WAS GOOD ENOUGH TO SEND HIM E MAIL FOR THAT. THIS HELPED A LOT IN REDUCING / WASTING TIME AND COLLECTING CROWD AT THE PLACES BECAUSE THERE ARE MANY SUCH PERSONS WHO NEED LIVE CERTIFICATES FOR CONTINUING THEIR PENSION IN INDIA.
IF YOU SEE THE SITUATION OF THESE CAMP SITES THERE ARE SOME THOUSAND OLD RETIRED PERSONS WAITING IN QUE FOR UP TO 4 HOURS FOR GETTING THE LIVE CERTIFICATE.
SHRI JAYSHAKARJI BEING INNOVATIVE AND UNDERSTANDING THE PROBLEMS BEING FACED BY OLD PEOPLE STAYING IN CANADA AND SUCH OTHER COUNTRIES WILL PLEASE FIND SOME SOLUTION TO THIS PROBLEM AND TAKE BLESSINGS OF OLD INDIANS.</t>
  </si>
  <si>
    <t>Mrinalini Haridas</t>
  </si>
  <si>
    <t>One umbrella concept for all medicines and x-ray scan etc
Generic medicines are helpful for patients but sir, not all medicines are available there!
One patient in hospital means he/she going to be bankrupt. x-ray to all medications the hospital charge huge amount (tripple the cost). Simple small x-ay minimum 500/- that too illegal x-ray machines, not all have licence!
What we can do:-
1. Generic shops to increase
2. Similar setups for x-ray
3. Encourage small capsule hospitals with licence. Let all get job (even labs you may target)
Corruption in consultation n medication to stop at any cost.
Thank you
Mrinalini</t>
  </si>
  <si>
    <t>To predict future, you have to create future, therefore use only physics to structure and create many subjects and many jobs to create future, to make every indian feel powerful.. indians don't react for everything which is happening around you but do act ie. action to create the future using only physics. use physics to understand the power of our various Vedas eg. Ayurveda etc. and make india once again as a hub of world knowledge once again eg. nalanda. .</t>
  </si>
  <si>
    <t>A.Prabath</t>
  </si>
  <si>
    <t>Sir please Add Tamil Language
My saitu some butiful ideas but Language problem so pls Add Tamil Language. Pls support other people.
Thengk you.💐</t>
  </si>
  <si>
    <t>Gorthi Sreekanth Govindarajulu</t>
  </si>
  <si>
    <t>To create opportunity for young youth to contribute in nation building</t>
  </si>
  <si>
    <t>MirdulaMadhu</t>
  </si>
  <si>
    <t>My Idea: Debt Transparency. Let all citizens know in hiw much debt we are and how long we will take to repay it. It can be World Bank debt, IMF debts, debts from other countriesor unions. Also bring forth measures to regulate new debts allicated ur nation. And also introduced public voting and opinion generation for incurring hige debts.</t>
  </si>
  <si>
    <t>DarshanDave</t>
  </si>
  <si>
    <t>1. Let's make rain water harvesting mendatory
No permission to build any building without it, just like fire safety.
2. Minimum 25% of built-up area should be covered by plants, by means of horizontal or vertical gardens. Necessary guidance and help should be provided by means of workshops and seminars
3. Min. 50% of roof of any new building must be covered by solar panels to create solar Electricity which can be used Just like they use it in Gujarat.
4. With reference to the link given below, use of public transports should be promoted and be made more easy. We can use electric public transportation.
https://www.instagram.com/reel/Cjuze5auwx9/?igshid=YmMyMTA2M2Y=
5. Make basics of gardening a mendatory subject to be taught in schools and colleges.
6. Minimum military training should be made compulsory to secondary and higher secondary school students. This will help make healthy new generation.
7. Traditional Sandhya pujan should be taught to each child in primary school.</t>
  </si>
  <si>
    <t>Anil Vasekar</t>
  </si>
  <si>
    <t>Dear Government,
We all very well know that,since 2020 whole world was suffering from deadly corona virus ,we lost many people in during corona,also along with that all exams was cancelled or delayed due to virus, which results into many govt.jobseekers age bar limit was closed...Our valuable 2-3years totally wasted due to corona virus.,
So my humble request to our government is to extend age limit for all government jobs by 2 -3years which was wasted in corona....This moves will make bread in many people family who are trying to give government exams...
If anything wrongly putted here by me , sincerely apologise...
One of the India's Youth</t>
  </si>
  <si>
    <t>जींस तरह स्पोर्ट्स पर खेलों ईंडीया मीशन सफलता पूर्वक कार्यरत हैं मेरी विनती है कि फील्म इंडस्ट्री में भी कोई अभीयान होना चाहिए जींस से इसका विस्तार और विकास हो सके. एसी युनिवर्सिटी भी हो जो गायक, कलाकार, गीतकार, संगीतकार, लेखक और उससे जूडे सभी स्कील्स के विकास में कार्य करें. ईसीके साथ इसमें लगने वाले आधुनिक उपकरणों का, प्लेटफार्म इफेक्ट, एनीमेशन का निर्माण और सभी तकनीकी जानकारी के साथ एक बेहतर ईकोसीस्टीम भी विकासीत हो सके यह समाज में एक प्रभावी माध्यम है ओर इससे बहूतसे प्रतीभा उभर कर रोजगार भी निर्मित हो सकते हैं.</t>
  </si>
  <si>
    <t>Vishvajeetsingh</t>
  </si>
  <si>
    <t>Namaste sir,
My heartful respect to you. As in my mind there is a constant flow of ideas for my country, India, I will
cut short to one idea. Today I present before you an idea which is much required for the global exposure
of tourism of Bharat. Worldwide many people get inspired and want to visit and travel the length and
breadth of our country.
Here comes an important point. If a foreigner wants to visit and travel in India, where should he/she
begin from, and which part of the country do he/she think will cover at once or so. In this matter I would
like to draw your attention for an “INDIA TRAVEL BOOK” in which we will have all the details of
important places in India, along with beautiful pictures and their historical significance and so on.
Example wise Kaziranga national park in the book can have one or two beautiful pictures of the national
park, have details of the park and how it can be reached and what is the best season for visit.</t>
  </si>
  <si>
    <t>KASTURIBENPANKAJ</t>
  </si>
  <si>
    <t>Namaste sir,
My idea for a Travel book on India's places to visit and to explore her rich heritage and culture.
JAI HIND</t>
  </si>
  <si>
    <t>Subrata Das</t>
  </si>
  <si>
    <t>ভারতীয় রেল কে সম্পূর্ন রূপে বিলগ্নিকরণ করে টাটা অথবা রিলায়েন্স এর মত সংস্থার হাতে তুলে দেওয়া উচিত। তাহলে দেশের জনগণ যেমন উপকৃত হবে পাশাপাশি আমাদের মত সাধারণ রেল কর্মচারীদের বিশেষ উপকার হবে। সাধারণ মানুষের করের টাকার সিংহভাগ অসাধু আধিকারিকদের পকেটে যাবার হাত থেকে বেঁচে যাবে।</t>
  </si>
  <si>
    <t>sir me aapke vicharadhin kuch tathy lana chahta hoo agar aapki anumati mile to</t>
  </si>
  <si>
    <t>Anil Patil</t>
  </si>
  <si>
    <t>Namaste Sir
My name is Anil Patil from Bangalore Karnataka
I wanted share something related to health insurance of senior citizens
no health insurance companies are not issuing policy for above 70
years aged persons
is it fare
I am not agreeing with this
for them it is required most but companies are denying or making more premium
the persons shoes salary falls between 6to10 laks per annum range will face problem for normal heart operation costs is 2 to 3 lacks how can a middle class person can bear this so please look in to this and do some thing for the middle class people
are our parents above 70 are not live tension free if they have some deases
due to this some are in old age / orfhan age houses . please sir look into it and do something for the senior citizen above 70 years
thanking you in advances</t>
  </si>
  <si>
    <t>S Ramanujam</t>
  </si>
  <si>
    <t>jasidih
paid Ac waiting
pf 1
urinal not functioning.
supervisor only collects money but does no work.
please punish station Master</t>
  </si>
  <si>
    <t>Yash.Nair</t>
  </si>
  <si>
    <t>Everything is good till it does not affect to common people fake products should be seized while free food campaign should be organised for poor people and handicapped and job opportunity should be given to them also Hospitallzation should be at nominal cost as it takes a person whole life time earnings like cancer</t>
  </si>
  <si>
    <t>AVIJIT MISHRA</t>
  </si>
  <si>
    <t>Respected Sir, my suggestion to stop plastic pollution. Currently, it is observed that peoples are throwing empty water bottles and wrapping of chips and other consumer goods here and there which creates plastic pollution. To stop this my suggestions are
1. Companies will charge extra Rs 5 per plastic water bottles and will return the same after submitting the empty water bottles. Due to this scheme, peoples will return the empty bottles after use, which will stop plastic pollution.
2. Same scheme can be adopted in case of plastic wrapping of chips and other consumer goods. Companies will pay Rs 5 after returning the full packet.
3. People throw Pan masala and shampoo pouch also here and there. To stop this, minimum packing of shampoo should be 50 ml in glass container and in case of pan masala, it should be packed in tin container of minimum 100 gms.
Sir, please save the environment.</t>
  </si>
  <si>
    <t>Bhagwan Munde</t>
  </si>
  <si>
    <t>stop the with out pharmacist dispensary</t>
  </si>
  <si>
    <t>Pudumai Balakrishnan</t>
  </si>
  <si>
    <t>Sir, It is difficult to meet ministers, officers etc because they mostly attend meetings. Please let them go field inspection to check reality. Review meetings can be conducted once a month. It is enough. Regards Pudumai Balakrishnan resource person safe driving No.16, Tenth cross Vrindavan Pondicherry WhatsApp 9362903041</t>
  </si>
  <si>
    <t>ARUN KUMAR TRIPATHI</t>
  </si>
  <si>
    <t>आदरणीय प्रधानमंत्री जी
सादर नमस्कार
आप स्वयं इस बात को बहुत ही अच्छी तरह से जानते हैं कि जिस किसी देश की न्याय व्यवस्था में कमजोरी होती है,और उसकी अपनी दंड व्यवस्था सही एवम् कारगर नही होती,वह देश कितनी भी कोशिश कर ले,कभी भी ना तो पूर्ण रूप से विकसित हो सकता है,और ना ही उस देश से भ्रष्टाचार,दुराचार,या किसी भी प्रकार के अनैतिक कार्य
कम होगा।
इसलिए आपसे करबद्ध निवेदन के साथ कहना चाहता हूं कि विधायिका इस विषय पर गंभीरता से विचार करे,और ठोस कदम उठाए,तभी भविष्य में कुछ सुधार संभव होगा।</t>
  </si>
  <si>
    <t>MaheshBhaskarPrabhuSinari</t>
  </si>
  <si>
    <t>Respected Modiji,
My humble request to you, kindly name our new Mopa airport after legendary and Bharat Ratna Lata Mangeshkar ji keeping aside all the names of the politicians.It is observed that politicians names are always given leaving aside the great personalities of this country.
It will be a great honour for the Goans and Mangeshkar family if you choose her name for the new Mopa Airport.
I also wish to be present as a special invitee for the inaugural function of the Airport if you personally wish so .
Hope you will definetely consider my request and do the needful.
Thanking you.
Mahesh Bhaskar prabhu Sinari
1B/F4 Models Millennium Vistas ,Caranzalem-Goa 403002
Mob:9822102727</t>
  </si>
  <si>
    <t>Mohan_254</t>
  </si>
  <si>
    <t>am N Subramanian 95 years old socially conscious senior citizen living in North Bangalore. Master plan for resolving the problem of flooding rain water in major electronic city in South Bangalore during every rainy season, affecting the IT industry, causing human suffering, damaging property and polluting all water storage tanks resulting in shortage of drinking water.
1. On the Karnataka, Tamilnadu border we have to create a dam like reservoir adequate to store all the excess rain water.
2. In the adjoining border district of Krishna Giri, Tamilnadu there is no flowing river. The people are depending only on rainwater for drinking and other purposes. There are large number of lakes. The dam like reservoir can be connected to Krishnagiri lakes by special steel pipe of 3 feet diameter by gradient flow.
3. The dam at Mekedatu can be constructed and managed jointly by both the states, sharing water equally for the use of Bangalore city and Krishnagiri district on Karnataka border.</t>
  </si>
  <si>
    <t>Modi (BJP) Hai isaliye hamara INDIA safe Hai but INDIA ke indar Ka Kay modi ji yogi ji sir Hai aaise Har state me chahiye karnataka (belgaum) me</t>
  </si>
  <si>
    <t>Kartikeya Sharma</t>
  </si>
  <si>
    <t>Dear You,
Been here for quite a time, posting ideas into an abyss.
Happy to see that nothing, et all, nothing happened.
I acknowledge that its an app and running costs are high, infact higher are the DB costs. So, why to have it?
Better not to have this app, not waste crucial lifetime.
Better post where people read, react and act.
Not diverging traffic, but here I found no other way to give feedback. Hope you all take it as it should be taken- considering me as yourself.</t>
  </si>
  <si>
    <t>Shantanu P Mainkar</t>
  </si>
  <si>
    <t>TO BOOST FORT TOURISM ALL FORTS IN OUR COUNTRY SHOULD BE REPAIRED AND MAINTAINED AND A NATIONAL TOURISM GRID BE ESTABLISHED BY MEANS OF ROAD RAIL AND HELICOPTERS TO CONEECT TRAVELLERS WITH EASY ACCESS .ALSO ALSO FORTS SHOULD MANDATORILY HOIST AND RETREAT TIRANGA EVERYDAY IN A CEREMONIAL MANNER.</t>
  </si>
  <si>
    <t>Kadal Amutham</t>
  </si>
  <si>
    <t>In Tamil Nadu, Virudhunagar District, there is a 50 Ssq meter area, where wildlife and human being live in harmony. Bison, bear, deer, peacocks, foxes, and monkeys are some of the animals that co-exist with human beings in harmony. Recently, there was an accident where a bear has been electrocuted.
This area also has open electric poles. Once one of the overhead wires was cut and it was dangling in the ground. A wild boar touched the same and died instantly
To prevent such incidences in the future, kindly convert all over head lines into under ground cables to safe guard human beings and wild animals</t>
  </si>
  <si>
    <t>Jishnu Parameswaran</t>
  </si>
  <si>
    <t>We should concentrate on building our own semi conductor manufacturing so that we need to invite ASML to our country or government initiated ASML machine lab for MSMEs</t>
  </si>
  <si>
    <t>VinodKNambiar</t>
  </si>
  <si>
    <t>Good Morning beloved Modi ji
I have an attachment towards the Army segment who have made us safe to live in India til now. We should make each citizens of this nation to contribute atleast .5% of their earnings towards the Army segment. This is my suggestion. This fund would bring in huge flow of funds for the better future of our nation. When people pay for the security services to safe gaurd their wealth why not the contribution be done from either their salary or from the gross earnings. Also this amount would benefit under certain deductions act.</t>
  </si>
  <si>
    <t>Maira Shadab</t>
  </si>
  <si>
    <t>I suggest incorporation of a "Ministry of Primary Education " under Ministry of Human Resource development as
Upskilling children of small age will help them nourish with the bouts of education at a tender age
This will form the basis of an efficient education system where regularity of teachers and adequate curriculum is solves
Also, this will lead to reduced rate of crimes, unemployment
Maira Shadab
Noida, UP
Class 8, Amity</t>
  </si>
  <si>
    <t>PalakkumarPankajkumarThakor</t>
  </si>
  <si>
    <t>We need a good reform in education and examination system. Subjects which we study should have importance in life for example poetry (twinkle twinkle little star, and baba black sheep etc) are useful at any spot but students are forced to learn it for oral exams. This was just got example.</t>
  </si>
  <si>
    <t>Hiten Kapasi</t>
  </si>
  <si>
    <t>Dear Modiji,
I refer to your nation's address on 15th Aug 2022 where you mentioned that we should remove all signs of our colonial past.
In this regard, I have a suggestion which I have attached herewith. Hope you find it worth considering.
Best Regards,
Hiten Kapasi</t>
  </si>
  <si>
    <t>CURRENTLY INDIA NEEDS MINISTRY OF PHYSICS OUT FROM MINISTRY OF HUMAN RESOURCES, PHYSICIST ARE ASSET OF INDIA THEY ARE NOT MEANT FOR EXPORT. 2. INDIA NEEDS MINISTRY OF HAPPINESS. 3. INDIA NEEDS BACHELORS DEGREE IN FUTURISM WHICH WILL HELP STUDENT TO UNDERSTAND OTHER COUNTRY TECHNOLOGIES WHICH WILL INTURN HELP GOVT.</t>
  </si>
  <si>
    <t>EVERYTHING IS PHYSICS, RELATE EVERY SUBJECT BACK WITH PHYSICS AND CREATE MANY SUBJECTS AND MANY JOBS TO MAKE INDIA POWERFUL. 1. WITH ONLY PHYSICS YOU CAN STRENGTHEN DEFENCE, POLICE, BANKS, AND TO CREATE MASTER INDUSTRY ( MASTER INDUSTRY IS MEANT TO CREATE ANY OTHER INDUSTRY (IMAGINARY OR REAL INDUSTRY)). OVER ANALYSIS LEADS TO CONFUSION BECAUSE OF WHICH INDIA HAS TOO MANY POLITICAL PARTY AND TOO MANY SUBJECTS TO CONFUSE ITS CITIZENS BY BRITISHER 2. BRING MINISTRY OF PHYSICS OUT OF MINISTRY OF HUMAN RESOURCES. CREATE SEPARATE MINISTRY OF PHYSICS WITH EQUAL IMPORTANCE AS OTHER MINISTERIES EG. MINITRY OF RAILWAYS etc.. 4. SCIENCE IS MANIPULATIVE BUT PHYSICS IS TRUTH. 5. BRAIN WORKS PARTIALLY USING CLASSICAL PHYSICS AND PARTIALLY USING QUANTUM PHYSICS TOO. 6. WHEN STILL RESEARCH IS GOING ON QUANTUM COMPUTING THEN HOW COME INDIAN PSYCHOLOGY BOOK CAN BE CORRECT. ACTUALY INDIAN PSYCHOLOGY BOOK IS 65% FAKE IS OF WESTERN INTREST. 7. DO NOT LET INDIANSTUD SND REASEARCH</t>
  </si>
  <si>
    <t>Mayank Gupta</t>
  </si>
  <si>
    <t>Airlines are keeping 90% of seats on paid check-in basis and charging as high as 1200 per seat. Is it ethical. They may block 10% seats which is understandable. Moreover they are forcing flyers to web check-in first staring DGCA guidelines. No one in Ministry of civil aviation and DGCA listens and all rules are favoring airlines. Sincerely request intervention.</t>
  </si>
  <si>
    <t>Raghu Sinha Pendyala</t>
  </si>
  <si>
    <t>There are a lot of internet cables under the sea connecting India to the world. India needs a special subsea protection task force to keep these cables secure physically and protect the data from being tapped and disrupted.</t>
  </si>
  <si>
    <t>my suggestion will be subsea tunnels in Gujarat under the Gulf of Khambat and the other under the Gulf of Kutch. This immensely help connectivity in Gujarat and help reduce travel times across the state.</t>
  </si>
  <si>
    <t>Aryan Sharma</t>
  </si>
  <si>
    <t>A 'viksit rashtra' is industrialised, has a high quality of life, a developed economy and advanced technological infrastructure relative to less industrialised nations. 'Vikassheel' or developing countries are those in the process of industrialisation or are pre-industrial and almost entirely agrarian. The most common criteria for evaluating the degree of economic development are:
The Gross Domestic Product (GDP), or the monetary measure of all goods and services produced in a country in a year. Countries with a high GDP and per capita income (the amount of money earned per person) are considered developed.
The level of industrialisation. Countries in which the tertiary (companies that provide services such as entertainment, financial, and retailers) and quaternary sectors of industry (knowledge-based activities such as information technology, research, and development, as well as consulting services and education) dominate are described as developed. Developed countries generally</t>
  </si>
  <si>
    <t>Abinesh Clifford</t>
  </si>
  <si>
    <t>Is there any possibility that we can burn plastic
And convert the heat energy to electricity and by-product of emission gas as some use full or reliable product....</t>
  </si>
  <si>
    <t>Anil Kumar</t>
  </si>
  <si>
    <t>https://votemark.org/sell-your-old-coins-2/</t>
  </si>
  <si>
    <t>VOTEMARK.ORG</t>
  </si>
  <si>
    <t>RamjeeTiwari</t>
  </si>
  <si>
    <t>आदरणीय महोदय
मेरा मानना है कि विद्यालय में बच्चों को शिक्षा के साथ भारतीय बाजार के बारे में भी पढ़ाया जाना चाहिए उनको देश की अर्थ व्यवस्था और स्वयं के आर्थिक विकास का ज्ञान भी दिया जाना चाहिए यदि सरकार चाहे तो इसके लिए जिले में टीम बनाएं जो सभी विद्यालयों में जाकर बच्चो को आर्थिक विकास की शिक्षा दें और उसकी उसके बाद एक कॉम्पटीशन एगजाम लें</t>
  </si>
  <si>
    <t>Ramkrishnagoswami</t>
  </si>
  <si>
    <t>As there is no restriction, people use sound box/sound system in the locality at their will without realizing that this act is a nuisance to others (sound pollution) and sometimes, protest leads to heavy argument and fight. Police is aware of it but do not interfere and prevent people from misusing the facility. Strong legislation is required to prevent the use of sound system in any locality as individual feels helpless to prevent to without police force. Thew must be a law to prevent misuse. It is an expression of a helpless person who is undergoing the pain without any hope.</t>
  </si>
  <si>
    <t>Pushparaj</t>
  </si>
  <si>
    <t>I heard from somewhere that electricity can be produced from cow dung! Need to work out on this...</t>
  </si>
  <si>
    <t>Bimal Sabherwal</t>
  </si>
  <si>
    <t>i request to my govt start yoga classes in every institute as an addition class to activate New jobs for the jobless.yoga will change the Life of our younger and they will be
keeps them from medical expenses.</t>
  </si>
  <si>
    <t>RAM BABU SAH</t>
  </si>
  <si>
    <t>यहाँ पे सभी के लिए गियान से related बहुत कुछ है यहाँ बच्चे और सभी लोग्कुच अच्छा ही सखेंगे |</t>
  </si>
  <si>
    <t>ANKIT KUMAR_289</t>
  </si>
  <si>
    <t>माननिय प्रधान्मंत्रि जी से निवेदन है कि सभी कर्यो को पुब्लिक् के राशन कार्द से जोध दियअ जये . जै हिंद .जै भारत .</t>
  </si>
  <si>
    <t>Rajat Ranjan Das</t>
  </si>
  <si>
    <t>Respected Sir,
To counter the age old education policy NEP has been introduced. It is a good and positive sign for the betterment of education.
In the NEP a separate subject could be introduced right from lower secondary level: Financial Literacy.
Every child should know the meaning of money, income, savings, assets and liabilities, how to manage funds etc.
Proper training from this level can help develop more and more entrepreneurs and investors and also prevent dumping of money for no growth at all.
Jai Hind
With Regards
Rajat</t>
  </si>
  <si>
    <t>AnshulKumar</t>
  </si>
  <si>
    <t>Sir ,
I want to bring your big attention towards the women safety in our indian society. I see daily a girl facing the bad words and get harrassed by males in public and this is always ignored by all the person and also they are not able to do anything if the get harrased or by wrong touch. So I want that my Government takes an action towards it. I also have a suggestion towards it that is defined below.
"Our government can make a rule for school to get compulsory the training of girls for the self defence at no extra charges and release a certificate also like a marksheet which is compulsory for each girl to get it. The girls which are passed the school are trained under a camp at very cheap rates. Also strict action are taken towards the men who attempted the harrassment."
If you think that is inappropriate then please take a strict action towards this because our girls are not feeling safe even on puting their foot out of their home. Also due to this their parents doesn't a</t>
  </si>
  <si>
    <t>Gopakumar KS</t>
  </si>
  <si>
    <t>Control population.
Ammend law wherever applicable.
Introduce law for make people more decipline.
Try to reduce corruption.</t>
  </si>
  <si>
    <t>Vinod Kumar_3010</t>
  </si>
  <si>
    <t>why the terrorism should not be considered as a different type of crime.,for which rhe punishment must be very serious.</t>
  </si>
  <si>
    <t>माननीय PM
आधार कार्ड masked नंबर के साथ उपलब्ध हसि तो सब राजकीय कार्यालयों में स्वीकार किये जाने चाहिए।</t>
  </si>
  <si>
    <t>Raakeshjain31</t>
  </si>
  <si>
    <t>To
The Right Honorable Prime Ministers Shree Narender Modi Ji
Most respected and innovative, work for health wealth and happiness of not only entire country but of whole world oriented Shree Shree Narender Modiji I want to draw your attention on this very very important matter “Fixing of responsibility and recovery to be made if any loss accrue due to wrong decision or delay in decision by the bureaucrats or govt official working under Indian government “ which if dealt in right spirit under your rightful leadership then following results are sure
1. Eradication or lessening of corruption.
2. Ease of business.
3. Lessening of burden on legal authorities.
4. Increase in efficiency of working of staff and official in right direction.
5. Use of income of organization in terms of its development and not in litigations.</t>
  </si>
  <si>
    <t>Vishalvithobajighode</t>
  </si>
  <si>
    <t>आदरणीय प्रधानमंत्रिजी,
तंबाकू उत्पादों और नशीली दवाओं के दुरुपयोग के बारे में मेरा सुझाव: तंबाकू के उत्पादों को बंद करो, खेती को भी नियंत्रित करो फिर सिगरेट, बीड़ी और गुटखा पर प्रतिबंध लगाओ और साथ ही अनुमति न दें</t>
  </si>
  <si>
    <t>KOUSIK GHOSH</t>
  </si>
  <si>
    <t>Ajay Date</t>
  </si>
  <si>
    <t>Language issue and possible solution leading to true National Integration.
Language discussion touches the raw nerves of everyone, me including. We are blessed with so many languages! I suggest we use OUR LANGUAGES themselves and do true National Intergation! GoI as GUARDIAN of all State languages would safeguard, nurture and promote INDIAN languages.
Every city/district in the country could be equiped to teach Indian languages. I live in Pune and want to learn Assamese, what options do I have? What if there's a "National Intergation" place where I can walk in and learn any of MY OWN INDIAN Language! Hindi too will get covered in this and so would Sanskrit!!. This can be achieved through Classroom trainings (with video confs) and School Curriculum. I can provide further details on how each of these could work. This covers Infrastructure, Roles of States, Center, Technology, People participation.
After all if India doesn't guard her own languages, who will?
Regards</t>
  </si>
  <si>
    <t>Anil Kumar Yadav</t>
  </si>
  <si>
    <t>प्रिय प्रधानमंत्री नरेंद्र मोदी जी
चीन का जासूसी जहाज हिन्द महासागर में अब घुसपैठ कर रहा है इनके जहाज को पहले तो हटाने को कहे न हटाए तो सीधे इनके जासूसी जहाज को नष्ट कर दिया जाए क्योंकि चीन लातों का भूत है बातो से नहीं मानता
हमारा स्पष्ट संदेश है दुनिया को छेड़ोगे तो छोड़ेंगे नहीं।
चाहे पाकिस्तान हो चीन ये सब के लिए हैं।
धन्यवाद</t>
  </si>
  <si>
    <t>Randheer Bahadur</t>
  </si>
  <si>
    <t>Please ensure Census is undertaken as soon as possible and completed and published before Dec 2023.
Thanks.</t>
  </si>
  <si>
    <t>Anti- Defection Law Pe Vichar Krey. A parliamentarian should be free and independent to voice his opinion even if it means going against the party whip or direction.
Thanks.</t>
  </si>
  <si>
    <t>आदरणीय प्रधानमंत्री जी
सादर नमस्कार
महोदय
भारत सरकार की छवि देश की जनता में कर्मचारी विरोधी होती चली जा रही है जो किसी भी लिहाज से ठीक नही है।देश की जनता और सरकारी तथा गैर सरकारी कर्मचारियों को अपने हितों की रक्षा की उम्मीद केवल आपसे ही है।
उदाहरण के लिए PMOPG/E/2022/0269078 KA अवलोकन करने का कष्ट करें।</t>
  </si>
  <si>
    <t>DrVijaya Hotkar</t>
  </si>
  <si>
    <t>My suggestion about Tobacco products and drug Abuse:
Stop the products of Tobacco, control farming too
Then ban cigarette, Bidi and gutkha as well as don't allow Pan shopper to sale gutkha,mephenten Powder,charas,ganja for children below १८ or २१ yrs old adolescent. Now hukka, cigar Old tradition finish due to fear of cancer so now make awareness campaign everywhere against drugs Abuse and tobacco products consumption. For this purpose Post paramedical staff or Aayush practitioner can be appointed and training of them and update knowledge about adverse effects of Tobacco products consumption upon all system or metabolism of body,cause reduction in immunity and osteoporosis, dysfunction of liver,kidney so raise non communicable disease often.These information through all types of media, like news channel and advertising also. Parents counselling and psychotherapy should conduct on OPD basis, discuss values of familial atmosphere surrounding society relation and communication behaviour</t>
  </si>
  <si>
    <t>Nilesh Anandrao More</t>
  </si>
  <si>
    <t>Hi Sir, should we start using gall Peter's projection of world map. Current world map seems to show India at lesser size than it is actually having. Or should we do it later when we are ready to project ourselves as a great power in world</t>
  </si>
  <si>
    <t>Pankaj Parekh</t>
  </si>
  <si>
    <t>It's come to know gst collection increase but textile is down. Earlier gst council peoposed 12% which was failed due to other market agitations specially cloth , naturally from 5 to 12% any one will oppose.
*My suggestions.*
Gst rates in textiles has to be equally balance as a chain of levels like cotton/ fibre / Spinning / weaving/ process / trading and garmenting and so as retails.
Viz: Cotton /polyster (mam made)/blended/ fabric / Garments, etc all at one level.
Say 8%.
Collection will increase and also its benefit to come out of complexity of varied tax rates and process of refund ,etc.
This will benefit small and medium weavers. Which is vanishing slowly in last 3-4 years. See the actual data bhiwandi small looms owner reducing day by day and slowly total industry is getting control by big corporates. So as creating unemployment day bu day.
Ministry / Association , etc must work towards this initiation. For better textile future and benefit the cluster like bhiw</t>
  </si>
  <si>
    <t>Ramakanth Chirravuri</t>
  </si>
  <si>
    <t>Dear Sir/Madam, I request you please consider "time" as a variable in your health insurance policy. As we understand that "time" is not a very valuable resource in our country particularly in the underprivileged communities. It would therefore be easier to identify/select individuals who are at higher need for health insurance. The evaluation of time is not straight-forward and I propose that the time commitment of individuals to the local chapters of national-level civil missions (Swachh bharat, Green India, solar india) can be utilized. In fact, we can expect far higher enrollment rates to these missions by offering health insurance. That way, the health insurance becomes an "earned right" for fulfiling civil duties. The crude estimates suggest that if each individual participates for 150 hours of civil duty, the government also monetarily benefits from this proposal when the tangible and intangible productivity is monetized.</t>
  </si>
  <si>
    <t>RishabhSingh</t>
  </si>
  <si>
    <t>I want to share my thoughts about leakage of exam paper
With all respect I want to say that
During any competitive examination if leakage of paper is happed than there will be a strict committee should be held
And the higher level officers under who's that paper kept should be examined strictly</t>
  </si>
  <si>
    <t>My suggestion is that Stop advertising, gossiping about Bollywood peoples and don't give too much importance for those families and life styles as well as cut short their मानधन, boycott their culture, wrong impacts passion fashion otherwise limit them by offering rules and regulations,make available some protocols...
Media should display true and clear occasions in news channel and no repeated display throughout days or months ,serials on T.V.should be standard categorise for Family values and no banmbarding, hammering and avoid unethical practices in malika , people surrounding acting should be in Ethical issues and good message from story often times...
Crime series should be original stories not imaginary and no Black negative impact,repeated display throughout same day, no additional extra background show or have transparency in stories,no horror or terriorism...it affect mentality of woman,children, adolescent so they follow sometimes that is bad in society and crime occur,often</t>
  </si>
  <si>
    <t>Christian Joint Action Committee CJAC</t>
  </si>
  <si>
    <t>Religious Peace</t>
  </si>
  <si>
    <t>Akash Goyal</t>
  </si>
  <si>
    <t>Good Morning Sir,
I want to suggest that Many Generic Medicines which should be selled at low price are selled at very high price in medical stores. company is giving it to medical stores in cheap rates but with higher prints of price. Common person and even doctors cannot identify the Generic medicines provided by renewed/good brands( All the major good brands are producing generic medicines). So my suggestion is please make some type of logo or sign (like it is for vegetarian brands) on generic medicines that will make easy for every individual from medical field or no, to identify the generic brands and demand it for less price.
Thanking you,
Waiting for some kind of response,
Regards
Prof. Goyal Akash Madanlal</t>
  </si>
  <si>
    <t>For NHM Medical officer hard work sincerely and achieve Target in time then why not salary same like regular Medical officer and why not offer leaves same for NHM Medical officer.
In judicial system, cases related domestic violence and divorce process why its delayed and slowly progress so poor women common general population families parents affected and didn't get relief as well as justice in time, All suffer from depression or Suicide as well as didn't step up court due to wastage of time and money, many women poor families parents didn't have money to give fees of advocate, P.P. didn't guide such families parents in good faith, P.P. neglect them always so women lost faith upon judicial system too.
For this purpose my suggestion short period process small courts contain junior judges appointment and sort out the cases earlier and offer justice and relief about alimony,rights reserved as wife',women empowerment will take fast and easy then women will Happy,will live in dignity,</t>
  </si>
  <si>
    <t>Adithyakv</t>
  </si>
  <si>
    <t>to show which survey or tasks get u a certificate or something like that</t>
  </si>
  <si>
    <t>please PM sahab se meri vinti hai ki OLD pension Employees ki suru ki Jaye Taki oldage per diktat na ho but NPS main paisa dub rha hai Employees ka or govt.ka bhi loss ho rha hai</t>
  </si>
  <si>
    <t>माननीय प्रधानमंत्री जी, कृपया संज्ञान लें कि 09अप्रैल,2022 की बोर्डपरीक्षा में मेरे ड्यूटी कक्ष में एक उत्तरपुस्तिका सीरियल गायब होने की सूचना अपर मुख्य सचिव माध्य०शिक्षा को भेज देने तथा परीक्षाओं में नकल, भ्रष्टाचार, फर्जीवाड़ा, अवैध फीसवसूली आदि से मेरे मना करने पर प्रबंधक (भाजपा विधायक) श्रीमती अर्चनापांडे, तदर्थ प्रधानाचार्या आरतीयादव, उपाध्यक्ष कृष्णऔतार दीक्षित, प्रबंधसमिति सदस्य श्रीचंद्र तिवारी, फर्जी जांचसमिति सदस्य सुनील चतुर्वेदी, कप्तान सिंह यादव और जि0वि0नि0 कन्नौज राजेन्द्र बाबू ने गिरोह बनाकर फर्जी आरोप पत्र कूटरचित आख्या प्रस्ताव बनाकर मेरा जातिगत उत्पीड़न करते हुए पत्रांकः71-75/2022-23, 01जुलाई,2022 से मुझे जबरन निलंबित कर दिया और जि0वि0नि0 कन्नौज राजेन्द्र बाबू ने रिश्वत लेकर पत्रांक 3176-79 दिनांक 27.8.2022 से मेरे अवैधानिक निलंबन का कूटरचित अनुमोदन कर दिया। उत्पीड़नकर्ताओं ने मिलकर 01.07.2022 से मुझे रजिस्टर और बायोमीट्रिक में उपस्थिति दर्ज करने से रोक रखा है और हर महीने मेरा आधा वेतन कटा कर मुझे मानसिक आर्थिक क्षति पहुंचा रहे हैं.</t>
  </si>
  <si>
    <t>Ajaymukheja</t>
  </si>
  <si>
    <t>Sir, The delhi govt ban on vehicles and construction needs to b more precise as regards construction activities not to b undertaken as all the activities under construction category don't pose a threat to b an additive factor to pollution.The officials are given blanket permit to penalise and harrass all builders irrespective of type of work that can b undertaken. Feel clear demarcation of activities should be done defining permitted and not permitted activities.Delayed projects over 10 years are further suffering because of blind implementation of order which probably is ill defined or not circulated properly. I am giving this feedback as a common man with folded hands for your attention...
Warm regards</t>
  </si>
  <si>
    <t>Jitendra Trikamlal Dave</t>
  </si>
  <si>
    <t>*Is it a CRIME to be a SENIOR CITIZEN OF INDIA ?*
*INDIAN SENIOR CITIZENS OVER THE AGE OF 70 YEARS ARE NOT ELIGIBLE FOR MEDICAL INSURANCE (WHEN IT IS ABSOLUTELY NECESSARY &amp; REQUIRED).*
*SENIOR CITIZEN DO NOT GET LOAN ON EMI.*
*DRIVING LICENSE IS NOT ISSUED TO THEM.*
*THEY ARE NOT GIVEN ANY JOBS FOR FINANCIAL WORK. HENCE, THEY DEPEND ON OTHERS.*
*SENIOR CITIZENS HAD PAID ALL THEIR TAXES HONESTLY, DILLIGENTLY DURING HIS/HER YOUTH. EVEN AFTER BECOMING A SENIOR CITIZEN THEY STILL HAVE TO PAY ALL THEIR TAXES.*
*THERE ARE NO SCHEMES FOR SENIOR CITIZENS IN INDIA.*
*THE 50% DISCOUNT ON RAILWAYS WAS ALSO WIDRAWN.* *THIS IS A HORRIBLE AND AGONIZING THING.*
*IF SENIOR MEMBERS OF FAMILIES GETS UPSET, IT WILL POSITIVELY AFFECT THE POLLS AND THE GOVERNMENT WILL HAVE TO SUFFER THE CONSEQUENCES.* *IT IS THE DUTY OF THE GOVERNMENT TO MAKE LIFE EASY FOR THEIR SENIOR CITIZENS AND ASSIST THEM DURING THEIR SUNSET DAYS, ESPECIALLY WHEN THEY HAVE BEEN LOYAL CITIZENS IN THEIR YOUTH AND PAID ALL</t>
  </si>
  <si>
    <t>Rishabhchauhan</t>
  </si>
  <si>
    <t>Digida</t>
  </si>
  <si>
    <t>Ashish Shukla</t>
  </si>
  <si>
    <t>01.as regular GST Payer I am customer to goverment ,then I request govt to link Online loan linked with GST portal upto 10lac without co-lateral (if business owner paying GST regularly portal should ask him he wants loan then based on cibil score portal should give him immediate loan and credit amount of loan to his bank account linked with GST portal)In this case portal should give chance to business owner to select bank 1 PSU and 1 Private sector and from out of 2 he will choose his own preference bank.
This loan facility will be like instant loans given by HDFC bank /ICICI bank .</t>
  </si>
  <si>
    <t>Patel Tarangkumar Mahendrabhai</t>
  </si>
  <si>
    <t>આદરણીય સાહેબ શ્રી, ઇન્કમટેક્સ પેયર ને જો ટેકસ ના પ્રમાણે પેન્શન આપવાની કોઈ યોજના બનાવવામાં આવે તો લોકો નો ઈન્કમટેકસ પ્રત્યેનો અભિગમ બદલાશે અને લોકો ઈન્કમટેકસ ભરશે જે થી કરી ને કાળાં નાણાં ની સમસ્યા હલ થશે</t>
  </si>
  <si>
    <t>AshishBalajiPanchal</t>
  </si>
  <si>
    <t>Time to take pok back..
Right now its a favourable time to take back pok as theres civil war happening.
Imran Khan is now going to do partition in Pakistan we have to use this opportunity to take a step ahead on ONE INDIA POLICY.
This is a crucial time for india for its development so we cant afford a big war now, so the opportunity came itself take a charge</t>
  </si>
  <si>
    <t>Nitish Kumar</t>
  </si>
  <si>
    <t>Cadet nitish kumar</t>
  </si>
  <si>
    <t>Nehasharma</t>
  </si>
  <si>
    <t>आज पूरी दुनिया ही नहीं बल्कि हर देश में यहां तक कि भारत में भी लोग मानसिक बीमारी की चपेट में बहुत रफ्तार से आते जा रहें है इस को रोकने के लिए मेरा सुझाव हे की हर शहर हर गांव में मानसिक शांति के लिए अलग से गतिविधियां हो और एक बड़े स्तर का केंद्र खोला जाए जहां हर उम्र के व्यक्ति आकर अपनी मानसिक समस्या साझा कर सके और शांति के लिए ध्यान केंद्रित कर सके ।
क्यों की अगर आज की युवा पीढ़ी का खुद का मानसिक स्वास्थ्य सही रहेगा तो वह भारत की भाग्य विधाता बनेगी ।
आचार विचार का , संगत का , सोच का बहुत फर्क पड़ता है
जितना ज्यादा इस पर विचार किया जायेगा उतनी ही रफ्तार से शांति के लिए क्रांति अभियान शुरू होगा और जब हर घर में व्यक्ति चिंता मुक्त रहेगा तो समाज में अपराध स्वत: ही कम होंगे
ओर सही मायने में भारत की संस्कृति संस्कार दुनिया में जाने जायेंगे ।</t>
  </si>
  <si>
    <t>Girish Kanagotagi</t>
  </si>
  <si>
    <t>Government needs revenue. When a person has paid this income tax dues within the due date, and when the Government has already collected the amount, it should not levy any amount as fine on the ground that the the online process was not completed within due date. India lacks proper internet services. Kindly issue orders to the IT Department. They should not harass income tax payers.</t>
  </si>
  <si>
    <t>SubramanianS</t>
  </si>
  <si>
    <t>Sub: - Solution for Stubble Burning
Sir,
1) If the dried out stubble is sprinkled with water it will decay very soon and can be used as manure.
2) If the dried stubble is mixed with ploughed soil in the farm and is irrigated with water it will decay in a very short time and will act as a bio manure.
3) There are other states where cattle farmers are buying stubble for money. It can be transported to such states and given for free to the cattle farmers who want it. Concerned officer should come out with the economic feasibility if transportation cost is too much.
No need to burn such huge quantity which causes acute pollution.
thank you,</t>
  </si>
  <si>
    <t>Princepal Singh</t>
  </si>
  <si>
    <t>cadet princepal Singh
khalsa college amritsar
2punjab naval unit amritsar
Air pollution is caused by vehicles, factories, power plants, and trash burning. Vehicles cause air pollution by burning gasoline or diesel. The most significant cause of air pollution is burning fossil fuels to create energy like coal and oil. Air pollution can be considered a contributor to global warming, a major challenge we face today.</t>
  </si>
  <si>
    <t>cadet vishaldeep singh
khalsa college Amritsar
2 punjab naval unit Amritsar
The present condition of the earth has been very challenging for the healthy existence of life because of the toxic environment, air pollution, water pollution, global warming, deforestation, and many more environmental issues. There are numerous easy ways we can save our planet however, depends on the dedication and rate of good habit followers. It should be promoted the development of environment friendly technologies so that they could not harm the planet. People should make the habit of reduction in usage of harmful things, re-usage and recycle of things in order to generate less amount of wastes.
Generally, many people use variety of house cleansers in order to keep their houses clean and disinfected. They never see the chemical constituents of that particular cleanser which can be very destructive to the water, soil and air. We should be very clear about what products we are using in daily life and alwa</t>
  </si>
  <si>
    <t>Cadt Navnoor kaur. Khalsa collage Amritsar 2pb/naval /unit Amritsar Global warming or climate change has today become a major threat to the mankind. The Earth’s temperature is on the rise and there are various reasons for it such as greenhouse gases emanating from carbon dioxide
emissions, burning of fossil fuels or deforestation. Global warming or climate change has today become a major threat to the mankind. The Earth’s temperature is on the rise and there are various reasons for it such as greenhouse gases emanating from carbon dioxide emissions, burning of fossil fuels or deforestation.</t>
  </si>
  <si>
    <t>ARVIND KUMAR</t>
  </si>
  <si>
    <t>नमस्ते, निवेदन है कि जन सुनवाई पोर्टल उत्तर प्रदेश पर ग्राम की समस्या का समाधान के लिए शिकायत दर्ज कराने के लिए ग्राम पंचायत नौडीहा में राजस्व ग्राम मंगतपुर का नाम नहीं है शिकायत दर्ज कराने में ग्राम पंचायत नौडीहा में राजस्व ग्राम नौडीहा दर्ज करना पड़ता है ग्राम मंगतपुर की श्रेणी 6 भूमि व तालाब को अवैध तरीके से श्रेणी 1 क करके ग्राम मंगतपुर का नाम बदलकर भगवंतपुर करके अंधकार में ग्राम को रखा गया है श्रीमान जी से निवेदन है कि ग्राम को अंधकार से प्रकाश की तरफ ले जाने की निस्तारण का मार्गदर्शन प्रदान करें प्रार्थी अरविन्द कुमार ग्राम प्रहरी</t>
  </si>
  <si>
    <t>GYANENDRA SINGH TOMAR</t>
  </si>
  <si>
    <t>सैन्य बलों के मानसिक तनाव को कम/मुक्त करने पर कुछ आनंद प्रधान गतिविधियाँ की जाना सार्थक हो सकता है.</t>
  </si>
  <si>
    <t>SHRINIVAS</t>
  </si>
  <si>
    <t>We all should start a TIMEBANK . GOI to play a active role here.
The concept is to render service to old ; needy people by young &amp; hearty people.
GOI keeps a track and record service period so rendered by young and credit this time devoted by them to their timebank account.
This credit can be used by young people as an when required by them in their old age or in emergencies.</t>
  </si>
  <si>
    <t>Vivek Dattaram Mordekar</t>
  </si>
  <si>
    <t>Guidelines for pedestrians
Most of the accidents to pedestrians occur mainly because they walk blind to the traffic. i.e. They walk on the left side of the road making them blind to the vehicles approaching them from behind. They can't take any preemptive actions as they are unaware of the vehicles that are behind them.
The pedestrians should walk from the right hand side of the road so that they can take preventive action if a vehicle tends ssto deviate from the regular path or is about to hit them.
The campaign should be made nation wide but specifically targetted to big cities and major towns or areas where such incidences shave occurred previously.
Hope the above is treated as surgent if deemed important.</t>
  </si>
  <si>
    <t>Bikash Das</t>
  </si>
  <si>
    <t>Use public transport not personal</t>
  </si>
  <si>
    <t>Harsh</t>
  </si>
  <si>
    <t>With utmost urgency and importance I wanted to inform the Indian public of the next steps of the Western Powers to establish a stronghold in South Africa for its geopolitical influence but more importantly its resources of natural minerals that can create a near monopoly for the West in terms of military use and technological innovations. With China taking a step back from the world due to internal problems this leaves the South African as well as Brazilian nations wide open for conversion into western Allie’s and assets. While some may argue what has happened to China was premeditated in order to weaken BRICS and take over South Africa I urge the BRICS nations to continue forward in reaching agreements and understandings of what each partner needs and wants as well as how they can all support and help each other grow.</t>
  </si>
  <si>
    <t>RameshSethuraman</t>
  </si>
  <si>
    <t>Honourable Prime Minister Modi ji , I am humbly submitting to your high self an innovative product Rainstones a paver solution for city’s to solve water problem and storm water drain and flooding. Please refer video</t>
  </si>
  <si>
    <t>Honourable prime minister sir 
Subject:
Requisition to do the needful to form (or)assign a government body such as the registration department to act as an escrow or an intermediate agency in the process of selling and buying immovable real estate properties.
* This process would increase government revenue many folds.
*This process will reduce the use of unaccounted black money in the
purchase and transaction of lands, homes, buildings.
* Housing will become more affordable since black money usage is reduced
in real estate, and its purchase transaction becomes transparent.
* By this process unaccounted black money cannot be used in purchase of
cultivable rural lands in rural india, to be converted into plots.
*By saving agricultural jobs this process will also aid in reducing urban
migration.
*Since agricultural lands and jobs are protected
agricultural produce might increase and this will also aid in reducing food inflation.</t>
  </si>
  <si>
    <t>To
The Honourable prime Minister of India Narendra Modi ji
New Delhi,
Subject : Complaint to take cognizance of the many financial problems faced by normal citizens of India , because of the one sided utterly biased loan agreements by the Banks and the finance institutions in our Country in favour of the banks and to take steps in directing the RBI, Banks, Finance Institutions, Union and Governments to frame a new rules to protect our Citizens rights . To make rules to format the loan agreements that is neutral , unbiased and impartial to both the borrowing citizen and the lending Banks.</t>
  </si>
  <si>
    <t>Rajnish Kumar Gupta</t>
  </si>
  <si>
    <t>Dear Sir,
Here are few Things that i would like to share with you.
1. Develope a complete compliance plateform portal where a company/firm/sole proprietorship etc. can get the list of all the legal complaince applicable to them after putting its registration number on that portal.
2. Develope and promote a search engine and mobile software like Android.
3. LIC policy is mandatory for all Income Tax Asaesee, irrespective of their tax liability.
4.please start population control compaign asap.</t>
  </si>
  <si>
    <t>VAIBHAV PATHAK</t>
  </si>
  <si>
    <t>My dear India
It is indeed a proud thing for me to be born in such a rich and cultural country. The history of India is extremely inspiring and full of wisdom. My India has faced many challenging situations when it comes to Defence. The most bravest and courageous of all in the world are our respected soldiers, who are born in the country of bold and courageous leaders. Sir, my suggestions is
1. To increase the age limit to 45 years to join Territorial army.
2. Necessary instructions by Ministries / DoPT to various CPSE/SPSE etc to frame a mandatory policy for employees who wish to serve the country.
These two suggestions would surely have an impact on the minds of the youth and give them an opportunity to defend our mother land with immense proud and happiness.
Jai Hind, Jai Bharat</t>
  </si>
  <si>
    <t>Dhruvitkumar Talati</t>
  </si>
  <si>
    <t>Beat Recession
How to bean Colonized mindset
Cyberforce
New Space Activities</t>
  </si>
  <si>
    <t>Cyberforce</t>
  </si>
  <si>
    <t>PrernaPulani</t>
  </si>
  <si>
    <t>Suggestion and need of the hour:
1. DIRECT FELLOWSHIP UNDER GOVERNMENT SCHEMES FOR NSS VOLUNTEERS
2. CONSIDERATION OF NSS VOLUNTEERSHIP BY SSC, NITIAYOG, AND OTHERS
3. ALLOCATION OF BETTER BUDGET FOR NSS</t>
  </si>
  <si>
    <t>Subrahmanyam Chirravuri</t>
  </si>
  <si>
    <t>Good evening, Thanking you PM sir for your ideology towards our nation.
1. Local governance with well educated persons must come into politics as they know educational importance and how to implement their ideas in society
2. Healthy India, to encourage greenery with no usage of plastic and safe disposal-recycled-resuable waste in the form of energy. everyone should able to get good treatment among hospitals they visited
3. Implementing innovative ideas among youngest minds in the form of exhibitions. social platforms to expose their ideas freely
4. Encouraging traditions of every religion, regions of various places all over India to become multi traditional, multilingual india
5. Security and safety among every individual living in our country has to be made more efficient and ease monitoring of activities gone through all over india</t>
  </si>
  <si>
    <t>Madhusudanan Pillai</t>
  </si>
  <si>
    <t>Respected Sir
This is regarding the uncontrolled prices of food products and other finished and unfinished goods throughout the country. It is noticed that prices of commodities and food products are increased without any control in our country. Without any valid reasons companies are increasing the products to 50%, to100% in a single time maybe two to tree times a year. Unfortunately government has no control on this. Inflation increases due to this. If the government is able to set up a price control mechanism involving various experts from various fields and setting up a committee in the government level may have control on this subject. If the price of a product and food items packed or unpacked the prices are to be increased then the company has to submit a valid reason for increase in front of the mentioned committee. then the committee must evaluate the reason . if found genuine only then the said increase may be allowed. In few countries it is followed.</t>
  </si>
  <si>
    <t>VARUN</t>
  </si>
  <si>
    <t>Respected PM ( Modi sir),
I have many ideas as i have noticed that corruption is still at high level.
Sir culprit are more powerful than victim.
Sir victim has no courage to complaint as no one knows who is a partner of culprit
so sir just one request their should be a contact number where a normal person can make miss call and he will receive a call from some government responsible person who will keep his or her identity confidential and take proper action.
Because normal citizen has many complaints but due to fear no one is coming to complaint.</t>
  </si>
  <si>
    <t>Ashish Kumar</t>
  </si>
  <si>
    <t>Test</t>
  </si>
  <si>
    <t>Sunil Goyar</t>
  </si>
  <si>
    <t>My first suggestions to India gov is that we should become one religion, cast, responsible, rules and regulations, God and nature conservation thinkers.
2.in all india laws should be one for all states. And all types cases judgement should be totally in truth side not reservation for men and women or cast. So we can progress faster.
3.Every type of education should be based on public welfare only with spiritual mithology content added to all degree syllabus. So each student's can work for nation not to foreign service.
4. Ayurvedic treatment should be compulsory in india every medical College, clinic, hospital in affordable price. To everyone. And should be totally focus to increase it.
5.All types sports, music,yoga,zym,coaching should be in all india to all villages. In low fees.
6.All types Addiction should be totally stop , also mobile, tv, without any revenue expectations. To save nation and nature.
7.plastic and other should be stop.use. .
8.ramayana and Geeta always show.</t>
  </si>
  <si>
    <t>MukeshKumarKumawat</t>
  </si>
  <si>
    <t>एक ऐसे देश में जनसंख्या पर बहस अपरिहार्य है जो वर्तमान में सबसे अधिक आबादी वाले देश चीन को पीछे छोड़ने वाला है। संयुक्त राष्ट्र के आर्थिक और सामाजिक मामलों के विभाग के अनुमान के अनुसार, भारत की जनसंख्या 2030 तक 1.5 बिलियन और 2050 में 1.64 बिलियन तक पहुंच जाएगी। वहीं चीन की आबादी का 2030 तक 1.46 बिलियन तक जाने के अनुमान हैं। वर्तमान में, दुनिया की 16 प्रतिशत आबादी भारत में वैश्विक सतह क्षेत्र के केवल 2.45 प्रतिशत और जल संसाधनों के 4 प्रतिशत हिस्से के साथ निवास करती है।
Humble request to introduce a govt bill pertaining to population control in our beloved county</t>
  </si>
  <si>
    <t>Krishnatrey Sharma</t>
  </si>
  <si>
    <t>I am D K SHARMA FROM SIMRAH INTERNATIONAL SCHOOL DHAMPUR BIJNOR,
I suggest about our new generation who are not engaging their future they are doing wrong task in his life .
So I recommend that the parents should talk to her children at regular basis on day to day life and doing some special task with them .By this way they get good knowledge of society and his/ her life aim for bright future .
And school provide knowledgeable work for students for their betterment like as commerce student should get accounts knowledge and science student should get new technology knowledge so that is my suggestion and send them for real life event one by one .</t>
  </si>
  <si>
    <t>MOHD SUHAIL</t>
  </si>
  <si>
    <t>Jai hind Sir,
Mai ayodhya district ka rehne wala hu yha vikas karya ho to. Rha hi but mujhe lgta hi ki yha kyi other historical sites hi jispar bhi dhyan diya jana chahiye taki jb yha tourist aaye to unhe kayi. Place par ghoomne ka mauka Mile isse yha ke logo ka bhi economicaly fayda hoga</t>
  </si>
  <si>
    <t>Kiran Jadav</t>
  </si>
  <si>
    <t>Please survay for All Gujarat BJP leaders for understanding who is not Work and winbase on bjp name</t>
  </si>
  <si>
    <t>Now time to change Bharuch and ANKLESHWAR ,,For gujarat change the BJP leader both are not working from long time for Bharuch and ANKLESHWAR devlopment</t>
  </si>
  <si>
    <t>Tanhaji Ghule</t>
  </si>
  <si>
    <t>Respected Sir,
This is suggestion regarding opening GOVERNMENT RUN GOVERNANCE SCHOOL , we could open this school and syllabus will be derived as per elected position like MP, MLA, Sarpanch etc , In my opinion , if we have to elect MP, he must have visited minimum 8 countries - developed, under development , neighboring countries with geographical issues , etc along with good understanding of Bharat , Bhartiya , Sanskriti , challanges of every states etc
More the understanding of iNDIA and World, bigger the vision which could help to Make INDIA , the BEST Country
Same applies for All elected positions of democracy
To make more effective governance, this can help</t>
  </si>
  <si>
    <t>Vidushi</t>
  </si>
  <si>
    <t>In India there is high consummation of alcohol and drugs leading to the destruction of a much needed bright future of India as around 50-75% of youth starts smoking, consuming alcohol and taking drugs etc. I highly recommend ban on alcohol, drugs etc.
They might be beneficial for our nation's economy but surely not for the nation's health. It might have increased the need of pharmaceuticals in our nation from where we think many of our incomes come but earning on the risk of others life is no good. India has always been a land of morals and values, we have taught people how to live for others and not being parasitic and live on others. I admit some drugs and even alcohol is of medical use, so it should be provided to hospitals and other medical centers but should not be made available for citizens. If the citizens asks for the alcohol or any drug it should be solely with a doctors' recommendation letter. Yoga has done half of the work now time for some limitations. Health comes first.</t>
  </si>
  <si>
    <t>Dr Deshraj Gurjar</t>
  </si>
  <si>
    <t>Respected sir,
i have a suggestion that our youth has become so worst because of their attachment towards phone so we should start a compain for no mobile use for 2 hours
my suggestion for timing 6pm to 8 pm because that is peak time for mobile usage.In case of mobile absence small children can go to playground,adults can talk to each other, families can talk to each other..
another suggestion for timing is at night 11 pm to 1 am so that everybody can sleep early.
early to bed is the solution to many problems in life🙏
sir you and your team can make necessary changes in suggestion but please think about it seriously.
Our youth is getting destructed due to mobile.
you can also increase data charges so that mobile use can be reduced.
or decrease data speed at few hours of day.
and many more such suggestion fan be thought
please do think about it and help many youth like us from getting out of addiction of mobile phones please please please please please please</t>
  </si>
  <si>
    <t>आदरणीय प्रधानमंत्री जी
कार्यपालिका,और विधायिका को देश,और जनता के कार्यों के प्रति जवाब देय होना जरूरी है,केवल सूचना देना और मामले को आगे भेज दिया गया कहना जवाबदेही नही होती।
शासन को किसी भी प्रार्थना पत्र का पूर्ण रूप से निस्तारण करना ही जवाब देय माना जाना चाहिए।
अन्यथा कार्य के प्रति लापरवाही के आरोप में संबंधित को दंडित किया जाना चाहिए।</t>
  </si>
  <si>
    <t>MANOJ KUMAR ARORA</t>
  </si>
  <si>
    <t>आरक्षण हटाओ
देश बचाओ</t>
  </si>
  <si>
    <t>Gagan Deep Singh</t>
  </si>
  <si>
    <t>(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 Surrounding the World Modi g, Modi g,Modi g, Modi g...)
Yours faithfully
Gagan Deep Singh
9988447636</t>
  </si>
  <si>
    <t>(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t>
  </si>
  <si>
    <t>Gaurang Kakkad</t>
  </si>
  <si>
    <t>it's an idea....
Upgrade Rajkot Gujarat BHAKTI NAGAR Railway station .
New Entrance START From Laxmi Nagar Side with Development of Big Road.
Start New shuttle Train every hour Bhakti Nagar TO...Railway junction to Aims Hospital
it's Amazing For New Rajkot people Linked with main station and Aims- New Airport
Request to check First Drawn Video of this area with Google Map.
Mavdi /Nanamauva /Amin Marg And all New Rajkot west Area is Direct Benifsiry.</t>
  </si>
  <si>
    <t>NIKHIL MAHAGAONKAR</t>
  </si>
  <si>
    <t>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online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t>
  </si>
  <si>
    <t>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inline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t>
  </si>
  <si>
    <t>Respected Prime Minister Modiji Sir,
Many people change their furniture/ appliances / gadgets etc. after using it for a certain period of time. These appliances may still be in usable condition. There may be other poor people who are in need of such items but cannot afford them. If people are willing to give the used items for free to those in need there can be an app which can facilitate the exchange of the items between these two people. The person who gives should give the item for free and the person who receives the item should take the responsibility of collecting the item and incur the charges for the same. Even for food items-if after a party and there is surplus food (good food) the owner can immediately put this on the app and those nearby who are in need can come and collect. We can save a lot of good food which can otherwise get wasted. App can have a service charge and members can register with id proof to avoid cases of fraud.</t>
  </si>
  <si>
    <t>Amit Sharma</t>
  </si>
  <si>
    <t>Modi ji, please don’t give Chandigarh to Punjab or Haryana. Let them develop their own capital cities. Instead of that, please go with the original plan where 40 km land around Chandigarh belongs to Chandigarh.</t>
  </si>
  <si>
    <t>AVINASH KUMAR SINGH</t>
  </si>
  <si>
    <t>आदरणीय प्रधानमंत्री नरेन्द्र मोदी जी,
केंद्रीय विभागों में ही लाखों पद खाली पड़े हैं जिनपर भर्तियां नही हो रही जितने भी सृजन पद है उनको खत्म न करे बल्कि जितने पद खाली पड़े हुए है उनकी भर्ती कीजिये । देश में 140 करोड़ लोगों को तो सरकारी नौकरी नही दी जा सकती है लेकिन जितने भी पद है उन पर भर्ती कर युवाओं की आकांक्षाओं की पूर्ति करिये
PET का सेंटर काफी दूर होने से Students को काफी दिक्कत हुई ।
आपसे विनम्र निवेदन की सरकारी नौकरी के Schedule जारी किया जाए जिससे नियमित तौर पर परीक्षा हो पाए ।</t>
  </si>
  <si>
    <t>SB Swamy</t>
  </si>
  <si>
    <t>https://youtu.be/u5lq3TJB1uE</t>
  </si>
  <si>
    <t>Dear Prime Minister 🙏
please take out few minutes from from your busy schedule to look into this to implement.
I believe the respective district headquarters and village panchayat to setup an room or make arrangement on weekly basis to collect Gadgets lit places public is unaware of disposal procedures.
In return the respective paaleke must provide items/gadgets disposed certificate.
best example is lot of ewaste like mobile phones,ear phones,cables etc..
Warm Regards
S B Swamy</t>
  </si>
  <si>
    <t>RaviRanjanKumar</t>
  </si>
  <si>
    <t>Sir maine UPI se Ctet ke liye payment kiya lekin Payment completed show nhi kar rha hai jabki mera account se payment kat gya hai</t>
  </si>
  <si>
    <t>ArchaSrivastava</t>
  </si>
  <si>
    <t>Respected Prime Minister Modi Ji,
Firstly, I would like to thank you so much for opening up this platform for discussion.
I'm a student and I'm usually always concerned about the state of this world due to the global warming and climate change.
The only thing that hurts me to see is that more than half of the people are not aware of the facts and threats dharti maa is facing right now.
I must suggest to you, in the least, please add topics like plastic and it's management, threats possessed by huge factories, harm caused by vehicles, etc. in children's basic subjects so they know how each decision can be made a better one. Just by taking an e rickshaw instead of cabs, taking their own jholas for shopping, avoiding buying plastic water bottles, etc. can create huge differences if they learn it at early ages. It would be brilliant to somehow share knowledge like types of plastics and the time they take to decompose, etc to not just youth but the older generation as well.
Thankyou 🛐</t>
  </si>
  <si>
    <t>Ankur Agrawal</t>
  </si>
  <si>
    <t>Dear Prime Minister Modiji,
I am Ankur Agrawal working in DRDO as Scientist, Bangalore. This is regarding BAD smell (ODOUR) in railway reservation coaches. Sir I observed that, after the integration of BIO-Toilet there were huge SMELL in sleeper coaches, even in AC coaches (specially in morning hours). This BAD smell is there in almost all express trains and the condition will be more or less same.
The step towards BIO-Toilet is good but it makes the passengers discomfort, Instead of Fresh-Natural air, a fresh BIO-WASTE were inhaled. This makes the entire morning with full of ODOURNESS. I personally suffered several times, i.e I thought to write and bring to your notice to do some corrective action.
To avoid the BAD smell, I have two suggestions
Option 1: Collection of all the toilet waste to a common coach/bogie, which is a separate bogie, may at after engine or at the end, A single place for entire BIO Processing.
Option 2: Collect of toilet waste to Railway junctions
Ankur</t>
  </si>
  <si>
    <t>Ashrit Shetty</t>
  </si>
  <si>
    <t>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t>
  </si>
  <si>
    <t>SHOBHAJAGANNATH</t>
  </si>
  <si>
    <t>For clean Ganga campaign,as an alternative to river dip, a series of sprinklers can be provided in a wall wherein as the pilgrims walk along in a queue,the sprinklers will sprinkle holy water of Ganga starting from foot level, gradualy increasing in height till the level of 7 feet by the end of queue. The pilgrims will be doing 'Pradakshina' all along till the end of the queue so that their whole body is drenched with holy water. The temperature of water canbe controlled by pre heating so that elderly too can have a holy shower. The waste water can be treated and reused for other Purpose. The number of persons takIng river dip will REDUCE Thus reducing pollution.</t>
  </si>
  <si>
    <t>sir I want to request u to pls do something for intership for Delhi students who hv cleared their FMGE test and about 130_150 students r waiting to get internship they r stressed .we hv lack of doctors in India still ithis students hv to wait for internship in Delhi all of them should quickly get internship in Delhi hospitals .no other states is giving internship to other state students they r demanding domicile .so difficult for Delhi students Aims RML hospitals r not ready to take them as interns this is wrong sir MC and NMC should do something for this 130students who r waiting .quick ly every one should get internship in Delhi as they hv Delhi domicile sir pls open more About 140 seats pls and make this future doctors free from stress .their parents hv given away lots of money some hv even taken loans. sold their houses to educate them .sir pls look into this matter urgently and connect to concern authorities pls and do as soon as possible to save lives of so many students inDelh</t>
  </si>
  <si>
    <t>Naveen Kumar Lal</t>
  </si>
  <si>
    <t>आदरणीय प्रधानमंत्री नरेन्द्र मोदी जी, देश के सार्वजनिक उपक्रमों में घट रहे कर्मचारियों की पूर्ति करिये, केवल केंद्रीय विभागों में ही लाखों पद खाली पड़े हैं जिनपर भर्तियां नही हो रही जितने भी सृजन पद है उनको खत्म न करे बल्कि जितने पद खाली पड़े हुए है उनकी भर्ती कीजिये । देश में 140 करोड़ लोगों को तो सरकारी नौकरी नही दी जा सकती है लेकिन जितने भी पद है उन पर भर्ती कर युवाओं की आकांक्षाओं की पूर्ति करिये</t>
  </si>
  <si>
    <t>KishoreKK</t>
  </si>
  <si>
    <t>Sir
SUB : LIFE GUARDS AT EVERY RIVER BRIDGE , CABLE BRIDGE or CONCRETE BRIDGE -- ACTION BY THE CONCERNED GOVERNMENTS.
----------------------
1
Respected Sir,
1. As is universally known, A lifeguard is " a rescuer who supervises the safety and rescue of swimmers, surfers, and other water sports participants such as in a swimming pool, water park, beach, spa, river and lake ". Thus, every swimming pool does have at least one LIFE GUARD.
2. If such LIFE GUARDS are appointed at every RIVER / CANAL BRIDGE , either cable bridge, wooden bridge or Concrete Bridge, the ghastly tragedies of loss of so many innocent lives due to collapse of cable bridge at Morbi ( Gujarat) could be avoided. Such life guards should be appointed near concrete bridge also.
3 Will the concerned authorities in Government of India kindly consider this suggestion ; and issue necessary directions to the state governments.</t>
  </si>
  <si>
    <t>Krishan Kant Jain</t>
  </si>
  <si>
    <t>भारतवर्ष में दीपावली रोशनी सजावट और आतिशबाजी का त्यौहार के रूप में मनाया जाता है । हिंदू संस्कृति का सबसे बड़ा त्यौहार होने के बावजूद भी यह त्यौहार घरों में सिमट कर रह गया है । सामाजिक रुप से एवं संपूर्ण गांव एक साथ यह त्यौहार नहीं मनाता । इसका सबसे बड़ा कारण है इस त्यौहार के मनाने में धार्मिक और सांस्कृतिक परिवेश का पुट नहीं है
हिंदू समरसता मंच मालपुरा जिला टोंक राजस्थान ने दिनांक 22 23 व 24 अक्टूबर को तीन दिवसीय दीपावली महोत्सव का आयोजन किया और यह आयोजन धार्मिक और सांस्कृतिक परिवेश से परिपूर्ण था और इसी कारण सभी समाजों ने और संपूर्ण मालपुरा ने एक साथ हर्ष और उल्लास के साथ दीपावली के त्यौहार को मनाने के तरीकों में एक नया आयाम स्थापित किया । कार्यक्रम का वीडियो साथ में संलग्न है । संपूर्ण भारतवर्ष के लिए मालपुरा की दीपावली एक अनुकरणीय उदाहरण है।</t>
  </si>
  <si>
    <t>KAUSHIK CHAKRABORTY</t>
  </si>
  <si>
    <t>Dear Prime Minister Modiji,
I am Kaushik Chakraborty working as an Operations Supervisor at a reputed international courier company in Ahmedabad, Gujarat. I have the below requests to increase Mountaineering activity in India. At present to get Mountaineering education there are a few institutes like NIM, HIM, AVIMAS etc. are conducting Basic and Advanced mountaineering courses which have a duration of 28 days each. While some govt. employees can get leave for participation in such courses, but the majority of the working people in India who work in the private sector cannot participate in such courses as it is not possible for them to get such long leaves from their employer. In this regard I have two suggestions:
Option 1: Split the courses into Rock craft &amp; Ice craft; &amp; split the number of days for each training to 14 days.
Option 2: Enact a law such that private sector companies provide special leave to employees who want to participate in BMC or AMC courses.
Regards,
Kaushik</t>
  </si>
  <si>
    <t>Sachchidanand Mishra</t>
  </si>
  <si>
    <t>क्यो न देश के हर विद्यालय अन्य संस्थानों में राष्ट्रगान के साथ साथ मौलिक अधिकार एवम मौलिक कर्तव्य की जानकारी दी जाय जिससे आम आदमी अपने अधिकारों एवम कर्तव्यों के बारे में अच्छे से जाने जिससे स्वतंत्रता की भावना पूर्ण हो।</t>
  </si>
  <si>
    <t>Respected Sir,
The most important thing India needs at present is the development of entrepreneurs. It cannot be denied that START UP INDIA &amp; SKILL INDIA have given some boost to the development of entrepreneurs, but greater momentum is required. Few things point that much headway is to be made:
1. Futuristic businesses are far and few.
2. Most rely on Govt incentives and subsidies.
3. Apart from restaurants and resorts very few enterprises thrive.
4. Skill development by 3rd parties have helped little.
In view of the above, Govt should revamp both the schemes so as to make it entrepreneurs centric rather than opportunistic incentive seekers.
A simple user friendly module/ app can be developed for suggestions and demonstrations of innovative work which can be named SHOW YOUR SKILL. Who knows the next Musk could be an Indian.
Jai Hind
With regards
Rajat</t>
  </si>
  <si>
    <t>LokeshNamdev</t>
  </si>
  <si>
    <t>Honorable prime minster Shri Narendra modi ji, here I would like to bring to your kind attention that now our population is 140 crore +. And our hunger index no. reached to 107. I will not suggest you to raise jobs, opportunities. But whatever could be in your control is one and only the Law. Please make a strict and actionable, punishable and chargeable law against increasing population of india on those who gives birth for more than two kids. Here it is not the time for peaceful announcement and request. If population would be increase as it is this way no one in the world can fulfill the demands of any nation. This is necessary how can a govt provide jobs and employment as we are losing an significant part on another hand which is not getting control.
Lokesh Namdev</t>
  </si>
  <si>
    <t>AdithyaShankaraGA</t>
  </si>
  <si>
    <t>Honorable Prime minister Modiji I, Mr. Adithya Shankara G . A. I'm an assistant English teacher in Pragati Vidyalaya Bharatanahalli Yellapur taluk Uttarakannada district Karnataka.
I'm creating awareness about INDIAN ARMY WELFARE FUND that is ARMED FORCES BATTLE CASUALTIES WELFARE FUND. established by Shri Late Manohar Parikker who was the defence minister of our India in your esteemed government
I travelled in Bike more than 2000 Kilometers and spread the messages of Indian army and importance of donating .
With the help of students and teachers I conducted JATHA and colleted fund and credited to army account.
I hereby requesting you to suggest all the schools to keep a fund box in the institution and make procession once in every year to collect fund which is very helpful for INDIAN ARMY.
Respected Modiji please say about this in Maan Ki Baat.
Thanking you
yours
Adithyashankar G .A.
Assistant teacher
Pragati Vidyalaya
Bharatanahalli.
Yellapura
Uttarakannada
Karnataka 581402</t>
  </si>
  <si>
    <t>K K KUMAR</t>
  </si>
  <si>
    <t>Dear Sir 
I request you to please consider EXEMPTING PENSION received from INCOME TAX while presenting the budget 
Or 
Increase The basic exemption from income tax for senior citizens to ₹ 10 lakhs from the present is ₹ 3 lakhs 
The reason for requesting exemption of PENSION from Income tax is that we have already paid the income tax while in service for the SALARY received and the pension is being paid from the statutory contributions or  savings from salary for old age pension benefits. It tantamounts to DOUBLE TAXATION 
Secondly the cost of living is increasing and added to that the MEDICAL EXPENSES are exhorbitant 
Atleast 1 month salary I'd being paid as INCOME TAX and another 1 month salary is being paid as MEDICAL INSURANCE PREMIUM 
over and above the day to day living expenses and medical expenses 
I humbly request you to kindly consider EXEMPTING PENSION from Income Tax while presenting the Budget 
K K Kumar
Mobile +91 9444084161
Chennai 600028</t>
  </si>
  <si>
    <t>Pankaj Bajpai</t>
  </si>
  <si>
    <t>सर नमस्कार
आप का ध्यान pm सवनीधी योजना की और दिलाना चाहता हू यह योजना रेडी पटरी और छोटे दुकानदारों के लिये हैं और यह एक अच्छी योजना हैं।
मेरे कुछ सुझाव हैं ।
1- जिन लोगो पर अपराधिक मामले चल रहे हैं उन को इस योजना का लाभ ना दिया जाये।
2- इस योजना में परिवार में कितने लोग हैं और क्या उस को वाकई जरुरत हैं इस का भी ध्यान रखा जाये।</t>
  </si>
  <si>
    <t>YourName_7240</t>
  </si>
  <si>
    <t>One Idea to Make Government!
Sir,
Like for every government job candidate is appearing for screening / aptitude exams conducted by UPSC/SSC, similarly an aptitude test should be conducted for candidates standing in election for Sarpanch/Pradhan/Parshad/MLA/Sachiv etc.
The exam should psychological level like aptitude/ reasoning or SSB of defense services.
No candidate should pay any amount to party to get ticket. only one who qualify the exam will get the ticket and rest will be the same process.
Lets make equal chance for everyone- One who is appearing for clerical exam should be equally eligible to be a politician.
If agree plz feel free to contact
Jai Hind
Padega India to Bhadega India</t>
  </si>
  <si>
    <t>DivyaS</t>
  </si>
  <si>
    <t>I would like to put forward a suggestion wherein we can be ready to handle any man made or natutal disasters considering climate change and other contingent factors. Apologies if i miss out on any current or past developments on this topic.I would be grateful if we include disaster management as an extra curricular activity in every grade from secondary school based on the understanding level in every grade and beneficial if carried over to colleges and universities as well. This will help students to safeguard themselves in case of calamities or take preventive measures atleast until the disasater recovery team arrives to keep the losses to minimal. Also a mandatory training program for all civilians in the country to learn basic activities. Formation of a special force for working on such cases who are committed to this task 365 days, working on solutions for all past disasters and preventive policies to avoid major disasters and should be located so as to reach ASAP.</t>
  </si>
  <si>
    <t>SunilKumarSingh</t>
  </si>
  <si>
    <t>Sir with regard I would like to drop a suggestion that as off now our country police is known as differently like Bihar police, Bengal police, etc where as if it is called as Indian Bihar Police, Indian Bengal Police and like wise... will give one nation one police of different states. As it was your suggestion to state for one Nation one uniform. They can be decorated with the Badges of Indian Assam Police, Indian Bihar Police, Indian Bengal Police ..... Thanks</t>
  </si>
  <si>
    <t>Mogambokhushikhushi</t>
  </si>
  <si>
    <t>too much pollution is causing harm to nature eg. plastic-based pollution. there is a 1954 act that food products must not be packed in plastic containers as it get mixed in nanoplastic and microplastic which will cause a problem in human bodies but fassai doesn't care about this ; spencer doesn't care about all this; adani doesn't care about all these just keep using tremendous amount of plastics. govt is silent. people are getting affected with nanoplastic &amp; microplastic. human blood is mixed with microplastic and nanoplastic. help us . help us all.</t>
  </si>
  <si>
    <t>PranaliSalvi</t>
  </si>
  <si>
    <t>My subject is related to women's kyc and other updation of personal details after marriage.
As we are growing as a digital India can we make one single platform from where using updated adhar ,we(women) can change all the other details? We need to go for marriage certificate then gadgets and then pan n adhar updation.. n then we can change the same in every bank where we held the account. Instead of these many streams can we not make one single platform? Definately security will be major concern bt even the govt will have everything in single portal .. so for tax calculation also it will be easy. We can create a portal based on adhar only,where a person will submit his updated details n then the linked stream will automatically fetch the details n will update the same.. correct me if i m wrong</t>
  </si>
  <si>
    <t>CNACHIAPPAN</t>
  </si>
  <si>
    <t>Government had started Budget Exercise for FY2023-24. I request the Finance Minister to raise the Basic Income Tax Exemption Limit to Rs.4,00,000/- for ordinary citizens and to Rs.5,00,000/- for Senior Citizens and also adjust the other slabs suitably. For example, 5% tax for Rs.4 to 5 lakhs, 10% tax for 5 to 10 lakhs, 15% tax for 10 to 15 lakhs, 20% tax for 15 to 20 lakhs and 30% tax for income above Rs.20 lakhs. Standard deduction, deduction Under Section 80 TTA, 80 TTB, etc may also be raised suitably.</t>
  </si>
  <si>
    <t>PRINCE KUMAR RAI</t>
  </si>
  <si>
    <t>ek idea ye hai ki agar shaadi me jitna rupiya laga hai uske uper bhi 28% tax lagega tab
MATLAB jo bhi saman kharida gaya hai us par tax laga hua hai aur jab saman dusre ko dena hai tab bhi tax lagega tab nhi tab kuch bhi nhi diya gaya hai, shaadi hi nhi hua hai kanun me tab talak k liye 12,15 saal tak intzar karo niyam jo pura manega us k liye sahi hai.
aur isme kuch sudhar bhi kar sakte hai .</t>
  </si>
  <si>
    <t>HelambeSN</t>
  </si>
  <si>
    <t>For digital money transactions(UPI, ATM or Net Banking, mobile banking) , people afraid about security due to so many phone calls , SMS or various links provided by fraudster. People are unable to understand the real source of these calls,SMS or links. Whether these are actually from banks or from fraudster. This confusion is mainly due to Promotional activities from Banks.
If Government bans the promotional activities of banks, then fraudster will not get chance for cheat the people.</t>
  </si>
  <si>
    <t>PRIYANKA TRIPATHI</t>
  </si>
  <si>
    <t>Sir!
The second important matter for school children is that, nowadays parents are easily providing mobile phones to their children and they carry it to their school by hiding it from teachers. A strict checking person should be appointed in every school to look after all these matters of children. Which will have positive impact in their academic career.</t>
  </si>
  <si>
    <t>Hello!
I would like to highlight one major &amp; strong point for SCHOOL GOING STUDENTS for their good health (brain development, all round development) while going to school. For students who come within 5-6 kms of school range should strictly use bicycles to go to schools which will improve their immunity power, brain and physical exercise at the same time. Except special child &amp; in special cases. For students of class 5-12, No bikes &amp; scooter should be allowed in school campus for students, but only genuine cases only by the permission of parents should be followed. Our mission is to make a child healthy &amp; hardworking so that they should not be totally dependent on easy things. Little hardwork is needed.</t>
  </si>
  <si>
    <t>Yogesh Sharma</t>
  </si>
  <si>
    <t>Hilly areas of India have a large potential to generate green energy, if we can use sources of renewable power to produce green Hydrogen then it can drastically change the energy scenario. A grid based The energy system is not that capable of handling current energy needs it is better that we should start building local power houses with the help of Green Hydrogen fuel also we should allow our farmers to generate green hydrogen with the available resources and create large employment and economic opportunities for the farmers. by doing this we can also stop the transmission losses to a very good extent.</t>
  </si>
  <si>
    <t>Respected PM Sir Daily i read in newspapers Inaugration of new projects worth Crores of Rupees.I am sure someone will be monitoring the Implementation and completion of these Projects.My suggestion is there must be an update on the status of these projects to all like for Inauguration it comes in news in grand way.Otherwise the impression is it is only for inauguration and completion is not done.This will bring more confidence to general public.</t>
  </si>
  <si>
    <t>Mahendraverma</t>
  </si>
  <si>
    <t>Hi
Mene complaint Kiya hu 1912 or 181 me pichle 1 mah se khet ki light band hone ki lekin usme koi bhi nirakaran nhi ho rha he plz iska koi solution batiye kya kare ki me apne khet ki light theek karwa saken</t>
  </si>
  <si>
    <t>Respected Sir,
I am not good in writing, but will somehow try to explain my ideas. To improve India aii should may taxes according to their income, electricity bill should be paid,people use a lot of it by unmean methods they use Ac,electronics goods but want free light this will make our country more poor,facility are wanted by people but they do not want to work, so free facilities should not be allowed, rule breaking people should be refunded and the taxes should be used to develop our country and not fill the bank balances of our MLA,S and other politicians pockets, much more to say but I remain 😉</t>
  </si>
  <si>
    <t>Respected Prime Minister Modiji Sir,
We feel proud and privileged to have you as our Prime Minister.
I would like to ask if there can be a travel app for visiting the temples all over India. Esp. now since a lot of temples are being renovated. The packages can be of different categories - payment-low, medium, high/ duration-days, weeks, months/ guest type-for families, women travelling alone, old couples. If women and children are travelling alone then places of stay and travel options like car/ auto etc. can be marked so as to identify women friendly options. For old couples travelling alone-option for doctors assistance on call. For differently abled people- assistance while climbing steps or inaccessible places. Travel app can be extended to heritage sites also and discounts can be given to student groups from art and architecture colleges who have to go on study tours.</t>
  </si>
  <si>
    <t>Jayant Shelgikar</t>
  </si>
  <si>
    <t>Best solution to solve the border issue of maharashtra and karnataka is to create a new state of three districts of maharashtra i e Solapur Kolhapur Sangli and three District of karnataka</t>
  </si>
  <si>
    <t>Nilesh Mahesh Raut</t>
  </si>
  <si>
    <t>मेरा सुझाव है भारत सरकार से कि हमारा जो saving अकाउंट रहता है, उसमे से 1रु. auto debit हो जब कोई हमारा जवान शहीद हो.
उनके family को 1करोड रु तुरत दे दिये जाये,,1रु. debit और वो भी अपने सैनिक के लिए तो मेरे खयाल से इसमे किसीको आपत्ती नही होगी. 🙏</t>
  </si>
  <si>
    <t>Shivam Gupta_141</t>
  </si>
  <si>
    <t>It is with regard to the issue of stubble burning.
From the next year, government should declare two MSP rates for the crop,
One where the farmer brings in the remaining stubble along with the crop to the mandi
Second for the farmers who didn't bring in any. (Maybe 70 percent of the first MSP)
As with the current scenario, the farmers find it not worthy to cut the stubble and store and so instead resort to burning, but with the above case as every year MSP changes, the extra money could make them to cut instead of burning.</t>
  </si>
  <si>
    <t>wo kabhi kabhi khud ka body me dard ho jata hai, galat tarika se sone se,
nass dusre jagah chale jata hai, ya chahar jata hai isliye dawai se aur kasraat karne se dard dur hota hai ,
aur kasraat ke baad khane se aur malish se maza aata hai,
apna anubhav se bole the galat hai tab kuch bolega wo mera khud ka udhyog suru kar
grahak seva karna hai
government ya koi bhi vyakti baat kar sakte hai
princerai00017@gmail.com
ant hua tab aarambh bhi hona hai</t>
  </si>
  <si>
    <t>ek translation bhi chahiye ye dekhne ke liye ki koi kya likha hai is my gov in par</t>
  </si>
  <si>
    <t>Nitesh Kumar Pandey</t>
  </si>
  <si>
    <t>नमस्ते
महोदय
मेरा निवेदन है की
सर्वप्रथम शिक्षा जरूरी ये आज हर नागरिक समझ चुका है , लेकिन अब ये भी जानना जरूरी है की कब तक शिक्षा ली जाए की उनको रोजगार मिल सके , चाहे स्वरोजगार हो , तकनीकि शिक्षा से रोजगार हो , क्योंकि आज की जरूरत आने पीढ़ी की शिक्षा, पानी के लिए , खाने के लिए यहां तक कि शौच तक के लिए रुपए की जरूरत पड़ती है , जब सही तरीके से जीवन यापन कर पाएंगे तभी देश को और देश भावनाओं को समझेंगे
तो अब हर युवा को रोजगार मिलना चाहिए क्योंकि ये देश युवा का देश है
धन्यवाद 🙏🏻
जवाब का इंतजार रहेगा</t>
  </si>
  <si>
    <t>Respected Sir,
This is my third post. This is regarding the development of sports talent in India, and increasing the haul of medals in international competitions including Olympics.
There are some disciplines which are purely based on time, lengths, and weights.
The Govt should mull upon such an app where sportsmen can themselves check the qualifying parameters and create a database. To make things clear that suppose an athelete throws a javeline for 87-88 metres. He may have the potential to qualify for a sports meet which for the lack of guidance he have been deprived of.
The development of such an app may end our search for talents, and avert many hurdles for the aspiring spotstmen.
Hope in the age of self declaration this is given a trial for the overall betterment of Indian sports.
Jai Hind
Rajat</t>
  </si>
  <si>
    <t>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t>
  </si>
  <si>
    <t>Amey Kale</t>
  </si>
  <si>
    <t>Hi, I am sharing a possible solution for the stubble burning problem faced during the end of October, every year.
I am suggesting that instead of burning the stubble, the government can procure it, store it in warehouses and distribute it to the dairy industry. It can be used as a food for the cattle.
It helps in two ways, the pollution from burning of stubble will decrease considerably, if the government pays for every kilogram of stubble procurement, also the dairy industry or the small farmers will benefit as they need not spend extra on cattle feed.</t>
  </si>
  <si>
    <t>I am shearing my personal view on political affair of the country and attached a PDF as my write up for your kind perusal</t>
  </si>
  <si>
    <t>LUBHANSH CHAUHAN</t>
  </si>
  <si>
    <t>AGAR HUME UTTAR PRADESH ROADWAYS BUSES ME UPI YA KOI ONLINE MADHYAM SE TICKET LENE MIL JAAYE TO BHOUT ACHA RHEGA KYUKI BHOUT BAAR AISA HOTA KUCH LOG BUS M TICKET NIKAALTE HUYE WALLET NIKAAL KR TICKET KE PRICE DETE HAI TO SOMETIMES CHANGE NHI HO PAATE AUR SOMETIMES KUCH CHOR JEBKATRE JO BUS M AAKAR BAITH JAATE HAI UNKI NAJAR HMARE WALLET PR JAATI AUR BUS SE NICHE UTRTE WAKT YA BUS ME HI VO HMARA WALLET CHURA LETE AUR JEB TAK KAAT LETE HAI TO MERA SUJHAAV HAI ROADWAYS BUSES ME BHI UPI SE TICKET PAYMENT KARNE KI SUVIDHA UPLABJAD HONI CHAHHIYE</t>
  </si>
  <si>
    <t>UDAY BHARDWAJ</t>
  </si>
  <si>
    <t>Dear sir my name is uday bhardwaj and i from modi nagar disst-ghaziabad u.p sir I'm asking you sir kendriya workers hi kaam karte h kya desh m thoda un logo k baare m bhi toh sochiye jo log factory karkhane m contract base par kaam karte h jo kasi mahnat karte h jase ki loading unloading weight ka kam factory m contract base paar kam karne wala majdoor paise aur d. a aur h. r. a in logo ka bhi toh badhna chahiye hm kuch kijiye sir warna is desh m sirf amir log hoge wo bhi aise amir jo phle se hi amir h na ki labour's plz sir in logo k baare m bhi toh sochiye plz sir plz ek company labour kya chahti h ki use uski mahnt ka sahi daam mile jab mahina poora ho use acha paisa mile yahi toh chahta h ek majdoor plz sir in logo k aare m bhi kuch sochiye ab April m mahangai bhatta lagna h dekhte h kya milta h kya nahi upar wala jane ya hamari govt. Dhanybaad sir</t>
  </si>
  <si>
    <t>Fresh Money</t>
  </si>
  <si>
    <t>Do you want to sell kidney for 6crore?? contact us on WhatsApp +919632122908</t>
  </si>
  <si>
    <t>We Are Very Much In Need Of Kidney Donors Now. You Can Sell Your Kidney For Us At A Very Huge Amount Of 6crore India Rupees. A Kidney Is Budgeted For Huge Amount Of Money. So If You Are Interested Of Selling Your Kidney Contact Us!!! On WhatsApp Number +919632122908.
Dr. Azad Moopen</t>
  </si>
  <si>
    <t>KIDNEY DONORS ARE NEEDED URGENTLY WhatsApp Number +919632122908</t>
  </si>
  <si>
    <t>RAJESHWAR KATRE</t>
  </si>
  <si>
    <t>Plantation will reduce poverty and Water Security</t>
  </si>
  <si>
    <t>Water Security for farmers as well as common man.</t>
  </si>
  <si>
    <t>Jitender Kumar</t>
  </si>
  <si>
    <t>Sir, a number of online gambling sites such as Junglee Rumee etc are functional in our country and many Bollywood actors proudly advertise such gambling. Government is not taking any action on such gambling. However, if a poor person is found gambling he is heavily punished. Request punish online gamblers also.</t>
  </si>
  <si>
    <t>PraveenYadav</t>
  </si>
  <si>
    <t>To Respected Our Pm,
Subject - Suggestion for how increase production and income of farmers.
Namaste,
I am a Student. I have a great Idea to increase production and income of farmers. There are many problems faced by farmers while they grow crops on their field. One of them is that मिट्टी में पोषण की कमी के बजह से फसल कम होती है। जब पौधे उगने लगते हैं तब अनेक तरह की बीमारिया फसल को खराब कर देती है। हमारे किसान अनेक तरह की खाद मिलाता है इससे मिट्टी खराब हो जाती है। सरकार को एक ऐसा व्यक्ति को देखभल के लिए रखना चाहिए गांव में जो हर खेत की मिट्टी की जांच करे पोषण की जान करे और फसलो में होने बाले रोगे की सही दबाई बताये। The person hire by government may be a new Employee or this work can also transfer to patwari. Patwari can do this work.If govt. Want to hire a new Employee this creates many jobs.Hope you like this Idea.
Thank You</t>
  </si>
  <si>
    <t>Satish</t>
  </si>
  <si>
    <t>को अपने काम के हिसाब से पैसे दे सबको अपने काम के हिसाब से पैसे दे</t>
  </si>
  <si>
    <t>Devang Ashokkumar Shah</t>
  </si>
  <si>
    <t>Direct and Indirect Tax- For better income distribution Indirect Taxes should be lower and Direct Taxes should be higher. Reduce Indirect tax over a period of time and bring it to 5% to 10%. To cover maximum people in Direct Tax bracket give limit to Exempt income including agriculture income and income received by MPs and MLAs. All together exempt income should not be more than Rs.10 lakhs in a year.</t>
  </si>
  <si>
    <t>Chandrashekhar Ram</t>
  </si>
  <si>
    <t>NEW adhaar bana hi</t>
  </si>
  <si>
    <t>Respected PM Sir i am from H block Kavinagar Ghaziabad.The block has an army of Stray dogs which is increasing day by day and free to bite and bark on us.Why don't we open a Dog Zoo and keep all the stray dogs there.The image of India will be better as today if someone comes from Abroad he/she gets disturbed to see these Dogs on street and say not to come again.Pl sir do something in this issue.thanks</t>
  </si>
  <si>
    <t>Manish Madaan</t>
  </si>
  <si>
    <t>respected sir
today I want to discuss about how FINANCE DEPARTMENT GET ACHIEVE FINANCIAL GOALS FIRST YOU HAVE TO INVEST IN MARKET RATHER THEN INFRA PROJECTS SIR I TOLD YOU THAT BIG CITIES ARE CROWDED YOU HAVE TO DEVELOP SEMI URBAN CITIES THAT CONACTED WITH HIGHWAYS N SHIFT SOME INFRASTRUCTURE LIKE INTERNET N DRY PORTS FOR DUMPING THOSE PRODUCTS WHICH ARE IMPORT FOR FUTURE PROGRAMS 2ND AS STATE WISE COLLECT DATA FOR EMPLOYMENT FOR EVERY FIELD WOULD REQUIRE IF YOU MAKE THESE THINGS POSSIBLE YOU GOT 50 % SUCCESS NOW HAVING SHARP EYES ON THOSE PROJECTS ARE VERY CONSUMABLES FOR EXAMPLE IF YOU TAKE A FRUIT YOU HAVE A REASERCH TEAM ONE FOR PEAL PROCESSING IN DIFFERENT WAYS COSMETIC OR ORGANIC AGRICULTURE 2ND PULP FOR STORAGE ACCORDING LAB ORIENTED TREATMENTS 3RD SEEDS FOR USING PROCESSING FOR GARDENING YOU BUY ONLY FRUIT N TEAM DIVIDED INTO DIFFERENT TYPES OF USES . THATS WHAT I WANT TO SAY GOVERNMENT IS NOT FOR EXPENDITURE. FOR ME GOVERNMENT IS FOR CREATING PATH FOR ZERO TO HERO.</t>
  </si>
  <si>
    <t>Sachin Dharmadhikari</t>
  </si>
  <si>
    <t>all BHANGARWALA balance and weight should be chake</t>
  </si>
  <si>
    <t>Request wifi facality and main broadcast system on board long distance trains during their movement.</t>
  </si>
  <si>
    <t>PUSHPENDRASINGHSENGER</t>
  </si>
  <si>
    <t>janwaro ke ke liye ....jitne bhi ayurvedic medicine hai app de sakte ....alopetic medince animals ko aur bimar krti hai scienceficaly...human ayurvedic medicine le sakte hai to ....janwaro ke liye kyu nhi ......dusri baat jaan ..........war .....hai wo humari Jaan bhi unhi mai basi hai .....hum jitna unko marege unahi ...humari prakarti ko bhi nuksan hai ....ek aur tarika ....pralay se bachne ka ......... jaan hai wo humari hum unhi ko maar rhe hai .....aur kuch hindu .. vegetarian hoke bhi ....beef khate hai jaise actor Ranvir Kapoor ...aur bhi hai Alia Bhatt ..,.bete ki saja baap ko mili ....kyuki jab beta kha sakta h to ky father nhi .....jai mahakaal ......jai maa kali ....meri kalam se ..... pushpendra singh sengar......phone no 9716626977</t>
  </si>
  <si>
    <t>Apurva Mody</t>
  </si>
  <si>
    <t>I think that Rubika Liyakat is real nationalist and she must be given a chance to work as BJP MP from any of the centre favorable her to win</t>
  </si>
  <si>
    <t>AMITKUMARMITRA</t>
  </si>
  <si>
    <t>Method to make employers pay Gratuity and other dues to retiring / separating employees needs to be in place. Whether it is CPGRAMS, or MOLBR or Labour Commissioner none take any meaningful action on this. I am a living example where my employer is not bothered about paying my Gratuity since November 2014, and nothing can be done about it.</t>
  </si>
  <si>
    <t>Vidhya N</t>
  </si>
  <si>
    <t>Does the present government aware of providing the Digital literacy to common people who are not fully aware of the privacy concerns or regarding cyber security things? I'd like to suggest doing that to people since we are evolving towards inclusive digitalization in view of paring up with the competitive world.So, please do start the initiative at district level by issuing directions to the district authorities.Order the district magistrate to supervise these things and coordinate the process by letting them command their sub ordinates to do this updating initiative necessary to survive in this digital world.And one more request to government to supervise and organise the media in the path of progress and not fake news exaggeration and also towards Humanity wellbeing things! Prioritise the news headlines in the epaper or newspaper by minding the psychology of people towards the Well being of humanism!
Request to Prime Minister Shri Narendra Damodardas Modi Ji!
Thank you!</t>
  </si>
  <si>
    <t>Sampurna Srivastav</t>
  </si>
  <si>
    <t>Dear PM sir
I am very happy and appreciated your work for roads
It's amazing I want to make your attention towards a separate road line for the people who use bicycles
This can be called as eco line where only cycles run
I have seen these people are ignored from the safety perspective while they are cycling
It mainly includes old aged people and children</t>
  </si>
  <si>
    <t>Sachin Kumar</t>
  </si>
  <si>
    <t>Must have One Nation One Ration Card, One Nation One Health Card like One Nation One Birth Certificate, One Nation One Marriage Certificate, One Nation One Death Certificate</t>
  </si>
  <si>
    <t>Hi Team
Please bring the LLB 3Yrs Distance education program for professionals.
@modiji
please Look into this</t>
  </si>
  <si>
    <t>P.Krishnamurthy</t>
  </si>
  <si>
    <t>Dear PrimeMinisterji...Namaskaar... I need your Blessings on My 50th Birthday on November1st.
I need to Probe one idea regarding Agriculture &amp; Allied sectors:Our GOI is spending Crores of Rupees for Research &amp; Development,but it is not reaching the Farm.so The GOI Should make it mandate that Every Employee of Central/State/ Reaserch Depts/Line depts must Adopt one village and ensure for integrated Development Approach.for 3 years.Thanking you and Regards,, P.KrishnaMurthy,Ananthapuramu</t>
  </si>
  <si>
    <t>Vinit Gavankar</t>
  </si>
  <si>
    <t>We need to start 100% digital currency and need to reduce paper currency step by step.
We need to educate people to start doing all transactions digitally from the smallest at the street vendor to the larger one.
All business peoples from street vendor to 5-star hotel needs to have a business account that people can only use for transactions.
And once it is done all the data can be tracked by the income tax department's application to avoid corruption, to generate tax one has to pay, and so on.</t>
  </si>
  <si>
    <t>The most corrupt system in India is property registration.
We need to make it online so that people can pay fees and register online. At least we can start it for apartment registration. The buyer needs to select the area, road, building no, and apartment no to register his name against it, and the builders need to add there all the flat no to the government system first.
This will stop all nonsense corruption, agent fees, and unauthorized structure in India.
Why I am saying is I am from KDMC ( Kalyan Dombivli Corporation ) and we have 22000 unauthorized buildings 🥴 declared by the KDMC mayor 🥴</t>
  </si>
  <si>
    <t>Respected Sir,
For long India has been focussed mainly on northern, southern and western states. Whereas, Northeast and the island groups like A&amp;N &amp; Lakhsadweep have received less attention, even though in the past decade the there seems to have a good progress.
The development of these places are important not only for the citizens living over there but for the entire nation.
These places could be a great souce of revenue in the form of tourism and organic farming. I believe North East could be alternative to Kasmir and Himachal Pradesh for tourist. Futher , A&amp;N can be our Maldives.
Besides, there remains the strategic importance of these states and islands, with China emerging as a new power in the backyard and trying to cajole our neighbours like Burma and Bangladesh. The island could serve as military bases to oversee maritime activities and protect our economic interest.
Jai Hind
Rajat</t>
  </si>
  <si>
    <t>Sir,
1. There should be a huge cut in the security services of public representatives. The representative of the people is not threatened by the public. If he has to be killed by someone, then the examples of Indira Gandhi and Rajiv Gandhi are before us. Only the minimum necessary security should be provided to them, the rest should be turned towards public security.
2. The judicial system should be reformed, especially in the case of rape. It is often seen that the lower court and the High Court give death penalty to them, but the Supreme Court reduces their sentence. Here the question arises that either the judges of the lower court and the high court are inferior in intelligence or the study of law is wrong. If he is proved guilty, then no judicial system can have the right to reduce his sentence. She is the culprit of the daughter who dies every day in the society, in the court, in the police station. Secondly, in the case of rape, the word minor should be removed.</t>
  </si>
  <si>
    <t>Sir,
Under PMAY scheme Rs 120000 is provided to the beneficiaries for construction of 25SqM houses, which causes some problem for the beneficiaries to complete the work in proper manner. Besides, there remains the chances of fund getting misused.
If instead of providing the money, houses are directly constructed by third party or agencies, the Govt can be benefitted in multiple ways:
1.The gurantee of every houses being constructed.
2. Similarity of houses giving more recognition to the Govt. scheme.
3. Elimination of false beneficiaries.
4. Revenue from the Third parties.
With Regards
Rajat</t>
  </si>
  <si>
    <t>Priyanka Gautam</t>
  </si>
  <si>
    <t>Dear sir,
My concern is for waste management. Some mechanism may be exploring To reuse the waste in energy sourcing . Our national science institutes may be given projects to work upon. Benchmarking in other countries may be done.How to reuse water in homes ,how to reuse plastic how to recycle kitchen waste in home in economical way. Also non recyclable plastic consumption should be banned completely. A drive may be run like 1 kg plastic return get 1kg rice or anything suitable may be given to collect the useless plastics. cost of plastic products may be raised to limit its usage. Tax on plastic usage may be introduced on companies.</t>
  </si>
  <si>
    <t>AjoyKumarDas</t>
  </si>
  <si>
    <t>Dear Pradhan Mantri ji,
Greetings!!
I am Ajoy Kumar Das, Chairman, Dukli Panchayat Samiti,West Tripura. I am here to share our story of successful conversion of a
8 kani wasteland into an organic garden.Gram Panchayats are mostly dependent on Central and State funds for implementation of works.However, with augmentation of ownsource revenue, more works can be taken up and a panchayat or panchayat samiti will be self reliant. As we are all motivated by the theme of" Aatma Nirbhar Bharat", I think Aatma Nirbhar Bharat has to be achieved from the grassroot level and Panchayat is at the grass root level.
We have planted various exotic veggies/fruits like Dragon fruit, Pakchai,lettuce,capsicum,broccali etc.With the profit of the initial years, we have built a cold storage and stalls for distribution among unemployed youths, started organic pisciculture too.
Our Facebook-id Dukli Panchayat
Twitter @DukliSamiti</t>
  </si>
  <si>
    <t>Vijay Dalvi</t>
  </si>
  <si>
    <t>sir
Government should build KISAN AAYOG as mahila ayog , bal ayog so farmer can ask for justice of fraud in seeds , merchandise fraud, Duplicate pesticides and other farmer related issue.
#Do support nation Building</t>
  </si>
  <si>
    <t>sir
i think government should start KRUSHI CANTEEN for small and medium scale farmers so they can purchase their needful equipment
and government can easily give assistance to farmer
# Do support nation building</t>
  </si>
  <si>
    <t>Devayat Mori</t>
  </si>
  <si>
    <t>Hume desh me bhi under cover agent cahiye aur hamare desh me aise kafi masjid aur dargah hai jisme apne desh ke logo ko khatra hai</t>
  </si>
  <si>
    <t>Prayag Pandya</t>
  </si>
  <si>
    <t>Make a policy wherein, whenever there's a dispute of a land between two or more communities, in that case , that piece of land will not to go any one particular community or be divided across communities, instead make that land a garden, hospital or for any other public use. In this way, the government / Indian Judiciary will help avoid any untowards law and order situation.</t>
  </si>
  <si>
    <t>Rahul Panwar Khartwas</t>
  </si>
  <si>
    <t>Sir i want that 1there should be such an app in which any person in the village, he has all the information of his village and if the government brings any new policy, then his information should reach in it.</t>
  </si>
  <si>
    <t>ShankaraNarayanaBhatMK</t>
  </si>
  <si>
    <t>It is a suggestion for the man ki bath of nov 2022. Dec 3rd day is Geethaa jayanti So I suggested herewith all Indians and all over world to celebrate it widely and make paaraayana of Srikrishna science, especially childs.</t>
  </si>
  <si>
    <t>Tarunkatoch</t>
  </si>
  <si>
    <t>Tarun katoch</t>
  </si>
  <si>
    <t>Anuradha</t>
  </si>
  <si>
    <t>महोदय,
मिथ्या आरोप और अभिव्यक्ति की आजादी पर अंकुश लगाना जरूरी।
1.अगर किसी भी पार्टी का कोई भी पदेन सदस्य अगर किसी पर बिना किसी लिखित प्रमाण के मिथ्या दोषारोपण करता है तो उसकी सदस्यता समाप्त होने के साथ साथ कानूनी रूप से सजा होनी चाहिए।
2.अगर कोइ भी पार्टी का सदस्य,पत्रकार,वकील ,राजनीतिक विश्लेषक या कोइ भी नागरिक अभिव्यक्ति की आजादी का आड़ लेकर देश के खिलाफ या किसी भी धर्म के खिलाफ गलत बयानबाजी करता है,उसे हर हाल में कानूनी रूप से सजा दिया जाए।क्योंकि यह अधिकार किसी को नहीं है कि अपने हिसाब से समाज में और देश को हर सही चीज को गलत या गलत चीज को सही साबित करने की कोशिश करे।</t>
  </si>
  <si>
    <t>Respected Pradhan Mantriji,
One thing to suggest you sir, today's youth and people of India listen your words, I got idea till opening ceremony of Ram Mandir Ayodhya, (Namasmaran Jai Shree Ram) can be done in simple way, whenever we dial or receive Phone call we can answer Jai Shree Ram, this practice we are folowwing since many years.
Before adopting western cultule in india, almost every Hindu people greet eachother by saying Ram Ram, Nowadays (Hi, Hello) so sir we should regain Hindu sanskar again.
If 33 crore people say once in a day (Jai Shree Ram) 33 Koti Ram Nam Jap will be added. in Koti Japamala. Sir you show intrest in this it will be great initiative towards Hindu culture.
Thanking You
Sachin Pathak
Hubli City,
Dist: Dharwad,
State: Karnataka.</t>
  </si>
  <si>
    <t>Shefali Yadav</t>
  </si>
  <si>
    <t>महोदय,कार्यपालिका और न्यायपालिका का पीड़ित, प्रताड़ित,एवम् निष्कासित कर्मचारियों के प्रति उदासीन रवैया कर्मचारियों और उनके आश्रितों के लिए इस देश की धरती श्मशान तुल्य होती जा रही है।समयबद्ध न्याय प्रणाली व्यवस्था बहुत जरूरी है।इस संबंध में विशेष ध्यान देने की जरूरत है।</t>
  </si>
  <si>
    <t>Anchal Goyal</t>
  </si>
  <si>
    <t>नमस्ते, मच्छु दुर्घटना पे पुरे देश को खेद है। एक बात याद हमेंशा याद रखे और इसको मुद्रा लेख समजे।
"वक्त कर्ता है परवरीश, हादसे युहीं नहीं होते"
आज जरूरत है एक National level expert safety agency. जीसका मुख्य काम हादसों और खतरों को होने से पहेले पहचानना और उसके लीये जरूरी नीर्देशन देना। इसमे हर विषय के विस्तृत Expert होना अती आवश्यक है।</t>
  </si>
  <si>
    <t>Dr Rajender Nath Prasad</t>
  </si>
  <si>
    <t>Western culture depends on policies, procedures, risk assessments, standard operating procedures, work instructions, personnel capabilites are assessed wrt knowledge, experience, &amp; personalities. Ours is initially started with Vernas &amp; caste based family working culture but now though we realised it is wrong, there is a decision making issue pending from the leadership to regularise the findings with proper documentation, communication and implementation.(Is there a leader?)
Since citizen empowerment is directly assured in western culture there is no slavery, &amp; there is proportionate growth in citizens wrt country's economy leading to good standard of living.
Here many religions/languages/political parties further aggravated the situation by creating short-term remedy (reservations in education &amp; in jobs).
Actually there is no leader to assess the risks &amp; correct ancient Vedas. Rigidity?
Can we streamline whole thing by having only two political parties (democratic &amp; republic)?</t>
  </si>
  <si>
    <t>Yash Rawat</t>
  </si>
  <si>
    <t>sir
Government thinking and desperate to make pipeline of gas and fuel like TAPI AND OTHER OPTION to its not going to happened until we have neighbors termite like pakistan
despite of that at least India can go for our internal national Gas Grid mission like BHARATMALA AND SAGARMALA as we have long distance in our own country to cover by tankers this will save money and time
Do support nation Building</t>
  </si>
  <si>
    <t>GANESH RAMDAS ROTE</t>
  </si>
  <si>
    <t>sir
apply SCADA SYSTEM TO PDS SCHEME will help to reduce blackmarketing of ration and will justice the people of country
justice the people #</t>
  </si>
  <si>
    <t>Vaidyanatha Iyer Jaisankar</t>
  </si>
  <si>
    <t>Request one time safety audit of all rope way bridges. Load capacity marking should be in visinity</t>
  </si>
  <si>
    <t>ANKUR SHUKLA</t>
  </si>
  <si>
    <t>The Education system must be same in all the states of India, &amp; all private school, college should be comes under the government control.
Fee structure for any education must be same in my Country.
Please Implement a system in which every person can get a better job and live a better life in my Country.
Government should ensure that every person of India, Rich Or Poor can get better &amp; same education, under the government policies &amp; control, so that every person of India live a better life.
Jai Hind, Jai Bharat</t>
  </si>
  <si>
    <t>Kishan Annarao Naik</t>
  </si>
  <si>
    <t>Sir there should be some provision or some govt help to make the homes completely dpendent on solar energy not using govt or other modes of supply of energy to run the home and the homes should be eco friendly so that use of Air conditioner is decreased.</t>
  </si>
  <si>
    <t>SoumyaC</t>
  </si>
  <si>
    <t>Sir,
If you can make Friday a holiday for all employees. It will definitely boost economy. With more days free at the weekend. More expenditure will be made from hands of people. More chance of going for trips.
Will be always remembered by all citizens as this government brought Friday leave. Also it will attract minority.</t>
  </si>
  <si>
    <t>SARTHAK KUMAR MAHAPATRA</t>
  </si>
  <si>
    <t>We celebrate Teachers Day, Doctors Day, Nurse Day to recognise the role played by teachers, health workers in shaping the future of a nation. But we don't have any such specific day dedicated to Anganwari Workers and ASHA Workers. These workers also plays crucial role in educating &amp; taking care of nutrition of children and assists in providing basic health care facilities at grassroot level. Few months back WHO had also recognised the role played by ASHA workers during the pandemic. So I request GoI to celebrate Anganwari workers day and ASHA workers day.</t>
  </si>
  <si>
    <t>SoujanyaBSuranagi</t>
  </si>
  <si>
    <t>Respective government,
This is a request from me. Regarding pension given after retirement. For some employees under government (state), minimum pension given is very less . Not even afford monthly basic bills like electricity, water etc. It is just 4000 INR is given. Please consider this and increase it to atleast to 10,000 INR so that people can have money for their basic expenses like house bills ,medical bills etc. It is my humble appeal to government because normal employee at the age of 60 will not be able to search or do new work. Please understand and go through such employee categories and take a decision.
Regards,
Indian citizen</t>
  </si>
  <si>
    <t>BIPLAB MAJUMDER</t>
  </si>
  <si>
    <t>Dear Sir,
I have been living in this city of Bengaluru for twenty years and the city and its beautiful people made it a truly cosmopolitan city !
This city is too precious to our country-the software services and also many other modern state of the art hardware industries with over 7Billion US$ in exports and a large no.0f business visitors &amp; tourists make it a priority task to build a contemporary GLOBAL CITY.
Today ,the city lacks a comprehensive Town/City Planning Department and the roads, flyovers and other associated infrastructure ,which are being built do not generally comply with Global standards- actually far below it!
My humble proposal to PRIME MINISTER'S OFFICE is to take a bold step and adopt the city and develop it as a truly Global City comparable to any other cities in the ASEAN Region, like Kualalumpur, Jakarta ,Bangkok etc .This is an important task for our country and we all are looking upto the PMO for this bold initiative!</t>
  </si>
  <si>
    <t>DalpatSingh</t>
  </si>
  <si>
    <t>Sir,
Iam from a small town Godavarikhani in Telangana.I want to see our country as a developed Nation in my lifetime.I request you to take all steps to get rid of wide spread corruption in our country.There is need for establishment of independent vigilance wing ,similar to intelligence wing of police,defense services who will report directly to PMO .This vigilance wing will observe silently the employees conduct ,work performance sincerity in government offices,police judiciary etc and report illegal ,corrupt practices to you for taking necessary action.</t>
  </si>
  <si>
    <t>Respected Sir,
This week i was at Kashi -Varanasi with my family. First of all thanks from core of heart to see the development at varanasi . One who have gone there after couple of years , he cant believe that the changes could have happened . No words to thanks for your efforts.
Now the bar of expectations has risen up so some small suggestions to implement which we have seen could have been implemented without any cost and efforts but just by passing instructions from the right person.
1. No signages to guide devotees from where the people can enter in coridor. Like person with Online pass can go from Gate -4. should be mentioned on pass also.
2. Very less counters to issue pass there itself, only one at Dasmedghat, need to add more . Can be put at Rly station also.
3. Need to lit up with colored lights all the ghats in tune of Assi Ghat.
4. Need to put some light boards mentioning the name of Ghats nicely in same style on all Ghats.</t>
  </si>
  <si>
    <t>Vivekanandsingh Solanki</t>
  </si>
  <si>
    <t>Government must automate Tax deduction based on PAN Card and Aadhar Card record. All Bank accounts financial transactions should be recorded in PAN so that nobody can hide income and generate blackmoney.</t>
  </si>
  <si>
    <t>RekhaNair</t>
  </si>
  <si>
    <t>Hello Sir,
There are lot medicines for neuro purposes life saving which govt medical colleges are taking from /exported from China, our pharma companies in tie up govt research institutions like sree chitra , AIIMs can develop these fantastically there by helping our people as well as can become an world class distributor.please initiative such areas where there are lot of scope, need micro management initially.</t>
  </si>
  <si>
    <t>GuntruSubrahmanyam</t>
  </si>
  <si>
    <t>Hi prime minister sir,
I am from chatrai,eluru district, Ap,
My small idea #న్యాయవేవస్థ లోని లోపాలు మరియు వాటియొక్క సవరణలు ఈ సమయంలో తీసుకురావడం ఎంతో ముఖ్యం మరియు దేశ ఎదుగుదలకు దోహదం చేస్తుంది. thankyou sir, it's a great opportunity sir.🙏🙏🙏🙏🙏</t>
  </si>
  <si>
    <t>Dear PM
We can cut GST and give subsidise to fuel mean automatically all goods and services price reduce INFLATION problem resolve
No need to CHANGE INTEREST RATES
Thanks and regards
Mugunda Kumar P K</t>
  </si>
  <si>
    <t>ANIL GUPTA GUPTA</t>
  </si>
  <si>
    <t>Romanch Sharma</t>
  </si>
  <si>
    <t>Hello Respected Sir,
Can we add the ability to share or transfer credit scores to boost the economy? If we allow the trusted person to share their credit score and let them earn something from their credit borrower credited amount, then this will create more income sources and enhance the economy of every individual with the more verified processes. This will also help build social relationships and responsibility stronger.
Thank You,
Romanch Sharma</t>
  </si>
  <si>
    <t>RATAN KUMARB BANKA</t>
  </si>
  <si>
    <t>आदरणीय प्रधान मंत्री जी
सर्वप्रथम आपकी भक्ति को शत शत नमन
महोदय हमारे देश मै कुछ कंपनी अपने प्रॉडक्ट पर हमारे देवी देवता के चित्र को प्रिंट करते है उसके बाद उपभोक्ता उस प्रॉडक्ट को इस्तेमाल कर उस प्रिंट पैक को कूडे मैं डाल देते है मेरी आप से प्राथना है इस संबंध पर आप विचार करे
यह मेरी एक राय है
मैं किसी की भावनाओं को आहत नहीं करना चाहता
अगर इस प्राथना से किसी की भावनाओं को आहत हो तो मै माफी चाहता हूं
भारत माता की जय
एक भारतीय नागरिक
वंदे मातरम</t>
  </si>
  <si>
    <t>BURLE SAI RAMA KRISHNA</t>
  </si>
  <si>
    <t>Please ensure safety of child from rapists.</t>
  </si>
  <si>
    <t>KaushikGhosh</t>
  </si>
  <si>
    <t>Good Day, Prime Minister Sir, and Railway Minister Sir.
I am from Murshidabad, West Bengal. This is a suggestion post, an idea which came across when I have been witness to an improving landscape of Indian Railways, especially the corridors for goods and improving punctuality of railways over a period of time.As you know, there are a lot of villages that are lacking in appropriate healthcare services, I know this is something that you and your team are working on, and we'll see a change soon, but as the fact remains, people still commute to bigger cities for better healthcare services. Below is a suggestion to help strengthen the system using the infrastructure you already have, Indian Railways.No matter how far inside a village be, there is a railway station, a railway track running through the farmlands of India. Just like air ambulance on call, a hotline can be established for rail ambulance, a single carriage with life-saving amenities, chargeable as per the services offered.</t>
  </si>
  <si>
    <t>Gyanavi Arod</t>
  </si>
  <si>
    <t>good morning sir....I'm from jodhpur rajasthan...
sir as we know rajsthan is known for its extreme high temperature....and govt can use this temperature to generate electricity by using solar power ie. solar panel...if govt set up the plant for solar panel..we can not only generate electricity for rajasthan but also for other states..as we know that coal is increasingly eliminated...and we cannot generate electricity...due to which in this high temperature in villages of rajasthan people did not get electricity (just for 2 to 3 hours)..please think about this....
There are many countries like South korea , USA, Canada generating electricity without the use of coal...by using water resources....we also can use sunlight for electricity..
I hope you consider my words..and light up my idea..
Thank you</t>
  </si>
  <si>
    <t>प्रिय महोदय जी
मेरा विचार है सोलर एनर्जी पर सरकार फोकस करें बिजली उत्पन्न करने के लिए कोयला का उपयोग करना पड़ता है जिसमे खर्च भी बहुत होता है कोयला भी सीमित मात्रा में धरती में उपलब्ध है एक समय पश्चात वह भी समाप्त हो जाएगा और प्रदूषण भी बहुत होता है जिससे हमारे स्वास्थ्य पर दुष्प्रभाव होता है जिसके कारण हमे हॉस्पिटल दवाई में अधिक खर्च करना पड़ता है इसलिए सरकार को सोलर एनर्जी को एक जन आंदोलन बनाना चाहिए सोलर एनर्जी लगाने में भारतीय सरकार राज्य सरकार
सब्सिडी दे और अधिक मात्रा मे सोलर एनर्जी से बिजली उत्पन्न करने पर
सीधे उपभोक्ता के बैंक खाते में पैसे भी भेजे जैसे कि कोई उपभोक्ता सीधे बिजली विभाग को अपने सोलर पैनल से बिजली उत्पन्न कर बिजली सीधे विद्युत विभाग को बेचे बिजली बेचने पर इसमें जितने की बिजली बेचे जाय उसमे आधा पैसा सरकार को आधा पैसा उपभोक्ता को मिले इससे प्रदूषण की समस्या कम होगा लोग अपने घरों से स्वयं से बिजली उत्पन्न करेंगे सरकार को भी बिजली लाभ होगा सोलर एनर्जी की बिजली अधिक टिकाऊ भी होगा।
धन्यवाद</t>
  </si>
  <si>
    <t>Anirudha Prasad</t>
  </si>
  <si>
    <t>महोदय,
रायचूर,कर्नाटक में आने के बाद ज्ञात हुआ कि यहां पूरे शहर में सप्लाई हो रहे पानी की गुणवत्ता बेहद खराब है। पानी पीना तो दूर, इससे खाना भी नहीं पका सकते। मुझे विश्वास नहीं हो रहा कि राज्य और केंद्र में बीजेपी की सरकार रहते ऐसी स्थिति है। हालांकि यह डिस्ट्रिक्ट टाउन है। यहां केंद्र एवं राज्य सरकार के अधिकारी भी रहते हैं।किसी ने स्वच्छ पानी आपूर्ति पर ध्यान नहीं दे रहे।शायद केंद्र सरकार ध्यान देकर कुछ व्यवस्था करवाने में सहयोग कर सके।
भवदीय
अनिरुद्ध प्रसाद
रायचूर</t>
  </si>
  <si>
    <t>Bishal Sharma</t>
  </si>
  <si>
    <t>I request please ban plastic carry bag in our country.....
Please take action
Please focus in decomposition of waste specific like bio medical waste management in hospital it's follows but in local clinic they do not follow all this thing it's very dangerous for human being it can spread cross infection disease, eg nasocomial disease..... ..... ...... ....... ...... ..</t>
  </si>
  <si>
    <t>"मन की बात" हेतु सुझाव
विषय: साप्ताहिक "विकास समाचार पत्र"
परम आदरणीय प्रधानमंत्री महोदय,
श्री नरेन्द्रजी मोदी,
भारत सरकार,
सादर नमस्कार,
केंद्र सरकार के सभी मंत्रालयों द्वारा चलाई जा रही विभिन्न प्रकार की विकास गतिविधियों की सम्पूर्ण जानकारी "विकास समाचार पत्र" द्वारा दी जानी चाहिए
ऐसा समाचार पत्र, ई - समाचार पत्र के रूप मे साप्ताहिक प्रकाशित किया जा सकता है जिसका फ्री डाउनलोड होना चाहिए ।
इससे देशवासियों को देश के विकास तथा प्रगति की सही जानकारी प्राप्त होगी ।
अतः आपसे विनम्र निवेदन है कि मेरे इस सुझाव पर आवश्यक कदम उठाकर "ई - विकास समाचार पत्र" को मूर्तरूप देने का कष्ट करें ।
दिनांक 30-10-2022
प्रेषक:-
कृष्ण गोपाल मुजावदिया,
वरिष्ठ नागरिक,
पर्यावरण मित्र,.
115-बी, बाबजी नगर,
ए. बी. रोड,
इंदौर - 452010
मध्य प्रदेश
मोबाईल 7999766837
kgmfcs@gmail.com</t>
  </si>
  <si>
    <t>D RAJASEKHAR</t>
  </si>
  <si>
    <t>please ban whatsapp in india. it doesnt have customer care centres in our country. even if they steal our information we cannot directly go and ask. there is another important thing , they can create sudden communication blockage after stealing our information.</t>
  </si>
  <si>
    <t>Manish Agarwal</t>
  </si>
  <si>
    <t>As per the constitution of India, health is a state subject. But the states neither have the technical capacity nor the finances to deal adequately with the public health challenges which has been exposed and illustrated by the COVID pandemic. As states are dependent on the the centre for technical capacity as well as the financial support, so will it not be better to move health to concurrent list, if not the central list, so that both states as well as centre are responsible and can coordinate as equal partners. This can be done by amending the constitution accordingly.</t>
  </si>
  <si>
    <t>Hareram Ray</t>
  </si>
  <si>
    <t>Hi Sir,
Most of the daily workers can't do stock trading just because time of their daily working hours collide with stock trading hours. So, It will be better if stock market can open for 24 hours.</t>
  </si>
  <si>
    <t>Kinchit Vora</t>
  </si>
  <si>
    <t>Hello,
I am common man, not super-intelligent, but I knew loop-holes in our system.
Each conmon man can suggest ways to takeover the loop holes in the system.
Whenever a political leader visit any place, he should visit by road as much as possible, so that those roads automatically become smooth.
There are many state roads having a lots of “गड्ढा” of 40x40 feet in my district.
Even tolls are charged for roads, but somehow there are no roads at all. !!</t>
  </si>
  <si>
    <t>SnigdhaPandey</t>
  </si>
  <si>
    <t>Media should cover the successfully executed projects of the government on a weekly basis atleast, region wise, and present informative programmes which share the advancements of our nation in various sectors like defence, technology, medical science etc. To bring awareness amongst common man. Representatives from various ministries could share their plans, achievements till date, initiatives, concern redressal system etc. To win trust of general public. While a lot is shared on mann ki baat and namo apps, if news channels cover such topics, an average man would get better retrospection and idea of what's happening around us 24*7 even if it may not be very evident to us directly. It would give us an idea of the good work being done in betterment of public, somewhere or the other.</t>
  </si>
  <si>
    <t>sir,
I request u to as we doing very well in DBT .govt should take decision and make law for contact labour working in various sector of government that is central and also in state government . my suggestion is as govt giving pmkisan Mandhan yojna DBT to farmer same is implemented to contract labor so the middleman which is contractor can be eliminated.
government giving 20000 to 25000 per month to per worker bt this middleman only pay them 5000 to 10000 and all blackmoney is generated by making mechanism govt can easily give justice to conract labour. please my request whoever is reading do support and justice us.
this will be historical decision of government if they put step forward. without wasting single rupee or without any new budget allocation</t>
  </si>
  <si>
    <t>Dr V P AMBULIRAJA</t>
  </si>
  <si>
    <t>நாட்டில் உள்ள அனைத்து ரயில்வே தளவாடங்களை தனியார் நிறுவனங்கள் பயன்படுத்தி கொள்ள அனுமதி அளித்தது போல், அந்தந்த மாநிலங்கள் மத்திய அரசுக்குஒரு தொகையை அளித்து, பேருந்து போக்குவரத்தை போல் ரயில் பாதையை மக்கள் போக்குவரத்திற்கு அந்தந்த மாநிலங்களே ரயில்களை வாடகைக்கு எடுத்து மக்கள் பயன்பாட்டிற்கு செயல் படுத்தலாம்... நன்றி.. வணக்கம்..!</t>
  </si>
  <si>
    <t>Dr Shraddha Mishra</t>
  </si>
  <si>
    <t>To save our mother nature and all animals from the harmful effects of the plastic pollution we should start using as well as encouraging our previous pattal dona system instead of using plates made up of plastic. People in the rural areas should be promoted to make modifications in previous pattal dona and make it more comfortable for use so that it can be adapted by everyone easily. Because some other countries have already modified it and has started using it.</t>
  </si>
  <si>
    <t>Sahana G</t>
  </si>
  <si>
    <t>Strong health is equal to strong nation . Health system in cities and urban areas is good . Quality of health care is still poor in rural areas . Health facility is not available in remote areas . Availability of health care facility 24/7 in every village should be prioritised. Special importance to mother , newborn and child care should be there even in the remote areas .</t>
  </si>
  <si>
    <t>Brijesh</t>
  </si>
  <si>
    <t>Try to make institutions managed by RSS or such organisations to protect helpless childrens all over India ,grow the childrens by feeding sanathana darma and split those children's based on their interest in the field of studies and sports make the students to concentrate only on their field this makes them as good sports man ,scientist etc.... and these people will lead India in future and no one will oppose it as well .But government should fund it and it must be done in a very large scale children's below poverty line chould also be included.Because talent and skills depends only on interest and the provided input.we should make a lot of sports people and actors as they are some of the field with high income and people also think those people as heroes so their words are much powerfull which could be utilized by out gov to get established .</t>
  </si>
  <si>
    <t>Geetalakmi</t>
  </si>
  <si>
    <t>Being a Principal of an independent school affiliated to CBSE I strongly feel that government should provide financial support to struggling to survive schools as private schools also contribute to nation building</t>
  </si>
  <si>
    <t>RamkinkarAgarwal</t>
  </si>
  <si>
    <t>desh main frozen food processing technology ka vistaar jisse waste ko kam kiya ja sake aur kisaano ki aaye badai ja sake</t>
  </si>
  <si>
    <t>sir namaste
hamare desh main bahut se aise purane mandir aur forts aise hai jo na hi ASI ke sanrakshan main hai aur na hi state gov. ke
in par ya to atikraman ho chuka hai ya ye bahut hi jar jar isthiti main hai
ye Hamara kartavya hai ki hum inki raksha aur swatchta ka dhyaan rake
is sandarbh main maine ek yojna tayar ki hai aap agar mujhe mauka de to main ia yojna ka presantation de sakta hu</t>
  </si>
  <si>
    <t>இந்தியாவில் அனுமதி அளிக்க பட்டுள்ள அனைத்து விதமான Online Shopping App.களையும் தடை செய்ய வேண்டும்.Amazon, Flipcart, Swigi,ola, uber போன்ற நிறுவனங்களில் பொருட்களை வாங்குவத்தினாலோ அல்லது அவற்றை மக்கள் பயன்படுத்துவதினாலோ நம் நாட்டில் உள்ள சில்லறை வர்த்தகத்தில் உள்ளோரின் வாழ்வாதாரம் பெரிதும் பாதிக்கப்படுகிறது. மக்கள், வீதிகளில் உள்ள மளிகை கடை மற்றும் காய்கறிகள் கடையில் பொருட்களை வாங்குவதால் நடுத்தர மக்களிடையே பணப்புழக்கம் இருந்து கொண்டே இருக்கும். மேலே குறிப்பிட்டுள்ள நிறுவனங்களின் முதலாளிகள் வெளிநாடுகளை சேர்ந்தவர்கள்,அவர்களை உலக கோடீஸ்வரர்கள் பட்டியலில் நாம் இடம் பெற செய்து,நம் நாட்டில் உள்ள ஏழை மற்றும் நடுத்தர வர்க்க வியாபாரிகளின் வாழ்க்கை பற்றி சிந்திக்காமல்,பெரிய முதலாளிகள் அளிக்கும் சிறிய அளவிலான வரியை நம் நாடு அவர்களிடமிருந்து பெற்று கொள்கிறது. ஆகவே ஐயா, தயவுசெய்து அனைத்து விதமான Online Shopping App.களையும் தடை செய்து நம் மக்களை காப்பாற்றும் படி தங்களை பனிவன்புடன் வேண்டி கேட்டு கொள்கிறேன்.. நன்றி.. வணக்கம்.</t>
  </si>
  <si>
    <t>Meena Sharma</t>
  </si>
  <si>
    <t>आदरणीय प्रधानमंत्री श्री नरेन्द्र मोदी जी आपसे प्रार्थना है दिल्ली के मुख्यमंत्री अरविंद केजरीवाल जी ने नोटों पर लक्ष्मी जी और गणेश जी की फोटो छापने के लिए जो पत्र आपको लिखा है वो ग़लत है क्योंकि नोट अच्छी बुरी हर जगह जाते हैं इससे हमारे देवी देवताओं का अपमान होगा एवं हमारे धर्म के साथ खिलवाड़। हम इसका बहिष्कार करते हैं। आपसे करबद्ध निवेदन है इस पर उचित कार्रवाई की जाये ।
धन्यवाद।</t>
  </si>
  <si>
    <t>K R Thiyagarajan</t>
  </si>
  <si>
    <t>It is high time Railways to run all trains as per timings prior to COVID esp 12672 Nilgiri Exp and 12674 Cheran Exp. Also consider re implementation of Sr citizen concession for all above 60 years at least in 3AC n sleeper classes.</t>
  </si>
  <si>
    <t>Vimal Narendrabhai Kava</t>
  </si>
  <si>
    <t>#Income Tax
If any person's monthly salary is more than 42000 INR, So calculatedly that person's annual income is more than 5 lakh. So in that case we need to make system like any person doing Government Job or Private Job once they received their salary then Tax should be deduct automatically from their account.
Same thing happens for Business Man or Industrialist. Their all bank accounts are linked with PAN CARD or ADDHAR CARD, so once they reached at the limited amount then Tax should be deduct automatically from their account.</t>
  </si>
  <si>
    <t>Union govt to consider either withdrawal of GST on mediclaim policies n LIC policies upto 5 lacs aavit would benefit middle n low middle classes. Or else allow exemption of such GST paid on all such policies upto 5 lacs under 80cc for ppl having taxable income upto 10 lacs p.a. This would benefit most of the pensioners.</t>
  </si>
  <si>
    <t>I would also request the union govt to make separate ministry for Hindu religion and its temple management and make compulsory all states n union territories to come under the same. This would ensure misuse and looting of its properties. Also the revenue should be used only for Hindu Religious activities and not political affiliated activities.</t>
  </si>
  <si>
    <t>I would like to suggest the union govt as to why not union govt all welfare programs named in regional languages including Hindi in sequence every time so that all people will be happy. Suppose a new scheme now announced in Tamizh means next in Kannada, likewise.</t>
  </si>
  <si>
    <t>VishalMankar</t>
  </si>
  <si>
    <t>Respected Prime Minister of India,
Goverment is doing good job in education sector and also providing government schools in remote distinct places of our country ,this schools are helping the local students with permanent residence but the major question is what about those Labour who keep migrating at different locations for jobs.I'm specifically referring to on site Construction workers who actually are involved in making big buildings, roads , Chemical plants etc they are really working very hard in open environmental to earn each penny, their contribution to countries Infrastructure is very high then anyone else.But the Children's are completely being neglected because no one is there to guide , teach and educate them.As the working location keeps changing this poor children's can't take admission to any one school and hence their parent's also loose the hope and the country looses the young mind generation.My request to you for education system for children of such labours.</t>
  </si>
  <si>
    <t>MOHAN V S</t>
  </si>
  <si>
    <t>We understand through Press that maximum litigation cases pending are on Cheque bounce .Why not be an mandate/Law that
75% of the amount is deposited in Bank account of the Government till the case/s are disposed off.</t>
  </si>
  <si>
    <t>Though the Government imposes GST on most products and services , definitely the collected taxes will not reach the Government kitty. As one of the steps to plug this seepage, why not the Government mandate portion of the GST payment received to the Business account in the Bank account be deducted directly by the Bank and remitted to the Government. As an initial step this can be implemented for Business account having a Turnover of Rd 50 lakhs per annum.</t>
  </si>
  <si>
    <t>SatpalVerma</t>
  </si>
  <si>
    <t>Make solar roofed home with Mini Park with medical importance 🌲plants and 🌹🌹flowers</t>
  </si>
  <si>
    <t>Produce Air charging vehicles to save our Lovely Earth.</t>
  </si>
  <si>
    <t>Completely ban on chemical Farming and promote Organic /Biotic Farming.</t>
  </si>
  <si>
    <t>Reduce CO2 level in Environment.</t>
  </si>
  <si>
    <t>S.RAMESH PRASAD</t>
  </si>
  <si>
    <t>T N CHENNAI TAMBARAM RAILWAY STATION NATIONAL FLAG MUST CHANGE NEW ONE
ALL GOVERNMENT OFFICES MULTINATIONAL OFFICES NATIONAL FLAG MUST
NATION FIRST NO COMPROMISE PLEASE THANKS</t>
  </si>
  <si>
    <t>SANDIPAMBADASCHAVAN</t>
  </si>
  <si>
    <t>प्रधामन्त्रीजी वंदे मातरम् ,निवडणुकीतील होणाऱ्या कमी मतदानाच्या टक्केवारी विषयी,----- महोदय निवडणुकीत मतदाराने मतदान केल्यावर polling center वरच केंद्राध्यक्ष ( निवडणूक केंद्रा वरील) यांच्या सहीचे त्यांना एक certificate देण्यात यावे व ते certificate त्या संबंधित मतदाराला ज्या काही शासकीय याजनांचा लाभ घ्यायचा असेल , किंवा शासना कडून जेकाही कागदपत्र मिळवायचे असेल त्यावेळेस वरील certificate ची झेरॉक्स लावणे बंधनकारक असेल व त्यामुळे आपल्या देशाचे होणारे मतदान 100% होण्यास मदत होईल व प्रत्येक मतदार मतदान करण्यास प्रवृत्त होईल, धन्यवाद</t>
  </si>
  <si>
    <t>Pratik Bhikaji Gedam</t>
  </si>
  <si>
    <t>वाढती बेरोजगारी एक समस्या : यावर एक उपाय:
आपण प्रत्येकजण हे मान्य करतो रोजगार नाही व्यवसाय नाही बाजारामध्ये मंदी आहे. अशी कारणे नित्याचीच आहे. परंतु जर तुमच्याकडे कोणते कौशल्य असेल तर ते तुमचे कौशल्य रोजगार नक्कीच तुम्हाला मिळवून देईल लाखोच्या संख्येत शिक्षण घेणारे भरपूर आहेत पण कौशल्यावर आधारित शिक्षण घेणारे नगण्य आहेत त्यामुळे याला लाखोंपेक्षा पेक्षा त्या नगण्य संख्येच्या लोकांनाच रोजगार मिळेल ही उघड वस्तुस्थिती आहे. त्यामुळे आपल्याला आवड असणाऱ्या शैक्षणिक अभ्यासक्रमाला निवडा अन् त्यातच आपली कारकीर्द करिअर निर्मिती करा. काम केल्याचा आनंद मिळेल छंद जोपासण्याचा आनंद मिळेल, काम करतेवेळी उत्साह राहील, नेहमी नेहमी शिकण्याची प्रक्रिया चालूच राहील आणि रोजगार निर्मिती सुद्धा होईल.</t>
  </si>
  <si>
    <t>MothilalR</t>
  </si>
  <si>
    <t>Any single rupee earning has to be taxed. So that we can avoid black money. Because if you have more than your earnings and ancestors property, it's treated as criminal act. Tax slabs also reduce drastically</t>
  </si>
  <si>
    <t>Mridul Raj Tiwari</t>
  </si>
  <si>
    <t>save tree</t>
  </si>
  <si>
    <t>क्या ऐसा होगा कि बिहार में दारू घुट घुट में मिले 1 लीटर में 100 घुट एक घुट का दाम 100 से 300 तक का साधारण होना चाहिए।
कोई भी लेगा तब अधिक क़ीमत पर और जो चोरी से बेचेगा वो भी ज़्यादा क़ीमत पर फ़ायदा बस मज़ा आता है जब दुनिया ये सुनेगा की साधारण सा दारू जो 500 से 2000 तक शायद मिलता वो 10,000 कमा रहा हैं ।
अगर ये स्कीम सरकार के तरफ से होगा तब लोग जो चोरी से बिहार में दारू पीकर ड्राईवर बनते हैं वो भी अपना जेब ढीली करेंगे लेकिन कम कम और नुक्सान भी कम होगा क्योंकि पीने वाला पीता ही है,
princerai00017@gmail.com
हम नहीं पीते हैं धन्यवाद धन्यवाद</t>
  </si>
  <si>
    <t>KAUSTUBHJAYANTHEREKAR</t>
  </si>
  <si>
    <t>Please find attached centre at tribal part of India for better connectivity, medical n educational support and to stop conversion the entire centre ll cost 10L and self operated on local renewable energy. This can connect tribal people directly.Such centre can be adopted by any ngo, or trust to educate Indian tribal people n most inferior part of India.</t>
  </si>
  <si>
    <t>Ravi Dhage</t>
  </si>
  <si>
    <t>विदेशाप्रमाणे भारतातील सर्व शाळा महाविद्यालयांमध्ये वर्ग खोलीमध्ये भारतीय ध्वज लावण्याच्या परवानगी द्यावी जेणेकरून तो राष्ट्रध्वज पाहून देशभक्ती जागरूक राहील देशाला स्वातंत्र्य करण्यासाठी ज्यांनी ज्यांनी आपले बलिदान दिले त्यांच्याबद्दल नेहमी कृतज्ञता येणाऱ्या युवा पिढीला प्रेरणा देणारी ठरेल तसेच इंग्रजी माध्यमाच्या शाळेमध्ये दिल्या जाणाऱ्या पुस्तकांमध्ये भारताचे संविधान व राष्ट्रगान यांचा अभाव आहे त्वरित हा विषय निकाली करून सर्व माध्यमांच्या शाळांच्या पाठ्यपुस्तकाच्या सुरुवातीला भारताचे संविधानाने राष्ट्रगान असणे बंधनकारक करावे ही विनंती</t>
  </si>
  <si>
    <t>Praveen Agnihotri</t>
  </si>
  <si>
    <t>One Nation One FIR System: Standard and unified FIR format availability. FIR to be recorded at citizen complaint centers/phone filing/Online FIR filing. Investigating officers can be assigned depending on area and expertise of officer, for every case. This will divide police work between Law and order and investigation.</t>
  </si>
  <si>
    <t>Sanjay Khatri</t>
  </si>
  <si>
    <t>पूज्य PRADHANMANTRI JEE Charan vandna ! Ek desh ek rashan …..ek desh ek sign language ….ek desh ek uniform …..adhbuth ……pujye mai bhi aapko apna vichar jo aapke bhavo se sarabor aapki divye shakti se hi aaya hai ! Pujye mai vyakul hun apna vichar batane koe jo na keval bjp ko ४०० plus seats dilayega balki १० trillion usd ecconomy ki disha v desh ko nayi jeewan shaili mai jee kar ek saath chakne ka mauka ….mujhe anumati de prabhu 🙏</t>
  </si>
  <si>
    <t>Lokesh Singh</t>
  </si>
  <si>
    <t>Dear Sir,
My request to you and to Indian Government kindly give the big push to our Online Education system. By using and maximizing the Online Education we can achieve the goal of maximum literacy in India. There is too many steps has been taken care of ease of online education and hope after releasing the some barriers we will reach our goal. There is too many peoples are drop their education in the middle of courses due to their own different causes but we can take a advantage of internet and can fulfill the desired gap of education to the needy. Thanks Lokesh</t>
  </si>
  <si>
    <t>Milton Priyadarshi</t>
  </si>
  <si>
    <t>Regarding jet engine:
Dear Sir,
We are looking for SU57 or co-develop engine from us/uk/France . It's more like making a choice. Our core international diplomacy involved here. If France gets out of NATO, then France can be trusted co-development partner.
Apart from that....
The Pratt and Whitney engine, that we have in aircraft maintenance engineering institute... IIA group... Or any suitable engine, which includes all the basic things that we are looking for AMCA.
Just take that perticular engine, reverse engineer it.
Dis- assemble that engine, make another copy of every parts with proper metallurgical analysis. Then assemble it....
People are dieing in the world, what's wrong with reverse engineering..
Then upgrade that engine to such extend, so that it can look a different engine..
Chine did well in thousand grains of sand policy....</t>
  </si>
  <si>
    <t>Arun Dixit</t>
  </si>
  <si>
    <t>"Akela" due it's solitary nature</t>
  </si>
  <si>
    <t>Sir,
Banks are charged account holders for Issue of Pradhan Mantri jeevan Jyoti Bima Yojana and Pradhan Mantri Suraksha Bima Yojana policy, both policy are very good for citizens, however you are requested to instruct banks to share both policy certificates to policyholders on there whatsapp number or email ids . It is very difficult to search certificates online on internet.
Regards
Arun Pareek
8700396269
delhi</t>
  </si>
  <si>
    <t>Pavan S Kanbargi</t>
  </si>
  <si>
    <t>Combat corruption by allowing to claim traffic violation challan in income tax deduction</t>
  </si>
  <si>
    <t>Bharani Dharan</t>
  </si>
  <si>
    <t>Hi Team,
I see water scarcity a bigger threat for agriculture.
We need to build good infrastructure for the same by cleaning up the existing ponds and ponds connecting to river since there are heavy rains but not preserved properly
Ground water is going down due to a tree named Prosopis juliflora. It is really hard to get rid of this tree since it can regenerate if the seeds fall in soil. Have a solution but it can be funny but effective. Instead of providing a contract to remove that it takes years to complete, we can introduce who ever brings 10kg of the tree will be provided 180 ml of alcohol.</t>
  </si>
  <si>
    <t>Thakurprasad Thakur</t>
  </si>
  <si>
    <t>जै हिंद जै श्री राम,
सभी प्रकार की सेवाओं, नौकरियों हेतु शारीरिक और शैक्षणिक योग्यता निर्धारित की जाती है और अपराधियों को अयोग्य ठहराया जाता है, लेकिन पार्षद विधायक सांसद मंत्री हेतु कोई ठोस शारीरिक और शैक्षणिक योग्यता निर्धारित नहीं हैं।
राजनीति को साफ सुथरी बनाने हेतु सभी राजनैतिक पदों पर नियुक्ति प्रक्रिया को अर्हता आधारित बनाना चाहिए ताकि योग्य, ईमानदार, कर्मठ नागरिक ही इस क्षेत्र में रहें और दक्षता पूर्वक नागरिकों को कल्याणकारी योजनाओं का लाभ हो वा देश तीव्र गति से विकास कर सके।
मेरा सुझाव है कि राजनीति शास्त्र में स्नातक डिग्री अनिवार्य कर दिया जाय।</t>
  </si>
  <si>
    <t>KrishnaReddyA</t>
  </si>
  <si>
    <t>Hello
1. State wide government schools to be upgraded with good staff, equipment, grounds, sport activity
2. Private schools permission to be given, only with ground and physical fitness hour as mandate
3. Limiting private schools and ranking to be taken
4. All private school should be converted in to government authority after 5 yrs Maintanence in top 10 ranking
5. Remaining private school who are out of score, should be shut down
6. Discipline, learning about our Country, Army lessons, Fitness hours, Local Martial arts to be included and mandate
Thank you</t>
  </si>
  <si>
    <t>Hello
Awareness videos on cybercrimes to be displayed in bus screen’s, metro advertisements, channels and theatre
To keep everyone aware, due to day by day frauds increase due to technology advancement
Thank you</t>
  </si>
  <si>
    <t>Suresh Padmashali</t>
  </si>
  <si>
    <t>प्रति,
आदरणीय श्री नरेन्द्रजी मोदी साहेब, प्रधानमंत्री भारत सरकार
सप्रेम नमस्कार !
विषय - प्रधानमंत्री कृषी सेवा केन्द्र सुरू करण्याबाबत
आदरणीय महोदय, अवकाळी पावसामुळे, पुरामुळे, व इतर नैसर्गिक आपत्तीमुळे शेतक-यांचे अतोनात नुकसान होत असते. अशा अवस्थेत शासकिय कर्मचारी वेळेवर पंचनामे करून शेतक-यांना मदत मिळवून देऊ शकत नाही. सद्या कोरोनामुळे संपूर्ण व्यवसाय बंद होते परंतु कृषी व्यवसाय सुरू होते. नागरिकांच्या सोयीसाठी कृषी व्यवसाय आणखी भक्कम करण्याची गरज आहे. सद्या देशात शेतक-यांच्या मालाला भाव मिळत नाही व नागरिकांना शेत माल मिळत नाही.
अशा अवस्थेत आपण जर देशातील कृषी पदवीधरांची मदत घेऊन "प्रधानमंत्री कृषी केन्द्र" स्थापन केल्यास शेतक-यांच्या नुकसानीचे सर्वेक्षण , पीक विमा, शेतमाल खरेदी विक्री, साठवणूक इत्यादी कामे या पदविधरांना दिल्यास फार मोठी मदत होईल. या कृषी केन्द्रामार्फत सर्व कृषी केन्द्र इंटरनेट व व्हाॕट्सअप मार्फत जोडले जातील व कृषी उत्पादनाची योग्य दरात नागरिकांना विक्री केली जाईल.
-सुरेश पद्मशाली एम.एससी.कृषी गडचिरोली 442605 महाराष्ट्र</t>
  </si>
  <si>
    <t>Murali</t>
  </si>
  <si>
    <t>We should understand that hilly terrain states can't have Landfill sites due to land constraints, and also if allowed leachate seepage can flow downhill polluting the streams and can cause many ill effects. We should have a common code of practice(Cop) on waste management applicable to all states. By CoPs many unwanted national integrity issues happening between the sates can be avoided. Also dumping of medical, biological and other hazardous wastes along the road side could be avoided.
Union government should take the lead to avoid disputes between the states by forming Apex Waste Management Committee, by including key personnels of the states. The vehicles used to transport the waste should be fitted with GPS device and monitored by landfill/treating/incinerating waste management company as well as state's pollution control department(24x7). State's border check post personal(toll plazas as well) should be clearly communicated. New decree of law to clarify all may require to prosec</t>
  </si>
  <si>
    <t>Harshbabu</t>
  </si>
  <si>
    <t>माननीय प्रधानमंत्री जी,
महोदय मेरा इस व्यक्तिगत् राय से जुड़ने का उद्देश्य केवल युवाओं की तरफ से एक निवेदन है, कि भारत सरकार को जरूरत है, कि अब वह भारतीय व्यापार वाजार् के ऊपर कुछ नए नियमों एवं प्रयोगों के द्वारा भारतीय व्यापार बाजार को ऑनलाईनीकरण कर नई ऊंचाइयों की ओर ले जाना चाहिए। एवं भारतीय व्यापार व नियमों को एक सरलात्मक रूप दे। प्रिय प्रधानमंत्री जी यदि मेरे द्वारा कोई त्रुटि अथवा शाब्दिक त्रुटि होती तो कृपया करके हमें क्षमा कर देना।
में कुछ ऐसे विषयों पर संदर्भ प्रकट करने वाला हूं जिसके माध्यम से मेरे विचार अनुसार भारतीय व्यापार क्षेत्र में नए बदलाव आ सकते हैं, व भारत व्यापार मे उचाईया प्राप्त कर सकता है। संदर्भ में उपस्थित पांच सूत्री विचार- 1.भारतीय व्यापार बाजार का ऑनलाईनीकरण होना। 2.भारतीय व्यापार बाजार को एक प्लेटफार्म देना। 3.भारतीय बाजार को एक स्थान पर इकट्ठा करना। 4.भारतीय व्यापार बाजार में भाषा भेद् को खत्म करना। 5.भारतीय और अंतरराष्ट्रीय व्यापार बाजार का समागम करना।
मेरा नाम –हर्ष बाबू
उम्र- 23 बर्ष
पता- मो0 सलावत खान फर्रुखाबाद (209625) उत्तर प्रदेश।</t>
  </si>
  <si>
    <t>Hello
Upgrading railway system in entire nation is most important
Thank you</t>
  </si>
  <si>
    <t>Hello
1. Installation of camera in all cabs to ensure safety of passenger
Camera should capture a photo as soon as passenger boards the cab and the picture of passenger along with vehicle details to be shared with nearest police station database &amp; saved
2. To protect from pollution, cabs start using EV vehicles instead of petrol or diesel vehicles as mandate
3. Cab Vehicles to be limited as per city’s population and consumption</t>
  </si>
  <si>
    <t>CA ARVIND SINGH</t>
  </si>
  <si>
    <t>OTP to confirm ITR n GST return is made almost compulsory except opting DSC whereas sharing of OTP is restricted citizen awareness compaign...actually creates quaos need to introspect n change in system...to eradicate two school of thoughts of the govt in two spheres.</t>
  </si>
  <si>
    <t>Hello
Digitalisation of healthcare records - including patient details and diagnosis, from PHC level to track the correct details
Apps : to track records at district, state and country level
Improvement of Government hospitals with best equipment’s and best treatment, as we have many best doctors in India
Goal : patient should only visit government hospital and all private hospitals should be considered as secondary support
Thank you</t>
  </si>
  <si>
    <t>Ankita Sahu</t>
  </si>
  <si>
    <t>Day by day harrasing calls are increasing in whatsaap these calls are from fake loan app. As the government has banned from Google Play store but they are sending link in whatsaap these are international calls number, they change number every day and call from different numbers and ask for money if we deny to give they have access to our phone book so from they are threatening to share vulgar fake video to contacts.
Either whatsaap should be ban..
Or else there should be a spam call detection
And I have also seen in number of seller groups in Facebook they are selling these sim to 1 for Rs 50 and 3 for 150. So they can easily have these numbers and change easily to harrass.
The app link is https://page.smallrupee.com/install.html
I have also logged a complain in cyber cell, nearest police station and PM India.
Also they have 40+ upi id from which they collect money.
Everytime different upi comes into it.</t>
  </si>
  <si>
    <t>Jose Gill</t>
  </si>
  <si>
    <t>~Inclusive Design of Public Space &amp; Public Transport for Senior Citizens and all Differently Abled People~
Train Stations; Aiport; Bus Stand; Bus Stops; Buses; Trains; Metro Rail; Airplane; Public Parks etc. (All Public Places &amp; All Public Transport)
My daughter pursuing Product Design at The Hong Kong Polytechnic University has the knowledge and skills to design public spaces. I am sure if you invite designs from the public - YOU WILL BE FLOODED WITH IDEAS &amp; INNOVATIONS FROM PROFESSIONALS. There are Disruptors waiting for Challenges.
Public spaces should be welcoming, comfortable, and engaging — not just open — to all.</t>
  </si>
  <si>
    <t>नमस्ते, ग्राम मंगतपुर पोस्ट पकरहट थाना पन्नूगंज तहसील रॉबर्ट्सगंज जिला सोनभद्र राज्य उत्तर प्रदेश ग्राम की श्रेणी 6 की भूमि तालाब की खतौनी अपलोड करने का मार्गदर्शन प्रदान करने की कृपा करें
ग्राम मंगतपुर का तालाब खाता संख्या 66 जो की श्रेणी 1 क किया गया है डिजिटल खतौनी देखा जा सकता है</t>
  </si>
  <si>
    <t>Rajendra Suryakant Zad</t>
  </si>
  <si>
    <t>🙏 Namaste
Respected Sir,
About India Post Logo -
INDIA POST /भारतीय डाक (Current Logo)
It must be,
1) INDIAN POST /भारतीय डाक
OR
2) INDIA POST /भारत डाक
Please DO SIMILAR in BOTH LANGUAGES.</t>
  </si>
  <si>
    <t>NIKUNJBHAIJAYPRAKASHPATEL</t>
  </si>
  <si>
    <t>Govt should think about honest tax payer ( some retirement benefit ) specially for senior citizen</t>
  </si>
  <si>
    <t>Ajay Surya SAS</t>
  </si>
  <si>
    <t>We all are facing energy shortage in our country . We can produce energy by means of geothermal (lava). For that we need to find the palace where tactonic plates meet . And then we can produce electricity through the process of Geothermal Electricity Generation and can be named as Geothermal Power Plant.</t>
  </si>
  <si>
    <t>AlishaRani</t>
  </si>
  <si>
    <t>Respected prime minister sir ma aap sa police force ka bara ma bat karna chahti huuu ..aaj bhi police force 1891 bala rules ko follow kar rahi ha .jo colonial time to darshata ha .aaj ploice force 14 ganta kam karti ha bina kisi week off ka.aaj har state ka police force ka liya nayi ploicy ha .Hamara piriya desh ma 1 lakh logo per 181 police force ha jabki hona 222 chahiya .mugha pata nahi mari bat aap tak pahuch paya gi ya nahi per ma bhagwan sa ya duwa karti hu ya mara sandas aab pad paya .
Alisha Rani</t>
  </si>
  <si>
    <t>Deepanshu Gupta</t>
  </si>
  <si>
    <t>A New criteria and new way of Monetary punishment should be adopted. Punishment under the Indian penal code should be altered in such a way that it includes a large portion of monetary Punishment. Punishment through jail involves a lot of expenditure of government in feeding prisoners instead that money can be used for improving le and order through more courts and judges. Fine upto 90% of wealth of person can be imposed based on crime as nowadays biggest punishment is monetary instead of jailing. Monetary punishment has dual benefit of a big fund source and a strict punishment within the limit of human rights.</t>
  </si>
  <si>
    <t>नमस्ते, निवेदन है कि प्रार्थी अरविन्द कुमार ग्राम मंगतपुर पोस्ट पकरहट थाना पन्नूगंज तहसील रॉबर्ट्सगंज जिला सोनभद्र उत्तर प्रदेश का निवासी हूं गूगल मैप पर ग्राम मंगतपुर का नाम बदलकर भगवंतपुर किया गया है ग्राम सभा की श्रेणी 6 की भूमि व तालाब ग्राम सभा की संपत्ति थी किसी तरीके से श्रेणी 1 क किया गया है ग्राम की समस्या का समाधान के लिए 108 एम्बुलेंस सेवा व 112 पुलिस सेवा व अन्य कोई सेवा का लाभ लेने में दिक्कत हो रही है श्रीमान जी से निवेदन है कि निस्तारण करने का मार्गदर्शन प्रदान करने की कृपा करें प्रार्थी अरविन्द कुमार ग्राम प्रहरी</t>
  </si>
  <si>
    <t>RAJEEV RANJAN</t>
  </si>
  <si>
    <t>Request for lakes resoration:
Dear PM,
As we know, water security is must for any country looking forward to securing future.
For a country like ours, its even more important as we rely on Monsoon, which sometimes becomes unpredictable.
We have seen climate changes and related water issues recently in western countries and are observing clean water scarcity in many parts of India too.
It is time for us to give utmost importance to restoring our water reservoirs specially lakes in urban areas.
In cities like Bengaluru, which was known for its lake earlier, it is really painful to see these dying rapidly due to pollution, encroachments and indifference from Governing bodies.
With both central and state Governments being BJP, citizens do have a fair expectation and look forward to restore these lakes.
Request you to look into the issue on priority and direct the administration to take steps as deemed necessary.
Sincerely your,
A common citizen.</t>
  </si>
  <si>
    <t>HarshArya</t>
  </si>
  <si>
    <t>प्रधानमंत्री जी को सादर प्रणाम।
मैं उत्तर प्रदेश राज्य के बिजनौर जिले के नजीबाबाद ब्लॉक के ग्राम पंचायत जालबपुर गूदड़ का निवासी हूँ।
मुझे ये कहते हुए अति गर्व है कि मैं यहाँ का निवासी हूँ।
हमारे प्रधान जी ने अभी हाल ही में सम्पूर्ण भारत में से सबसे अच्छी पाँच पंचायत में तीसरा स्थान प्राप्त कर पूरे उत्तरप्रदेश की ओर से पुणे में उत्तरप्रदेश का नेत्रत्व किया है।
हमारे गाँव में प्रधानजी ऐम्ब्युलन्स की सुविधा लाना चाहते हैं और हम सभी ग्रामवासी भी उनकी इस इच्छा का समर्थन करते हैं।
क्रपया इस सुकार्य में आपकी दयादृष्टि की अभिलाषा है।</t>
  </si>
  <si>
    <t>प्रधानमन्त्री जी कॊ प्रणाम,
भारत कॆ उत्तर प्रदॆश राज्य कॆ प्रान्त बिजनौर कॆ नजीबाबाद ब्लौक कॆ ग्राम जालबपुर गुदर का निवासी हू |
ग्राम प्रधान बहुत</t>
  </si>
  <si>
    <t>SatishKumar</t>
  </si>
  <si>
    <t>आयुष्मान भारत के तहत कार्यरत आयुष्मान मित्र की समस्याएं एवं मानदेय के लिए अलग से बजट के संबध में
माननीय प्रधानमंत्री जी आप निवेदन है की कुछ ध्यान हम सभी आरोग्य मित्र पर भी दे हम लोग पूरी ईमानदारी और मेहनत के साथ कार्य कर रहे लेकिन हम लोगो को कई महीनो या सालो से मानदेय नही मिला क्योंकि मानदेय देने के लिए किसी प्रकार का बजट नही दिया गया आज हम लोगो का परिवार भुखमरी के कगार पे आ गया है कृपया हम सभी आरोग्य मित्र की समस्याओं का समाधान कराने का कष्ट करे हम लोग आपके आभारी रहेंगे आयुष्मान मित्र उत्तर</t>
  </si>
  <si>
    <t>Everybody have to join Indian Army / Airforce / Navy at least for one year compulsory, This is already follows in Israel.</t>
  </si>
  <si>
    <t>Venkatesh C S</t>
  </si>
  <si>
    <t>my above submissions not taken seriously by H M of India. in all Departments officials are not at all caring to any vigilance. till now who were raided by ACB and found crores of rupees cash and kgs of Gold and silver, many immovable properties,yet no actions on them, inreality they have been given prime post just by transferring to other department. my own experience is, our son negotiating to buy agricultural farm land, but every stage they are demanding bribe, for not paying bribe ,they simply delaying and harassing. Revenue minister giving so much of statements about simplification of procedures, on-line transactions facilities,but practically nothing working.
Bad roads, worst management of electricity and by increasing tarrifs very often creating burden on common man. every contracted work is of sub-standard quality. elected representatives are not easily approachable. worst garbage cleaning management. residential areas full of garbage. govt has no mechanism to hear public ows</t>
  </si>
  <si>
    <t>Tiwari</t>
  </si>
  <si>
    <t>Tourism and Image of India - whats the first thing that i will see if i go to a different country (outside the airports), It will be the traffic on the streets. Now imagine the same for India from a foreigner’s eyes. The situation of traffic is very bad. Needs improvement. I have seen colleagues who visited India and have mostly took pictures of cows on the street, insane traffic, some even started believing in god after visiting us. We need to keep a continued focus in traffic related topics. Heavy fines should be imposed and the same system, which is used for fast tag could also be installed at traffic lights and fuel stations, to directly debit amount from the bank accounts. It would be much easier to impose and collect fines and nobody could get fuel from the fuel stations until they have a green light on their account i.e. no violations of rules.</t>
  </si>
  <si>
    <t>Swaraj Ashish Jain</t>
  </si>
  <si>
    <t>म.प्र में 150 युनिट तक की खपत के बिजली बिल पर राज्य सरकार द्वारा लगभग 500 से 700 रुपये प्रति उपभोक्ता/बिल सब्सिडी दी जाती है, क्या यह अच्छा नहीं होगा कि एक एसपीवी या ज्वाइन्ट वेंचर बनाया जाये जिसमे केन्द्र राज्य और कॉर्पोरेट्स की भागीदारी हो और यह वेंचर ऐसे सभी उपभोक्ताओं जिनकी खपत लगातार 150 यूनिट के आसपास आ रही है, उनके घर की रुफ पर अपनी लागत पर ( बिना उपभोक्ता से एक भी पैसा लिये) लगभग 2 केवी का ग्रिड आधारित सोलर पैनल सिस्टम लगाये, इससे लगभग 8 के वी सोलर पावर जेनरेट होगी जिसमें से लगभग 150-200 यूनिट प्रतिमाह उपभोक्ता के उपयोग के बाद ग्रिड मेंं चली जाये, और उपभोक्ता का बिल जैसा पहले आ रहा था वैसै ही उसी सब्सिडी पैटर्न पर आता रहे, इससे उपभोक्ता की खपत के बाद जो बिजली ग्रिड में जायेगी उससे इस सिस्टम के इंस्टालेशन की लागत की वसूली होती रहेगी और कुल मिलाकर जितने सिस्टम इस योजना से उपभोक्ता से बिना पैसा लिये स्थापित किये जायेंगे उनके कार्बन क्रेडिट बेचकर इनकी लागत और स्थापना व्यय की पूर्ति होती रहेगी, इससे कोयला,गैस पर निर्भरता घटेगी , सौर ऊर्जा के लिए स्थान की लागत की जरुरत नहीं होगी</t>
  </si>
  <si>
    <t>SARVESH KADUKAR</t>
  </si>
  <si>
    <t>Some ideas are given in pdf</t>
  </si>
  <si>
    <t>NaseerAhmadLone</t>
  </si>
  <si>
    <t>A single person can't build a nation, to make one nation progressive we have to think in uni direction I.e for progress of nation, we must accept diverse ideas and choose most similar/common ideas for progress of nation. There should be no place for hatred, corruption, bribery. Thank you</t>
  </si>
  <si>
    <t>ZulikhaKhanam</t>
  </si>
  <si>
    <t>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t>
  </si>
  <si>
    <t>RINKU MEENA</t>
  </si>
  <si>
    <t>good luck</t>
  </si>
  <si>
    <t>Malcolm Rodrigues</t>
  </si>
  <si>
    <t>Canadian Foreign Minister has tweeted that her government is looking to invest in India in sustainable development projects. I want to start Distributed Power Systems for villages of India not connected to the National electrical grid. How to go about it?</t>
  </si>
  <si>
    <t>Sandeep More</t>
  </si>
  <si>
    <t>जन संख्या नियंत्रण कानुन बनाये हम दो हमारे दो वाला  सख्त से सख्त जनसंख्या नियंत्रण कानुन बनाये।
1).अगर दो से ज्यादा बच्चें हो तो, वोटिंग का अधिकार मां बाप और सभी बच्चों कायम स्वरुप छीन लिजिए,सरकारी फेसीलीटी,योजनाएं आरक्षण बंद कीजीए।
2).बाहर से आए घुसपैठिये (हिंदू, सिख,जैन छोडके) उनको वापस भेजे अगर नही भेज सकते तो उनका नसबंदी का ऑपरेशन कराइए ताकि जनसंख्या विस्फोट न हो।
3).जल्द से जल्द कोमन सिविल कोड लागु करे ताकी ज्यादा शादी और ज्यादा बच्चें जैसी बकवास मानसिकता से देश बाहर निकल सके।</t>
  </si>
  <si>
    <t>Bheema Bhat</t>
  </si>
  <si>
    <t>Hitherto there was no such App or any other field to individuals creative ideas regarding policy making , governance etc.. It is a boon to have such fields for individuals to submit their ideas.</t>
  </si>
  <si>
    <t>LavishKumar</t>
  </si>
  <si>
    <t>माननीय प्रधानमंत्रीजी, कृपया संज्ञान लें कि सरकारी सहायता प्राप्त माध्यमिक विद्यालय प्रभात दुबे गर्ल्स इंटर कॉलेज छिबरामऊ कन्नौज में भारत सरकार के नियम कानून नहीं चलते अपितु विद्यालय प्रबंधक (भाजपा विधायक) श्रीमती अर्चना पांडे की जातिवादी मानसिकता और सामंतवादी मनमानी चलती है. महोदय, अपने कर्तव्य के अनुपालन में बोर्ड-परीक्षा-2022 में एक उत्तर-पुस्तिका सीरियल गायब होने की सूचना अपर मुख्य सचिव माध्य०शिक्षा को मेरे द्वारा भेज देने तथा फर्जीवाड़ा भ्रष्टाचार धन-उगाही और नक़ल करवाने आदि में मेरे शामिल ना होने पर बदला लेने के लिए प्रबंधक (भाजपा विधायक) अर्चना पांडे, विद्यालय में अवैधानक नियुक्त उनके रिश्तेदार प्रबन्धसमिति उपाध्यक्ष कृष्णऔतार दीक्षित एवं तदर्थ प्रधानाचार्या आरती यादव ने जिला विद्यालय निरीक्षक राजेन्द्रबाबू के साथ मिलकर फर्जी अभिलेख बनाकर दिनांक 01.07.2022 से मुझे जबरन निलंबित करके उपस्थिति रजिस्टर में उपस्थिति दर्ज करने से अब तक रोक रखा है और हर महीने मेरा वेतन काट कर मेरा</t>
  </si>
  <si>
    <t>Ranjana</t>
  </si>
  <si>
    <t xml:space="preserve">आदरणीय महोदय, वर्तमान में हर युवा का सपना है कि सरकारी नौकरी हो, लेकिन हर नागरिक सेवाएं प्राइवेट सेक्टर की तरह चाहता है। जल्दी काम हो, भीड़ में ना लगना पड़े, घर आकर सेवाए प्रदान की जाए, जोकि अच्छा है। सरकार ने सरकारी सेवकों के लिए काफी सुविधाएं दी हैं, जिससे सरकारी सेवा पाना आज खास बन गया है लेकिन सरकारी क्षेत्र,  प्राइवेट क्षेत्र से कैसे बेहतर हो, इस पर इतना सोचा ही नहीं है जबकि देखा जाए तो सरकारी क्षेत्र के कार्मिक प्राइवेट क्षेत्र के कार्मिकों से बेहतर प्रदर्शन कर सकते हैं लेकिन वो क्यूं करें ? कारण संलग्न हैं। </t>
  </si>
  <si>
    <t>SankataPrasadMishra</t>
  </si>
  <si>
    <t>I request to government plz form a education police in which discussed how we maintain our culture, manner, moral etc.
In present time most of youngest people have lost their manners, culture, moral.</t>
  </si>
  <si>
    <t>Deepanshu</t>
  </si>
  <si>
    <t>Save enviroment</t>
  </si>
  <si>
    <t>IAAbinesh</t>
  </si>
  <si>
    <t>India is a country with a very different population, as well as many different languages and ways of life. In the north are the icy peaks of the Himalayas and in the north and south are thick forests and rice plains. we have 29 states, and these states are home to many different groups of people who speak many different languages. Even within each language, there are many different ways to say things. I 'd say that India is a great country that is making great strides in all areas of economic growth.</t>
  </si>
  <si>
    <t>Reshma Ansari</t>
  </si>
  <si>
    <t>MID
ONE KIND OF DIGITAL CARD WHICH STORE EVERY SINGLE DETAILS FOR INDIAN CITIZENS
ID CARD
MEDICAL DOCUMENTS
SCHOOL COLLEGE CERTIFICATE
PROPERTY
NUMBER
EMAIL ID DETAILS
BANK
DEMAT
EVERYTHING
A DIGITAL APP TO ACCESS EVERYTHING CORRECTIONS AND CHANGES
IT WILL HELP A LOT TO GROW OUR INDIA</t>
  </si>
  <si>
    <t>Srikantha Rao T</t>
  </si>
  <si>
    <t>As Covid 19 cases in China go up drastically and we in India look at precautionary measures, one aspect which can be looked at across the country is using nasal vaccines or sprays which have been developed in India as well as outside India. These nasal vaccines can go a long way in preventing transmission of virus and also protect individuals going by views of experts. In India we have nasal vaccine developed by Bharat Biotech which could be administered easily to all concerned. This has to be fast tracked. Even those who have taken booster does of vaccine can be given these sprays or nasal vaccines.</t>
  </si>
  <si>
    <t>Ramesh Ramachandran Nair</t>
  </si>
  <si>
    <t>For storing food grains storage facilities should be made with high quality.
Government procured food grains should not go waste.</t>
  </si>
  <si>
    <t>Adulteration in food is a big reason for health issues. This has to be dealt with tougher laws</t>
  </si>
  <si>
    <t>Vanshika</t>
  </si>
  <si>
    <t>Jay Hind Jay bharat</t>
  </si>
  <si>
    <t>Avinash Suresh Patil</t>
  </si>
  <si>
    <t>Dear and Respected prime minister ji
Really salute to your work for US, today I want to give the ideas about physical education teachers life and there family.
Physical Education teachers are play the vital role in the school and they build the nation healthy but in few schools it means private schools they will not get such a proper atmosphere and support.
I am very thankful for your IYD yoga mission. It's useful for my family and every indian. We both husband and wife does the yoga teacher work in the private school.
Atleast please start physical education teachers voting registration in India and through out these data. Do the few PM PET Yojana or schemes.
Thank you and Jay hind.....
Regards
Mr. And Mrs. Patil</t>
  </si>
  <si>
    <t>Alok Chhatra</t>
  </si>
  <si>
    <t>plz find in attachment</t>
  </si>
  <si>
    <t>For me Sh. NARINDER MODI JI YOU ARE THE GOVERNMENT YOU DID ALOT NOW I PRAY MAHAMRITUNJAY FOR YOUR RESPECTED MOTHER. PARNAAM JI</t>
  </si>
  <si>
    <t>Rajinderpalsaini</t>
  </si>
  <si>
    <t>4/4
(8) The role of lawyers should be minimised but they should be converted to judges according to their merit in computer tests.
The hassle of huge salary and pension etc. to the judges is over. No hassle of providing security. The black money earned by judges and lawyers till date should be confiscated.
(9) Yes, some part of the internet spectrum will have to be given to the courts, but all the expenses can be recovered from the criminals.
(10) The public is fed up after being pushed in the courts. Judges only do the work of giving dates. Before the people are forced to take the decision of justice on the streets themselves, I request Modi ji to reform this system very soon. The last hope is only from you. History will be indebted to you.</t>
  </si>
  <si>
    <t>अभी रेग्युलर जीएसटी,रिटर्न, क्रेडिट जैसी वजहों से हजारों करोड के बील ही नहीं बनते ,जिनकेपा</t>
  </si>
  <si>
    <t>Tarandeep Kaur Saini</t>
  </si>
  <si>
    <t>1. Let education be more skill based . 2) Community service should be a part of curriculum. 3) Every educational institute must have computer labs. 4) All public places to be maintained.5)Encourage people to maintain greenery.6) What’s app should be banned as an official tool.</t>
  </si>
  <si>
    <t>Gopal Barnwal</t>
  </si>
  <si>
    <t>माननीय प्रधानमंत्रीजी, कृपया संज्ञान लें कि सरकारी सहायता प्राप्त माध्यमिक विद्यालय प्रभात दुबे गर्ल्स इंटर कॉलेज छिबरामऊ कन्नौज में भारत सरकार के नियम कानून नहीं चलते अपितु विद्यालय प्रबंधक (भाजपा विधायक) श्रीमती अर्चना पांडे की जातिवादी मानसिकता और सामंतवादी मनमानी चलती है. महोदय, अपने कर्तव्य के अनुपालन में बोर्ड-परीक्षा-2022 में एक उत्तर-पुस्तिका सीरियल गायब होने की सूचना अपर मुख्य सचिव माध्य०शिक्षा को मेरे द्वारा भेज देने तथा फर्जीवाड़ा भ्रष्टाचार धन-उगाही और नक़ल करवाने आदि में मेरे शामिल ना होने पर बदला लेने के लिए प्रबंधक (भाजपा विधायक) अर्चना पांडे, विद्यालय में अवैधानक नियुक्त उनके रिश्तेदार प्रबन्धसमिति उपाध्यक्ष कृष्णऔतार दीक्षित एवं तदर्थ प्रधानाचार्या आरती यादव ने जिला विद्यालय निरीक्षक राजेन्द्रबाबू के साथ मिलकर फर्जी अभिलेख बनाकर दिनांक 01.07.2022 से मुझे जबरन निलंबित करके उपस्थिति रजिस्टर में उपस्थिति दर्ज करने से अब तक रोक रखा है और हर महीने मेरा वेतन काट कर मेरा बहुत उत्पीड़न कर रहे हैं. कृपया मुझे न्याय दिलाएं। आपकी आभारी - अमर लता</t>
  </si>
  <si>
    <t>Saloni</t>
  </si>
  <si>
    <t>को नमन
केवल नाम ही " हीरा " नही
"हीरे"जैसा जिके दिखाया है
हीरा हीरा ही है
------------------
माँ ममता
माँ प्रेरणा
माँ भगवान
माँ मार्गदर्शन है
माँ मार्गदर्शन है
माँ ऐसे ही होती है बेटे भी ऐसे ही होना चाहिए</t>
  </si>
  <si>
    <t>Shaankumar Bhavikkumar Solanki</t>
  </si>
  <si>
    <t>incremental innovation Existing technology, Existing Market. One of the most common forms of innovation that we can observe.</t>
  </si>
  <si>
    <t>Honorable Prime Minister Of India,
I respect you very much and I m happy from your work for our country.
Please take action against private companies which do call and messages to their employees before and after work hours as well as in weekends. They force us for company related work even in weekends. Please bring a bill against them.
Thanks</t>
  </si>
  <si>
    <t>Nandlal Tawani</t>
  </si>
  <si>
    <t>माँ को नमन
केवल नाम ही " हीरा " नही
"हीरे"जैसा जिके दिखाया है
हीरा हीरा ही है
------------------
माँ ममता
माँ प्रेरणा
माँ भगवान
माँ मार्गदर्शन है
माँ मार्गदर्शन है
माँ ऐसे ही होती है बेटे भी ऐसे ही होना चाहिए</t>
  </si>
  <si>
    <t>Manvijawandiya</t>
  </si>
  <si>
    <t>माननीय प्रधानमंत्रीजी, कृपया संज्ञान लें कि सरकारी सहायता प्राप्त माध्यमिक विद्यालय प्रभात दुबे गर्ल्स इंटर कॉलेज छिबरामऊ कन्नौज में भारत सरकार के नियम कानून नहीं चलते अपितु विद्यालय प्रबंधक (भाजपा विधायक) श्रीमती अर्चना पांडे की जातिवादी मानसिकता और सामंतवादी मनमानी चलती है. महोदय, अपने कर्तव्य के अनुपालन में बोर्ड-परीक्षा-2022 में एक उत्तर-पुस्तिका सीरियल गायब होने की सूचना अपर मुख्य सचिव माध्य०शिक्षा को मेरे द्वारा भेज देने तथा फर्जीवाड़ा भ्रष्टाचार धन-उगाही और नक़ल करवाने आदि में मेरे शामिल ना होने पर बदला लेने के लिए प्रबंधक (भाजपा विधायक) अर्चना पांडे, विद्यालय में अवैधानक नियुक्त उनके रिश्तेदार प्रबन्धसमिति उपाध्यक्ष कृष्णऔतार दीक्षित एवं तदर्थ प्रधानाचार्या आरती यादव ने जिला विद्यालय निरीक्षक राजेन्द्रबाबू के साथ मिलकर फर्जी अभिलेख बनाकर दिनांक 01.07.2022 से मुझे जबरन निलंबित करके उपस्थिति रजिस्टर में उपस्थिति दर्ज करने से अब तक रोक रखा है और हर महीने मेरा वेतन काट कर मेरा बहुत उत्पीड़न कर रहे हैं. कृपया मुझे न्याय दिलाएं। आपकी आभारी - अमर लता (सहायक अध्यापिका)</t>
  </si>
  <si>
    <t>Balmukund Kushwaha</t>
  </si>
  <si>
    <t>, Present में ( BCCI) Board of Control for Cricket India हैं लेकिन अब इसका नाम बदलकर BCCB (Bharat Cricket Control Board ) होना चाहिए और इसका logo भी बदला चाहिए जो इस प्रकार का होना चाहिए। में image send कर रहा हूं।
My name : Bal Mukund Kushwaha
Mo no. 9713966122
Email: bkushwah446@gmail.com
Address: Raghav Ji Colony gali no 05</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</si>
  <si>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बसीरहाट अदाल्त के सरकारी मुनीम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जो गलत काम करेगा उसे पकड़े गी और दोसी पुलिस क्रमचारी को सजा दिलवाये गी । ऐक नया दल बनाने से रोजगार बड़ेगा।</t>
  </si>
  <si>
    <t>Krishna G Setty</t>
  </si>
  <si>
    <t>Subject ; Suggestion to improve Road Safety &amp; reduce deaths due to accidents
The increase in accidents leading to untimely death of youth is disturbing indeed, one best way to curb this menace is to "control high speed of the vehicles" . I don't see the reason to design the vehicles (Cars &amp; Bikes in particular) for high speed(more than 120-180 km/h) when our roads are designed/permitted for 80-100 km/h only !!. And hence, its best to control the speed of the vehicles at sale point itself by locking the speed to 100 km/h and thus we can control the accidents being happening due to reckless driving by immature youth.
Best Regards</t>
  </si>
  <si>
    <t>Subject ; suggestion to reduce the prices of LPG(cooking gas), Petrol &amp; Diesel.
Beloved Prime Minister,
The people with vision would love your love your way of governance, but some where in spite of all the good works from your end still your acceptance at bottom level mainly by so called poor people is little low and hurts us, its mainly because of high price of cooking gas &amp; Fuels(Petrol/Diesel) as I could see. I wonder why shouldn't your government try to curb or decrease the prices of these commodities by increasing the tax on Liquor by multiple folds. I am sure the government revenue wouldn't affect by increasing the tax on luxury liquors by 500% &amp; exchanging the earnings from here to reduce the above commodities to bring cheers on the faces of poor. And I am sure this would be the game changes in the upcoming elections.
Best Regards,</t>
  </si>
  <si>
    <t>Anirudhsingla</t>
  </si>
  <si>
    <t>Community participation is the key element of good governance.A nation can be vibrant and prosperous when all the responsible citizens and civil society come forward and take the lead in their day to day duties along with the government .Jai Hind.</t>
  </si>
  <si>
    <t>Shubhamkumar</t>
  </si>
  <si>
    <t>Shubhad kumar barabanki</t>
  </si>
  <si>
    <t>Animesh Jain</t>
  </si>
  <si>
    <t>At one hand, medical facilities in ESI hospitals are not adequate, yet on the other hand, employer &amp; employee both are forced to bear ESI premium too from their monthly salary, causing dual hardship... Please allow private hospitals too to ESI cases and claim medical bills from ESI department..... ESI department may act as a regulator and allow hospitals only after due compliances and proper screening.... refer attachment for details</t>
  </si>
  <si>
    <t>Harshad B Patel</t>
  </si>
  <si>
    <t>સરકારી યોજના માં મનરેગા જેવી યોજના માં ભ્રષ્ટાચાર અટકાવવા હજુ પારદર્શી કરવા ની જરૂર છે
લાભાર્થી ને મળતા લાભો અન્યવ્યક્તી થકી વ્યવહાર થાય છે લેખિત ફરિયાદો માં તપાસ અધિકારી બચાવ ની કાર્યવાહી કરે છે
યોજના નો ઉદ્દેશ્ય ગરીબ માણસ ને ઉપયોગી થાય તે હેતુ સિદ્ધ થતો નથી અધિકારી અને એજન્ટ મીલીભગત થી સેટિંગ કરી યોજના નું પેપર ઉપર નિયમ મુજબ ચાલે છે તે બતાવાય છે વાસ્તવ માં હોતું નથી તો તેના વિશે મંથન કરી નિયમો માં સુધારા હોવા જોઈએ જેવા કે લાભાર્થી નું સ્થળ ઉપર જ બાયોમેટ્રિક હાજરી કામ કરતા ફોટા કામ શરૂ થતાં અને કામ બંધ કરતા ફોટા રોજે રોજ અપલોડ થવા
લાભાર્થી ના એકાઉન્ટ કાર્ડ પાસબુક અન્ય જોડે હોય છે જે ની સ્થાનીક અધિકારી સિવાય અન્ય અધિકારી પાસે થી ngo દ્વારા તપાસ થવી જોઈએ
ટુંકમાં નિયમ માં ફેરફાર જરૂરી છે</t>
  </si>
  <si>
    <t>હિન્દુ મેરેજ એક્ટ સંદર્ભ માં</t>
  </si>
  <si>
    <t>Mahendra Bandari</t>
  </si>
  <si>
    <t>Very use full app, we need to more improvement in this app.</t>
  </si>
  <si>
    <t>MOHAN SINGH GAUTAM</t>
  </si>
  <si>
    <t>my gov epp. verry good</t>
  </si>
  <si>
    <t>Digvijay Kumar</t>
  </si>
  <si>
    <t>जय हिंद
हमे प्लास्टिक को कम करने के लिए और रीसाइक्लिंग को बढ़ावा देने के लिए तमाम nomadic लोग जो कचरा चुनते है उनको प्रोत्साहन देना होगा और साथ ही उनको प्लास्टिक चुनकर पुनः चक्रण को बताना बहुत ज़रूरी है. ये समुदाय सब जगह मिल जाते है और प्लास्टिक भी आसानी से चुन सकते है.</t>
  </si>
  <si>
    <t>Vijaydigambargange</t>
  </si>
  <si>
    <t>विजय डिगाबंर गनगे</t>
  </si>
  <si>
    <t>Abhiram Anant Kulkarni</t>
  </si>
  <si>
    <t>Balendersingh Maghoo</t>
  </si>
  <si>
    <t>जी० की अध्यक्षता के मद्देनजर भारत विश्व को उपहार के तौर पर भारतीय विश्व विद्यालयों की सौगात प्रदान कर सकता है जिनमें भारतीय परंपरा गत उद्योग तथा संस्कृति जैसे संगीत चिकित्सा आदि तथा परंपरा गत कृषि तथा पर्यावरण हितैसी उद्योग प्राथमिकता के तौर पर रखे जाएं!</t>
  </si>
  <si>
    <t>Trupti Vaity</t>
  </si>
  <si>
    <t>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t>
  </si>
  <si>
    <t>Sheshmani Yadav</t>
  </si>
  <si>
    <t>Hello Pradhan Mantri Ji.
Namaste.</t>
  </si>
  <si>
    <t>MadhavaKrishna D A</t>
  </si>
  <si>
    <t>let us keep a open poll on the performance of local government authorities. let the dashboard be made public in the local public market.
also similarly post public disobedience or violations be put on dashboard</t>
  </si>
  <si>
    <t>In our country "AGEING" is a social problem ! There are many senior citizens and elderly alike who have immense treasurehouse of knowledge. Priority needs to be given towards making them self -reliant. Young population should be taught on how to cater to their needs and be more sensitive towards their issues. The aged should be involved in tasks which make them feel accepted and honoured.</t>
  </si>
  <si>
    <t>Raviraj Ghodke</t>
  </si>
  <si>
    <t>Jai Hind,
Very happy to see many corridors taking shape in country. Godd for human citizens. But suddenly I remembered, we humans are not the only occupants of this Bharat Bhumi. What about our animals? Just like us, they have been part of this land for who knows how many years. Some Nation wide corridors for them is our responsibility. A proper wide extended stretch of trees and lakes. Just like how a Gujarati citizen can travel from Guj to WB, can a lion from Gujarat travel to Sundarbans without hindered by human interfere on his best lucky day? Same for Elephants of Karnataka. Can they travel till Punjab Or Uttrakhand without coming out of tree coverage? As a denizens of this great Bharatvarsh they have some rights too. We nature lover citizens should squeeze out some true sacrifice for them too. A green overbridge for animal crossings is small step. Let's create something unheard of.
Of course, after taking proper care of humans.</t>
  </si>
  <si>
    <t>1.Persons above 70 years may not be allowed to invest in tax free savings schemes. Withdrawals from tax savings scheme after the age of 70 years should be taxed at the rate as per his/her tax block .In USA the withdrawals are not only taxed but 10% penalty is levied on withdrawals.
2.Social security scheme of payment of Rs.10000/-(Ten Thousand)may be started by government for senior citizens above 66 years.</t>
  </si>
  <si>
    <t>NAVIN PRATAP SINGH_1</t>
  </si>
  <si>
    <t>Making Environment and Nature's protection a politically burning subject and including it in political agendas of all parties can help us create a political will to protect our environment and inspire people for sustainable lifestyle.</t>
  </si>
  <si>
    <t>We should, start using Big data and AI to stop increasing cyber crime, financial crime, missuse of social media and protecting data privacy and integrity.</t>
  </si>
  <si>
    <t>JOGENDRA KUMAR SETHI</t>
  </si>
  <si>
    <t>SPIRITUAL CLASS SHOULD BE COMPULSORY IN SCHOOL AND COLLEGES. BECAUSE EVERYWHERE STUDENTS / PEOPLE PREFER VIOLENCE . IT IS BECOME SO EASY TO BITE A SIMPLE ONE. SPIRITUAL HABIT BLOCK THEM FROM VIOLENCE. EVERY MOTHER WILL BE HAPPY.</t>
  </si>
  <si>
    <t>PETROL /DIESEL SHOULD SOLD IN PACKED IN OPEN MARKET. BECAUSE MANY PETROL PUMPS CHEAT PEOPLE WHILE INSERTING PETROL . PETROL SHOULD SOLD IN 1 LTR, 5LTR , 10 LTR ETC . NO ONE WILL COMPLAINT ABOUT PETROL PRICE HIKING.</t>
  </si>
  <si>
    <t>Peyyala Rajeswari</t>
  </si>
  <si>
    <t>OUR HERITAGE
HERITAGE means what we inherit from our ancestors and from our past.India is a land of varied cultures and traditions . people from numerous castes , religions, and creeds reside in our country . Each ethinic group in our country has it is own tale of origin and set of unique traditions and culture , they have all contributed to the making of Indian history and culture . nature has made India into a distinct geographical entity Indian heritage and culture are vast and vivid because of the large number of religious groups residing in our country. Every community has its own set of customs and traditions which it passes on to its younger generations however , some of our customs and traditions remains same throughout India our traditions teach us to inculcate good habits and make us a good human being and build a harmonious society .</t>
  </si>
  <si>
    <t>ParthikPrajapati</t>
  </si>
  <si>
    <t>Give a more quiz share on to grow young people.
Thank you team my gov.</t>
  </si>
  <si>
    <t>RajasreeBhattacharjee</t>
  </si>
  <si>
    <t>Cyber crime and environmental pollution are major dangers according to my opinion</t>
  </si>
  <si>
    <t>Pravinpandharinathmankape</t>
  </si>
  <si>
    <t>Respected Prime Minister Modiji,
I am big fan the work which done for our country.
I visited multiple states in india by road and observed many roads has been developed each state received new highways.
I also belive to strengthen our natinal banks for that i have taken loans from nantional bank to strenghthen them during covid years 20-21.
Please ask employees to work from office this will be helpful for our economy.
Thanks,
pravin</t>
  </si>
  <si>
    <t>Yempadavamsimohansai</t>
  </si>
  <si>
    <t>Why are combine ps&amp;ns in examination?</t>
  </si>
  <si>
    <t>SutharamishaRevadas</t>
  </si>
  <si>
    <t>Dear sir ,
Education laeval are good</t>
  </si>
  <si>
    <t>Yogendra Singh</t>
  </si>
  <si>
    <t>खातों में धान और गेहूं की पराली जलाते हैं । खेतों की पराली जलाना नही चहिए । पराली जलाने से कई प्रकार के नुकसान होता है। पराली जलाना से वायु प्रदूषण, जमीन की उर्वरा शक्ति खत्म होना, पोषक तत्वों में कमी, फसल उत्पादन में कमी , आर्थिक और स्वास्थिक आदि नुकसान होता है । परली को जलाने से रोकना जरूरी है। पराली से हम जैविक खाद , बर्तन आदि बना सकते हैं। पराली नहीं जलाने से बहुत ही ज्यादा लाभ है । पराली का उपयोग हम कई चीजों मे कर सकते हैं । पराली बहुत ही उपयोगी है।</t>
  </si>
  <si>
    <t>Khushipradeepsingh</t>
  </si>
  <si>
    <t>Shiksha ek dhan hai</t>
  </si>
  <si>
    <t>Komal Sharma</t>
  </si>
  <si>
    <t>Sir/ Madam I wish to bring it to your notice that a lot of people in rural areas do have bank accounts but do not even have any idea about how to fill a deposit or withdrawal form leave aside digital transactions or any other banking services. They rely on other bank customers and sometimes even wait for quite a time just to get their forms filled and this at times leads to banking fraud. Also the availability of staff as compared to customers is quite low and during pension distribution times things become even more tougher for old and poor people as they have to wait for long hours and some do go back and come next day just to get their pensions. Especially for pension distribution and other government Direct benefit transfer schemes the availability of banks in nearby areas in rural areas is very poor. I request concerned authorities to provide some sort of support or learning or demo program to illiterate and old age people. Thanks.</t>
  </si>
  <si>
    <t>Dharavath Haridasnaik</t>
  </si>
  <si>
    <t>.How to take appropriate measures to increase the minimum income of farmers in the Union budget.
1. Farmers are facing serious problems due to lack of minimum support for food crops and cash crops grown by farmers.
2. Among the food crops, the crops grown by the farmers are tomatoes and onions, which should be bought by the government and made into potato chips and tomato sauce and sold in all areas. For example, tomato sauce of some private companies is up to 150 kg. The government can buy tomatoes from the same farmers at Rs 30 per kg and make tomato sauce and sell them at Rs 120 per kg. Similarly potato chips too
3. If the food industry in our country is further developed, such food items can be prepared by the government without any harmful costs and keep the people and farmers healthy.
4.Also the government also gets double the income from the production cost by selling it. It will also strengthen our country's economy.</t>
  </si>
  <si>
    <t>MeetSharma</t>
  </si>
  <si>
    <t>My parents are seeing other students marksheet and saying me to see his or her mark are greater than me ,. Name , Meet</t>
  </si>
  <si>
    <t>Pothureddysai</t>
  </si>
  <si>
    <t>How to meet non COVID year</t>
  </si>
  <si>
    <t>Bas</t>
  </si>
  <si>
    <t>we know that long -term smoking is a mojar cause of cancer heart disease,
and debilitating smoking kills more than
obesity alcohol road accidents drug misuse and HIV combined.
as a result of smoking, millions of people
die prematurely in agony or live in misery
as they age
PLEASE DONT SMOKE CIRIGATES .🙏🙏🙏</t>
  </si>
  <si>
    <t>My comments is to tell modiji was , My parents always call to do study because of 10 students and all our religions or caste people also telling to me what's your percentage. Please tell about our to paly outdoor games like football because of I am footballer . Please tell us all parents to not to do tension about his/her result in 10 std . Please take my question ❓❓❓ about parents do not take an tension about students and one think is there all parents are seeing other students marksheet . Please see my question ⁉️❓❓❓</t>
  </si>
  <si>
    <t>Shantanu Sahoo</t>
  </si>
  <si>
    <t>Global warming is a burning problem of the year. Each and every citizen should aware of the issue and pave path to resolve.</t>
  </si>
  <si>
    <t>Gungun</t>
  </si>
  <si>
    <t>Dear modi g
I am big fan for you
Name
Gungun</t>
  </si>
  <si>
    <t>Hemanth Kella</t>
  </si>
  <si>
    <t>Environmental degradation and climate change are global phenomena where actions in one part of the world impact ecosystems and populations across the globe. Estimates suggest that if requisite action is not taken against the changing environment, approximately 3 billion people globally could experience chronic water scarcity. The global economy could lose up to 18% of GDP by 2050.
Over the last two decades, several macro measures have been implemented globally to address environmental degradation and climate change, including policy reforms, economic incentives and regulations. Despite their enormous potential, actions required at the level of individuals, communities and institutions have received limited attention.</t>
  </si>
  <si>
    <t>Prachisouriya Biswal</t>
  </si>
  <si>
    <t>Rules are many, but their implementation is much corrupted. Many small government officials are corrupted due to which many parts of the country remains undeveloped(mainly rural) .100s of developmental schemes and programs are setup but their implementation is not satisfactory.
Therefore, their should be people who can keep an eye on the officials and make sure that every citizen of the country can access the facilities provided by the government.
Strict actions should be taken to make our country corruption free and well developed.</t>
  </si>
  <si>
    <t>Pailatejadharan</t>
  </si>
  <si>
    <t>🇮🇳🇮🇳🇮🇳🇮🇳 Haa modi jii , how great your are , you kept our india in safe , 'what intilligent your are' you made a good relationship with other countries. Because of you our india had in a proper condition . But the state government is like statu , not understanding the problems of people . Even they are playing with our 10 th exams . Only they seeing how to pull money from people. Modi jii you made a better that you stopped the pension for retired people . And to overcome these all problems you the modi jiii have fight and you can fight and get overcome these all problems . And suggestions about plastic is that has been increasing more and becomeing more and more. And causing pollution to our india. To overcome these problems you have to give suggestion to the contractors who will help in construction of roads. You the Modi ji have to tell to them to mix the plastic in the thar that help making the road . I am really proud of you sir 🇮🇳🇮🇳🇮🇳🇮🇳🇮🇳🇮🇳</t>
  </si>
  <si>
    <t>Haa modi ji you are the main leader to india , that you had stopped pension for retired government members . And you made the nation strong . Because of you we are in safe . Modi ji 'what is your ittelegent 'you made a good relationship with other countries, so because of you our India has got stabeled. modi ji sir , that i have to inform you that our state governments have not seeing us . So you the modi ji have to start a construction of bathrooms for the people . And have to collect the money from them or you may give choise that if they went to tolelts they have to clean what they made or have to give money to the person that you kept as observer . We know our Indians mainly always think about money , so they will definitely clean it. Which makes our bathrooms clean . And in our India there are more plastic which causes pollution . To recover from this we have to mix the plastic in the thar that uses to make roads. Modi jiii you only the person to make all these .</t>
  </si>
  <si>
    <t>jihad” laws meant to curb the alleged practice of Muslim men marrying Hindu women in order to convert them to Islam—a Hindu nationalist conspiracy theory. The legislation effectively created obstacles to interreligious marriage and came in the context of escalating threats and violence against the Muslim community.
A media investigation found in July that Pegasus spyware had been detected on smartphones belonging to dozens of leading opposition politicians, activists, businesspeople, and journalists.
Also in July, an 84-year-old Jesuit priest who had advocated for Adivasi rights died in custody, having been arrested on dubious terrorism charges under the Unlawful Activities Prevention Act (UAPA) in October 2020.
Prominent opposition leaders were arrested in October while trying to visit the scene of a deadly incident in which a car in a government minister’s convoy allegedly struck protesting farmers.</t>
  </si>
  <si>
    <t>ShinjiniAcharya</t>
  </si>
  <si>
    <t>The Government of India after attaining independence granted special privileges to social backward class. But already now they have reached a certain area of development. So I think quata system on the basis of caste reservation should be abolished immediately.</t>
  </si>
  <si>
    <t>Living a better life. Immigration has always been an issue in the United States. There are many people who immigrate to the United States illegally because of issues that they face in their home countries. There are about 11 million undocumented immigrants in the U.S (Rodriguez 10).In order to gain citizenship is takes a lot of time and it also cost a lot of money; Most come illegally because they do not have the money to pay for a citizenship. Many people say they do not want immigrants to enter the United States because they see them as criminals. They see them as criminals because they came illegally, but that is not always true. It is just a stereotype that people put on them. What most people don’t know is that most of the young adults that are illegal were brought by their parents so that they could experience the American dream. Everyone should have an equal opportunity to live the American dream whether they came here illegally or legally. Undocumented people would be a great</t>
  </si>
  <si>
    <t>Mohammed Israr Siddiqui</t>
  </si>
  <si>
    <t>Hisinrs</t>
  </si>
  <si>
    <t>Life isn 't fair, and it will never be, that is why most people wish for a “better life”. But then again, to a child who is in the orphanage, being adopted leads to a better life. To a teenager, getting good grades and getting accepted to a good university leads to a better
To a single middle aged woman, finding a suitable husband before she gets too old leads to a better life. To a rich old man, finding a successor and finally retiring leads to a better life. So that means, a “better life” depends on the situation a person is in. It is basically about a person’s aspirations, hopes and dreams that would eventually lead them to happiness and satisfaction and even if over the years, a person’s meaning of a “better life” changes
To a single middle aged woman, finding a suitable husband before she gets too old leads to a better life. To a rich old man, finding a successor and finally retiring leads to a better life.</t>
  </si>
  <si>
    <t>Krishna Yadav</t>
  </si>
  <si>
    <t>you are governing the nation well</t>
  </si>
  <si>
    <t>Kaveripakamswathi</t>
  </si>
  <si>
    <t>Distinguished prime minister sir, my question for you is, Does earth can continue it's existence with this pollution and global warming etc. What is the use of development and economic growth where we can't even breathe fresh air ? Environment is the source of life does factories and finance can replace it? Then what is the real intention behind Developing and modernizing our life SAVE MOTHER EARTH 🌎</t>
  </si>
  <si>
    <t>DSamrudh</t>
  </si>
  <si>
    <t>Government the word itself has a high pitch.. isn't it but what does it actually mean to govern the people in way it is beneficial to them as well as accepted by everyone..But nowadays Government has become a unprofessional job that the minister just make fake promise and not implement it... However that issue is been solved by our honourable prime minister Narendra Modi sir... Anyways the sustainable development is much necessary for the country like people use resources more than their need due to which scarcity of resources has started in the country and future generations has to suffer a lot and if it is not conserved or protected now our country has to pay a huge debt in the future...this as a responsible citizens and as a democratic government it is our country's duty to save it...I have started by using public transport, growing plants and also not wasting water.some parts of the country has already facing water scarcity.... Hence government should create awareness about sustain</t>
  </si>
  <si>
    <t>Fayaz Ahanger</t>
  </si>
  <si>
    <t>Devendra Mehta</t>
  </si>
  <si>
    <t>Sir
As I understood from my friends if Some one wants to get a "pandit" degree in Sanskrit, he has to go to only Germany no other place. Can we do same in our own Country.</t>
  </si>
  <si>
    <t>Sarvani</t>
  </si>
  <si>
    <t>This is a majestic for every person.Because of government we all have enjoyed whole freedom with set of rules.But one of my view
is that you should encourage the students to learn for education.</t>
  </si>
  <si>
    <t>Sir
During train journy if a person (with reservation) gets down at his destination, but train has to still to reach its destination. under such circumstances current ticket people occupy his seat. I think we can give authority to issue realtime reservation either to TT or Online.
This will help to generate more revenues by railways. As per our system once charts are displayed no further reservations are issued</t>
  </si>
  <si>
    <t>Babita Mittal</t>
  </si>
  <si>
    <t>Set 100% cremation after demise and ashes must go into the earth ground through automatic machinery system surrounded by flowers &amp; fountain at a central place in every district as a stadium. It will uproot the Ghost concept. Also land as well as water will become more free &amp; clean.
Cremation centers must start a service where more than 1000 people can stand or sit at the time of cremation ceremony and to pick-up of dead body from person’s home at a single call with nice closed carrier. So, no need to call any person at home and make cry unnecessary. Only water arrangement to have can be made inside cremation park.-stadium.</t>
  </si>
  <si>
    <t>UditBareth</t>
  </si>
  <si>
    <t>Prime minister sir , My question for you is that what is the use or need of Physics &amp; Chemistry in the NEET entrance exam to become doctor . I think many students dream of becoming doctor is left only a dream due to the hardness of Physics &amp; Chemistry .due to these subjects many students lead to depression or suicide also its my humble request to you to make Physics &amp; Chemistry easy or either remove it from NEET Syllabus
Please sir think about it
Thank you Sir</t>
  </si>
  <si>
    <t>Dilnazmushtaq</t>
  </si>
  <si>
    <t>India became independent of the United Kingdom on August 15, 1947. India did not have a permanent constitution at this time. The drafting committee presented the constitution's first draft to the national assembly on November 4, 1947. The national assembly signed the final English and Hindi language versions of the constitution on January 24, 1950.
India's constitution came into effect on Republic Day, January 26, 1950. This date was chosen as it was the anniversary of Purna Swaraj Day, which was held on January 26, 1930.The constitution gave India's citizens the power to govern themselves by choosing their own government. Dr Rajendra Prasad took oath as India's first president at the Durbar Hall in the Government House, followed by a residential drive along a route to the Irwin Stadium, where he unfurled India's national flag. Ever since the historic day, January 26 is celebrated with festivities and patriotic fervor across India.</t>
  </si>
  <si>
    <t>Balkrishna Rama Magdum</t>
  </si>
  <si>
    <t>गुरुत्वाकर्षण से बहोत ही बड़े पैमाने पर बिजली बनाईं जा सकतीं हैं।
इसे इतनी सस्ती कर सकते है कि ' इसे आप फ्री में भी दे सकते हो।
इसकेलिए किसी भी ईंधन को जलाने की जरूरत नहीं है।
इसे किसी भी ग्रह पर आसानी से काम कर सकते हैं।
कोई प्रदूषण भी नहीं होगा।
इससे औद्योगीकरण आसानी से बढेगा और इसे पुरी दुनिया में निर्यात भी कर सकते हैं।</t>
  </si>
  <si>
    <t>Madhavi</t>
  </si>
  <si>
    <t>pm modiji I wrote so many times about physically handicapped people's monthly pension of rupees 10,000 for their needs and so many people are getting da hike please see to this. this matter is urgent sir.</t>
  </si>
  <si>
    <t>Pratyush</t>
  </si>
  <si>
    <t>helpning the railway emplooyess as during covid19 they were asked to stop their some amount of money through something and money waas deducted from salary i want promotions and also salary promotion for each single employyes</t>
  </si>
  <si>
    <t>SarwarJahan</t>
  </si>
  <si>
    <t>2022 will be remembered as the year of the glorious performance of shares of Public Sector Cos in the stock market. The credit for it should certainly go to the Government of India as their promoter. Of course, the stocks were inexpensive in valuations and also delivered robust earnings growth and the investor community rewarded the stocks.
However, one sector that is underperforming is PSU oil marketing Cos (IOC, HPCL and BPCL) due to their losses from under-recoveries (selling fuel below cost). This has hurt the minority shareholders of these Cos.
One of the achievements of the Govt has been the transparency and integrity of the fiscal deficit. There is, therefore, expectation that Govt. will fully compensate the OMCS for each penny of under-recovery to maintain the integrity of the fiscal deficit. I suggest and request that the Finance and Petroleum Ministry jointly assure the investor community that they will fully protect the interest of minority shareholders of OMCs.</t>
  </si>
  <si>
    <t>Aijaz Ahmad Dar</t>
  </si>
  <si>
    <t>being a teacher I only appreciate it</t>
  </si>
  <si>
    <t>good job to kept teachers active</t>
  </si>
  <si>
    <t>ParthaProtimRoy</t>
  </si>
  <si>
    <t>Respected madam/sir, I want to draw your attention towards the environment and climate change that's happening at a dangerous rate now and it's acceleration is also rising day by day. Besides our Carbon footprint directly through co2 ,so2 ,CFCs, one of the major causes is methane gas emissions from the cattle industry and recycling fisheries, dairies, poultry farms across India. Though we feel proud of these industries, I would like to inform you that, these hampers animal rights, and there are plenty of licensed and non licensed slaughter house in the country, where animal abuse and killing happen in huge numbers. Their feed come from huge agricultural lands, whose little share could be given directly to the under 5 children in our country ,with severe malnutrition and save them. The ecosystem is being destroyed by these industries, as these agricultural lands used for cattle and poultry farms are made by cleaning up forest areas,where huge number of species habitats are destroyed.</t>
  </si>
  <si>
    <t>ShaikhIrfankalim</t>
  </si>
  <si>
    <t>Respect for women</t>
  </si>
  <si>
    <t>PARVEENKUMARJAIN</t>
  </si>
  <si>
    <t>Respected sir / madam, On 29th Dec. 2022 , MCA meeting was to be held for demerging the SCI company. we micro investors in this share are feeling annoyed, because no info. about MCA meeting has been sent to exchanges yet. Time 1 : 54 pm dated 30/12/22</t>
  </si>
  <si>
    <t>Kailash Chandra Keshre</t>
  </si>
  <si>
    <t>Dear Sir.
Please address in 100th episode of Man ki baat:
"Why are we good planners but not good executors".
Best regards,
Kailash Chandra Keshre
14A, Deepak housing society
Chunabhatti, Kolar road Bhopal
mobile:7691966077</t>
  </si>
  <si>
    <t>GangadharaKini</t>
  </si>
  <si>
    <t>Chandkiran Chhoker</t>
  </si>
  <si>
    <t>मैं भारत सरकार की विज्ञापन नीति की स्थापना की जरूरत पर अपने विचार रखना चाहता हूं। . जैसा कि मैंने थोड़ा सर्च किया और पाया कि अभी तक भारत सरकार की कोई भी विज्ञापन नीति प्रभावी रूप से प्रचलन में नहीं है। मैने देखा और पाया की दिल्ली मेरठ हाईवे जैसे प्राइम लोकेशन पर निजामुद्दीन के पास बड़ा सा शेखर पान मसाला का विज्ञापन लगा हुआ था, जो मुझे लगता है कि इतना ज्यादा महत्वपूर्ण नहीं है, जितना की वहा बेटी बचाओ और बेटी पढाओ का बैनर या कोई और दूसरा लगा होता है। मैंने पाया है कि कोई भी विज्ञापन कहीं भी मिल जाता है बिना उस जगह की महत्त्वपूर्णता तथा लोगो और बच्चे और महिलाओ पर उसके पड़ने वाले असर की जांच पडताल किया बगैर।
इस संदर्भ में मैं कहना चाहता हूं कि, हमें एक नीति के तहत, विज्ञापन को उनकी उपयोगिता तथा उसके प्रभाव के आधार पर उपयोग करने की जगह की अनुमति देना चाहिए। इस दिशा में मैं भारत सरकार का ध्यान आकर्षित करना चाहता हूं और कहना चाहता हूं कि 20 प्वाइंट की एक सत्यापन तालिका के आधार पर विज्ञापन के प्लेसमेंट की पॉलिसी बनाई जा सकती है। कृपय इसपर विचार करे। धन्यवाद।</t>
  </si>
  <si>
    <t>All that India needs to do to attract a large number of incremental global and domestic investors to invest in Indian equities is to adopt the Mantra:
“Service of Minority Shareholders is Service of God.”
If this guiding principle becomes a way of life for listed companies, it will herald the golden era of Indian Equities. It will be great if the Finance Minister can talk about this theme in her Budget speech in her capacity as also being in charge of Corporate Affairs.</t>
  </si>
  <si>
    <t>Surbhi Kori</t>
  </si>
  <si>
    <t>Respect the women</t>
  </si>
  <si>
    <t>MALIKARANI</t>
  </si>
  <si>
    <t>Dear Sir,
We can automate our RTO , Traffic management system using new technologies like Machine learning and IOT based solutions .
Example we can mandate IOT based sensors in each vehicle in india and that data captured through can be feed in our RTO Driving licence extract database which further can integrate with our Adhar card. Usinf IOT sensor and google map integration we can also manage or divert traffic routes by early information to drivers in CARS or any vehicle about the route traffic conditions. This integration of google map and IOT sensors and machine learning can help us automate whole RTO system and reduce corruptions in india.We can also give rating to drivers based on his driving history captured in DL extracts automatically using our IOT and other integration applications . based on that rating we can offer the indis citizen some tax benifits or fine as depending on this DL extract history .
This above whole solution is bsed on DIGITAL TRANSFORMATION</t>
  </si>
  <si>
    <t>Hardik Nathalal Parmar</t>
  </si>
  <si>
    <t>jello</t>
  </si>
  <si>
    <t>Kalyani Vishwanath Jog</t>
  </si>
  <si>
    <t>There should be a provision for IT professionals in multi nationals to join Indian army, navy or air force as a technical members.
Although AFCAT provides position for fresh graduate for technical members, but applying procedure is difficult, may be due to the site settings.
They must provide the same for 3-5 years experience IT professionals with easy apply policy.</t>
  </si>
  <si>
    <t>Pinkikumari</t>
  </si>
  <si>
    <t>pranam sir, mai pinky kumari , middle school imadpur sultan hazipur, vaishali,ki shichika hu. mere vidyalaya me bathroom ki bhyebashtha thik nahi hai. kirpaya es per dhayan diya jaye</t>
  </si>
  <si>
    <t>Rajashekhar</t>
  </si>
  <si>
    <t>My suggestion to the govt is that govt launching som many central sponsored schemes like,National Live Stock Mission,Rastriya Gokul Mission ,PMEGP ,these schemes require collateral security for taking bank loan without collateral security banks cannot sanction if a young farmer to avail above schemes they dont have collateral security kindly Agriculture related activities scheme like NLM,RGM,PMEGP(Agriculture activities like Vermicompost,Goat rearing unit,Dairy,Poultry,Sericultute) these can be considerd under AGRICULTURE INFRASTRUCTURE FUND the farmer benificiery will get upto 2Cr collateral free loan and 3% interest subvention ,the indian farmer community will benifited more emplyment will be generated in rural areas migration of rural employs to urban cities will be prevented.</t>
  </si>
  <si>
    <t>Anusahni</t>
  </si>
  <si>
    <t>Life is full of risk</t>
  </si>
  <si>
    <t>VARIKUNTAMANOJ</t>
  </si>
  <si>
    <t>pm modiji I wrote so many times about my family poor plz give me money people's monthly pension of rupees 10,000eir needs and so many people are getting da hike please see to this matter this is urgent sir.</t>
  </si>
  <si>
    <t>Ceswaraiah</t>
  </si>
  <si>
    <t>(आज के राजकुओं के साथ हो रहे अन्याय को जानते हुए भी हमारे रजकू नेताओं ने पिछले 60 वर्षों से कई लड़ाईयां लड़ी हैं और संसद में एक बिल तक पहुंचा है, एक लंबे अरसे से चली आ रही इच्छा को रोक दिया गया है। 18 राज्यों में एससी दर्जे के लिए अथक संघर्ष कर रहे हैं राजकुओं और 4 केंद्र शासित प्रदेश, जैसे आंध्र प्रदेश में SC और ST की तरह।ऐसे हालात हम देखते रहते हैं जहां घोषणापत्र में वादे किए जाते हैं और उन्हें लागू किए बिना बीच में ही छोड़ दिया जाता है।</t>
  </si>
  <si>
    <t>DeepakKumar</t>
  </si>
  <si>
    <t>पीए सर नमस्कार बिहार में एक भी रोड अच्छा नहीं है प्लीज सर रोड बनवा दीजिए और स्कूल की इस्तिथि ठीक नही है एक कमरे में तीन क्लास को बिठाया का रहा है हमको दिल्ली के सरकारी स्कूल जैसे बिहार में चाइए</t>
  </si>
  <si>
    <t>Neeraj Kumar</t>
  </si>
  <si>
    <t>Kunalkolhe</t>
  </si>
  <si>
    <t>Vedula Vvsn Sastry</t>
  </si>
  <si>
    <t>One Nation- One education policy. It's the best time to run Schools in morning hours of the Day</t>
  </si>
  <si>
    <t>Sajit Viswan</t>
  </si>
  <si>
    <t>The attached pages are from 1) Niti Aayog's contacts and 2) this form.
1) Most of the contact addresses on this page are either fake or SPAM. Including the web information manager!
2) The form forces me to have a file name that does not include a space. This adds no value but places a stumbling block on the end user.
100's of webpages developed by NIC have such issues. These pages are for public use and are used by several 1000s or more people every day.
These are lesser issues, but I have come across several others viz: payment transactions, OTP validations, unrealistic file size compressions requirements imposed, and many more.
It is not ideal for each user to raise tickets for the support team to clear.
I am told that the NIC development team do not have the resources to do proper testing before deploying an application.
This is bad for nation-building and needs a solution.</t>
  </si>
  <si>
    <t>RiyaBisht</t>
  </si>
  <si>
    <t>सभी लोगों की जटिलता और उलझन ओ को सामान्य करने के लिए बहुत सारे नए नए तरीके हैं जिससे वह अपने जीवन को आसान तथा बेरोजगारों को रोजगार मिल सकता है जैसे -
हमें एक समूह में रहकर कार्य करना चाहिए
एक दूसरे के कार्य में लोग की मदद करनी चाहिए
हमें दूसरे लोगों की अच्छी आदतों को अपनाना चाहिए</t>
  </si>
  <si>
    <t>SivaSaiTeja</t>
  </si>
  <si>
    <t>“All ideas are welcome!” Have you ever heard this sentence that urges its audience to participate actively in ideation processes?
The principle of the idea management solution is to collect, centralize and track all these ideas. If we had to define an idea box, we would say it is a way to gather ideas from employees and make the company continuously improve in different areas through collective intelligence. The areas to impact includes
Business activity, implement new ways of doing business
Products development
HR processes
Organizational processes
Company’s diversity and inclusion policy
Company’s environmental commitment
R&amp;D and innovation
Through the prism of these different examples, you can see that it is entirely possible (and even recommended) to set up thematic idea boxes. The employee experience will only be enhanced as everyone will have the opportunity to express themselves on essential subject. Every student should know about their heritage and culture.</t>
  </si>
  <si>
    <t>जनसंख्या नियंत्रण का कानून बनाया जाना अत्यंत आवश्यक है!</t>
  </si>
  <si>
    <t>सभी राष्ट्र तथा प्रांत आदि की समस्या अवस्था भूमिका आवश्यक्ता तथा उपयोगिता और उपलब्धता एक समान होने से भी भिन्न भिन्न होती हैं तथा इन सबकी समझ भी सर्वाधिक वहां के नागरिकों को ही होती है अतः समाधान सुझाव आदि की नकल करने की अपेक्षा राष्ट्रीय नागरिकों को ही प्राथमिकता देनी चाहिए !</t>
  </si>
  <si>
    <t>Santoshkumar Bhagirathi Pandey</t>
  </si>
  <si>
    <t>People Seva Charitable Trust ( www.peopleseva.org )
Vision of our trust :
We Believe , everyone in the society has potential to contribute in serving the Nation. We are providing a unique platform for everyone to get involved in the service of this glorious land that is Bharat. Being a capable &amp; responsible member of this society, not just participate but be the epicenter in building an awakened &amp; Atmanirbhar society. Let us reclaim our glorious past and become one Strong &amp; United Bharat.</t>
  </si>
  <si>
    <t>Respected PM,
please make all the states bus service online like GSRTC.</t>
  </si>
  <si>
    <t>DivyamTiwari</t>
  </si>
  <si>
    <t>As per the 9th class CBSE History books , none of the chapters review of the Indian past and tells us about the great struggle of great freedom fighters like Shahid Bhagat Singh, Rajguru , Sukhdev , Chandra Shekhar Azad. I agree that 1st-8th we study about Indian past but none of children remember that. Once I asked a 9th class student about Tirot Singh and he was just blank at that moment. Then I realised that Indian students are not aware of their own country's past and they are studying the French revolution and all. So , I just request to CBSE to improve the syllabus.</t>
  </si>
  <si>
    <t>SUDHANSU BHUSAN SATPATHY</t>
  </si>
  <si>
    <t>While there are many reservation on caste basis, Parents having single girl child must get reservation in admission in education institution and jobs.
New Tax regime has been accepted by only 10% Tax payer. As salarised employee gives major person of personnel Tax, Section 80C,Standard deduction, and NPS should be part of new tax regime as well.
Infrastructure development has been the major focous area of Govt for last 7 years. So in order to accumulate money for such works, Long term Tax free bonds (15 years) may be introduced so that maximum participation of citizen can be taken to arrange huge corpus.
Corona and geo political situation like ukraine war has shattered stock market for last 3 years. So limit for LTCG limit may be increased to 2 lakhs from present 1 lakh to attract yonger generation.
In order to make a pension friendly society, tax exemtion on NPS to be increased to Rs.1 lakh from present 50000, so as to attract maximum citizen to open NPS account.</t>
  </si>
  <si>
    <t>GajulaVeeraVenkataSubrahmanyam</t>
  </si>
  <si>
    <t>Every student should know about their heritage and culture. Then only they proud of it's. Only one culture in the world stand still even though foreign invaders occupy and ruled our country. Every citizen should know about the heroes of our nation who fight against foreign invaders and their achievements to protect our motherland</t>
  </si>
  <si>
    <t>Shine Babu</t>
  </si>
  <si>
    <t>Production For the World.... One Day One Project. 100 crore per project... 365 days.. 36500 crore per year for this IDEA.. Project to attract foreign Investment or Export.... ....... for every one crore investment we can assume a direct job opportunity for 10 people... that means 3650000/jobs per year... circulation of money in our Country... The project IDEAS can collect from the public ... The project that got most vote from online public poll will choose as the first project... (food, clothing, bulding materials, electronics, electricals, it related etc anything can be a project or service )</t>
  </si>
  <si>
    <t>Byoshitha</t>
  </si>
  <si>
    <t>Send the model paper and what is the exam date and give som information</t>
  </si>
  <si>
    <t>Rajni</t>
  </si>
  <si>
    <t>Veer bal diwas</t>
  </si>
  <si>
    <t>Arnab Koner</t>
  </si>
  <si>
    <t>Sir, Kindly Don’t Let Freedom Of Expression News Telecast To Be MissUsed, Terrorists Organisations Are Watching Every Move Every Reaction’s, They Are Observing &amp; Absorbing Our Every Movement, Thought, Emotions, Can Manipulate With It &amp; Create Chaos Around The Country With It. If The Press And Media News Channels Have Problems With It, Then Kindly Explain Them The Consequences Of The Government Problems. Thank You 🙏</t>
  </si>
  <si>
    <t>Raambhadana</t>
  </si>
  <si>
    <t>“All ideas are welcome!” Have you ever heard this sentence that urges its audience to participate actively in ideation processes?
The principle of the idea management solution is to collect, centralize and track all these ideas. If we had to define an idea box, we would say it is a way to gather ideas from employees and make the company continuously improve in different areas through collective intelligence. The areas to impact include:
Business activity, implement new ways of doing business
Products development
HR processes
Organizational processes
Company’s diversity and inclusion policy
Company’s environmental commitment
R&amp;D and innovation
Through the prism of these different examples, you can see that it is entirely possible (and even recommended) to set up thematic idea boxes. The employee experience will only be enhanced as everyone will have the opportunity to express themselves on essential subject.</t>
  </si>
  <si>
    <t>Mukesh Kumar</t>
  </si>
  <si>
    <t>विषय : इस्पात मंत्रालय के PSU FERRO SCRAP NIGAM LIMITED द्वारा PMO में शिकायत के कारण 2 INCREMENTS काटने नौकरी से झूठे मारपीट का आरोप लगाकर निकालने एवं अब तक सेवा प्रमाण पत्र नहीं देने के संबंध में . सन्दर्भ: शिकायत पंजीकरण संख्या PMOPG /E /2022/ 0315162 दिनांक 26. 11. 2022 महाशय, मैं मुकेश कुमार FERRO SCRAP NIGAM LIMITED में वर्ष 2008 में जूनियर मैनेजर कार्मिक एवं प्रशासन विभाग में JOIN किया था और OUTSTANDING PERFORMANCE के कारण मेरा 3 साल में PROMOTION हुआ कंपनी में व्याप्त भ्रष्टाचार जो उच्च अधिकारियों द्वारा किया जा रहा था आए दिनों समाचार पत्रों एवं लोकसभा में माननीय संसद सदस्यों द्वारा उठाए गए लेकिन भ्रष्टाचार के बड़ा सिंडिकेट होने के कारण बड़े -बड़े लोगों के नाते रिश्तेदारों एवं जानने वाले को बड़े पैमाने पर बिना परीक्षा लिए सिर्फ साक्षात्कार के आधार पर नौकरी पर रख सबको दवा दिया गया. WHISTLE BLOWER के अंतर्गत मैंने PMO में CORRUPTION की शिकायत की जिसके कारण CORRUPTION में लिप्त अधिकारियों ने CONSPIRACY कर झ</t>
  </si>
  <si>
    <t>Arun Singh</t>
  </si>
  <si>
    <t>Sir m itna hi khna cahuge Ki dash m ek family ek sarkari nokri USA 3 lawh h 1 lawh har ghr m sarkari nokri hogi 2 lawh jansakiya nytrad ragee 3 barozgari nehi rhgee</t>
  </si>
  <si>
    <t>Shruti Raj</t>
  </si>
  <si>
    <t>please do read this image text. it's important.</t>
  </si>
  <si>
    <t>Roshnijain</t>
  </si>
  <si>
    <t>Create awareness for students</t>
  </si>
  <si>
    <t>AmitKumar</t>
  </si>
  <si>
    <t>I have an idea, using which the corruption going on in the country can be rooted out and at the same time India can be recognized as the country of the world.</t>
  </si>
  <si>
    <t>SANIVADASWAPNIKA</t>
  </si>
  <si>
    <t>: Women Education is a major step to the full development of our country. It can bring socio-economic growth in our country. An educated woman has the ability to manage her home and professional life. In the past, domestic work was the only priority for women. But in this 21st century, women are also achieving top positions in many fields. Even nowadays girls are scoring high compared to boys in the school/college/ university level exams. So, all women should get an education to bring progress to our country.</t>
  </si>
  <si>
    <t>Dileep</t>
  </si>
  <si>
    <t>sir sports do man perfect and healthy so please implement the sports and games to education put games link-up with study sir every public exam to conduct 90 marks and conduct sports with 10 marks</t>
  </si>
  <si>
    <t>Maneesh Gupta</t>
  </si>
  <si>
    <t>Respected Modi ji,
I have been running pillar to post to get medical insurance for my 45 years old wife who got diagnosed with breast cancer. Later on I realized that it is like a pandemic where breast cancer is extremely common in females. However, by god grace, this is easiest of the cancers to treat where patients live long life once treatment is over.
However, since it is "cancer", no insurance company provides medical insurance cover. Where will a female go if she is unable to get the insurance. Why can't breast cancer be considered as "exclusion" from the list of cancers as probability of living a long life is almost 100%.
You are the messiah of females. Request your intervention for the overall benefit of females.</t>
  </si>
  <si>
    <t>Puluporumounika</t>
  </si>
  <si>
    <t>My Dream essay:Every person has goals they want to accomplish. We have a lot of dreams and goals while we are young. Only a select number of our goals and dreams endure over time,</t>
  </si>
  <si>
    <t>Prashantshivanandkanshetti</t>
  </si>
  <si>
    <t>Create awarness regarding Artificial intelligence among students and Women. Most students are habitatuated with mobile. If We create awareness regarding coding means Computer porogramming . It teaches you How to think in proper manner. So I recomend some programming website. That is W3schools. This website teaches you how to learn coding. thank you</t>
  </si>
  <si>
    <t>Minority status should be determined state by state.
Crypto Christians should not be given reservations.
Only one generation should be given reservations.
Promotion in employment should be based on performance</t>
  </si>
  <si>
    <t>JogaNityaSai</t>
  </si>
  <si>
    <t>Every school should have a complain box,every manhole have to be covered with lid,all the police should give awareness against girl child abuse</t>
  </si>
  <si>
    <t>Bhawna</t>
  </si>
  <si>
    <t>As u wanna skill students to make them skilled and wanna deliver employment oriented education according to new education policy why don't you introduce concept of " baal haat" In schools where students would prepare articles and sell them every Sunday on gov recognised famous parks or places, this may provide them economic independency and intrest to course and activities. It has been seen that students leave their education because of employment inspite of mdm, shop at Sunday concept make them employed and skilled too.
This kind of mela Or fair will also attract public to purchase something unique as happens in different exhibition.</t>
  </si>
  <si>
    <t>ROHIT K BHANWRA</t>
  </si>
  <si>
    <t>https://www.theguardian.com/environment/2017/jan/03/indian-firm-carbon-capture-breakthrough-carbonclean
Direct Air Capture technology is the need of the hour. Adopting it at more and more places will help the government in creating new employment as well as clean the air effectively..</t>
  </si>
  <si>
    <t>Madduri Aditya</t>
  </si>
  <si>
    <t>Need frequent workshops for teachers upto 10th class to develop their ability to develop a child into proper responsible citizen
And activities for upper class children like road manners by the department etc,.
just having an exam on environmental science will not make them responsible about our environment</t>
  </si>
  <si>
    <t>Public transport should be punctual this alone helps the citizens to improve their pockets, lungs and their punctuality at work
The roads get less congested. If public transport is completely reliable state transport corporations also will earn like indian rail
Why wont the busses get gps, even a food delivery agent has gps</t>
  </si>
  <si>
    <t>pm modiji I wrote so many times about physically handicapped people's monthly pension of rupees 10,000 for their needs and so many people are getting da hike please see to this matter this is urgent sir.</t>
  </si>
  <si>
    <t>Minarul Sekh</t>
  </si>
  <si>
    <t>আমাদের বাড়ির আশে পাশে সব মস্তান গুন্ডা বাস করে মানুষরুপে ৷ কিছু বললে ক্ষতি করার চেষ্টা চালায় মুখ বন্ধ করে চলতে হয় ত্রই সমস্যা জন্য আপনার মনকি বাতে আমার কথা রাখলাম যদি কোনো উপকার পায়</t>
  </si>
  <si>
    <t>মানণীয় প্রধান মন্ত্রি সর্ব প্রথম বলি আমরা আমাদের দেশে আপনার মত ত্রকজন মানুষ পেয়েছি যেখানে প্রতিটা নাগরিকের মনের কথা আপনি জানতে চান তায় ভগবান আপনাকে বেশি আয়ু দান করুক
আমার মন্তব্য আমরা জন্ম থেকে দেখে যাচ্ছি যে আমাদের মতো গরীবদের দেখার লোকনেই আজ পর্যন্ত সরকার সাহায্য পাইনা সুধু রেশন আর আপনার তরফ থেকে উজ্বালা গ্যাাসের ও সেই সাথে ৫০০—টাকা সাহায্য পেয়ে কিন্তু ত্রত বড় বড় বিপদে যেমন আম্ফান ঝড়ে আমাদের বাড়ীর পাঁচিল গরু ছাগলের ঘর ভেঙ্গে গিয়েছিল সেই সময় wb সরকার ও gov সরকার সাহাজ্য দিয়েছিল কিন্তুু সেসব যারা পাওয়ার যোগ্য তারা পায়নি যেমন আমার বাড়ীর পাশে তার কিছুয় ক্ষতি হয়নি সে পেল টাকা আর সেই টাকায় ঘর করেনিল আবার সরকার পক্ষ থেকে যেসব ঘড় আশে সেটাও পায় তারা বড় বড় সব tmc নেতা আর আমরা গরীব খেটে খায় দলে ঘোরার সময় নেই তাই আমরা কিছু পায়নি ত্রমনকি যব কার্ডে বাবার নাম আছে কিন্তু অমরা পায়না
আজ আমরা দুই ভাই মিলে মিশে কাজকর্ম করে সব করি কিন্তু ত্রখন দুই ভাইয়ে ঘরের দরকার কিন্তু পায়নি আমি ত্রকটা মসজিদের ইমাম আমি মাসে ৬০০০ হাজার টাকা ইনকাম করি
ত্রই টাকায় ঘর করবো কেমন করে ?
আমরা পঃবঃ bjp কে চায়</t>
  </si>
  <si>
    <t>Anurag Sahani</t>
  </si>
  <si>
    <t>Mahakal</t>
  </si>
  <si>
    <t>व्यापार की सीमाएं तय की जाएं!</t>
  </si>
  <si>
    <t>फसल चक्र तथा विविध कृषि तथा लघु यंत्र भविष्य के लिए आवश्यक!</t>
  </si>
  <si>
    <t>Anujashokkshirsagar</t>
  </si>
  <si>
    <t>Har Har Mahadev</t>
  </si>
  <si>
    <t>LarissaGeorgeRodrigues_1</t>
  </si>
  <si>
    <t>Stop corruption in education.
As we know some people gets seats before their results. How do they get it , it's answer is too easy it is money . The child who are very good in studies have to do a lot of struggle . But the parents who have money they don't need to do so much study. They can get admission easily admission.
After doing all hardwork we struggle till the end but they who don't do hard work are just having everything easily in their plate.</t>
  </si>
  <si>
    <t>MarripatiNarahari</t>
  </si>
  <si>
    <t>hello this is Narahari</t>
  </si>
  <si>
    <t>Raj Kumar Tiwari</t>
  </si>
  <si>
    <t>Har har Mahadev 🙏🙏</t>
  </si>
  <si>
    <t>SHIRINBENGHANCHI</t>
  </si>
  <si>
    <t>Government School me cleaning k liye kuch logo ki bharti ki jaay
Grant badhai Jaye
R O plant ki management ki jaye
prayer hall or loud speaker Diya Jaye
Students ko free me shoes diye jaay</t>
  </si>
  <si>
    <t>Sonia</t>
  </si>
  <si>
    <t>Sir
skill development courses offered by government are not accessible to all specially to girls . Please make more of these centres so that girls can easily go there on a walking distance . Also provide aid to those institutions who wish to teach economically weaker sections and SC /ST students of their nearby colonies .</t>
  </si>
  <si>
    <t>Praveen Kumar</t>
  </si>
  <si>
    <t>If any time have an appointment for meet to PM Mr Narendra Modi, I want to give some important suggestions to development of India and request for stop the corruption which is happen against us but we can't stop it,,,,the thing must need to give PM Mr Narendra Modi</t>
  </si>
  <si>
    <t>YourName</t>
  </si>
  <si>
    <t>we have seen during the Corona times that the patients where asked to undergo chest X-rays and chest CT scans a lot of time this increases the radiation dose to the patient and especially in sensitive tissues like the lungs. government should decrease the price of CT Scan units that are more sensitive and deliver high quality images at a very low radiation dose because the Corona virus is already attacking the lungs and if your CT is also doing that so it's a kind of double attack to the organ.</t>
  </si>
  <si>
    <t>dentist in India use a lot of antibiotics to treat their patients. because many of them do not know that many dental procedures if done properly, and with proper methods can be done without antibiotics government can make this a campaign through Dental Council of India to decrease the unwanted over use of antibiotics. another thing is that the upcoming Technologies like Laser and Ozone could be promoted and their use should be encouraged through dental institutional settings. government should ensure that dental laser and Ozone therapy units should be available to all the dental clinics across the country at a very low price, because these Technology can further decrease the use of antibiotics and so are extremely useful</t>
  </si>
  <si>
    <t>Sneha Snehi</t>
  </si>
  <si>
    <t>Sir ..plz.do something for cancellation of state exams n stop corruption. you know My Son cleared n scored best marks in Hariyana PSC prelims exam. but govt.cancelled whole exams just b.coz an authority was caught involved in neet exam paper leak matter ..I don't understand why govt cancelled all other exams ...and in UPSC there's no help regarding ....I Mean nothing is clear about cut off and answer sheets they declared city off so late .....Honourable MODI SIR plz do something for the sake of bright students</t>
  </si>
  <si>
    <t>EsarlaMuraliKrishna</t>
  </si>
  <si>
    <t>Today's education system is weakening the education system under the pretense of reducing the priority of teachers in every school and changing the education system. Our sciences say that education without Guru Mukta is blind. Also, the education trends without minimum educational abilities, life skills and undisciplined education trends are a danger to the future of the country. There is a need for rethinking</t>
  </si>
  <si>
    <t>GourabChakraborty</t>
  </si>
  <si>
    <t>Hello! Myself Gourab Chakraborty and I am from Tripura, Agartala. In my opinion,
At most historic buildings in India, entrance fees for foreigners are different from those for Indians, and most are many times higher than for Indians.
To me, not only does it look silly, but it's the complete opposite of our loud claims of "Atisi Debobey." I have no recollection of treating foreigners that way outside of India.
Higher entrance fees defy all logic. He could only see his Indian counterpart and could not take part of the monument. So what's the logic? It is sometimes said that he is charged more because he can afford more. I don't think that is always correct. Even if that were true, wouldn't we "officially" let him go? Isn't that deceiving the one we claim to be our god?
This difference in treatment is reflected in all other services purchased by foreigners. Rickshawala, coolies, guides, photographers, everyone feels entitled to charge more.</t>
  </si>
  <si>
    <t>नमो नमो</t>
  </si>
  <si>
    <t>AmalMariya</t>
  </si>
  <si>
    <t>Prohibition of Smoking in Public Places
Please prohibit smoking in public places, which is creating a great difficult to lots of people surrounded to those who are smoking publicly.
Smoking not only effect the person who is smoking, but also effect the innocent people nearby them.
Public smoking creates dangerous health hazards to the surrounded population which includes small children, pregnant women, sick people, people having lung disorder and many other common people.
Smoking in public should be prevented and should actions to make the people aware of health hazards and difficulties caused to common people.
Authorities should appoint persons to monitor the same and fines and penalties should be imposed on those who are violating the rules.
Let's together make our country beautiful!!!!</t>
  </si>
  <si>
    <t>Suhani</t>
  </si>
  <si>
    <t>Hame chahiye ki hum kanun ka palan kare .
Tabhi hamara desh age badhh payga</t>
  </si>
  <si>
    <t>JjXXXXXXag</t>
  </si>
  <si>
    <t>To save city from congestion and to make satellite areas affordable , the workers commute from the areas may be provided subsidized travel pass this move will attract to ease life of Labours coming from far areas</t>
  </si>
  <si>
    <t>Yogesh Gandhi</t>
  </si>
  <si>
    <t>I am Yogesh Gandhi from Uttar Pradesh. Wanted to give a suggestion about investment products.
Usually investment products are made so complex that it is very hard to compare 2 given products without a copy pen and a calculator.
in that context I would like to suggest our government to make a rule that all investment products like insurance/ULIP/child education/retirement products which guarantee a fixed amount after a certain period of time should also MANDATORILY mention the annualised return (also known as XIRR).
This should be made compulsory for any insurance provider or investment advisor so that people can easily see the fixed return they'll get after the given period.
currently, they give the return amount/maturity amount in absolute numbers which gives an incorrect picture about the quality of the investment.
Please consider this advice and ask all investment companies to publish XIRR on all of their products.</t>
  </si>
  <si>
    <t>MOHAMMED ASHRAF_1</t>
  </si>
  <si>
    <t>Our every states districts must be following platform compulsory.
Medical College
National Sports Centre
National Arts &amp; Cultural Centre
National Music Academy
National Disaster &amp; Rescue Unit
National Public Library &amp; Museum
National Technical Educational Development Centre
National Agricultural, Fisheries &amp; Farm Study Centre
National Rehabilitation &amp; Community Development Centre
This is my idea to submit our Hon. PM acceptance.</t>
  </si>
  <si>
    <t>StutiGupta</t>
  </si>
  <si>
    <t>How we have to prepare ourselves for board exam</t>
  </si>
  <si>
    <t>Hon. PM, We, NRI Gulf (UAE) inform you that Air India last day circulated a notice, from UAE passengers must be use MASK and vaccinated report to be compulsory for the travel to India. Other foreign national travellers doesn’t applicable?. It means that CORONA VIROUS only in UAE?. Hon. Civil Aviation and Hon. Health Ministries must be issue a common circular for all International Travellers. If any Testing applicable, please issue FREE for all NRI. Hope your kind attention will be on my request</t>
  </si>
  <si>
    <t>TamannaAshraf</t>
  </si>
  <si>
    <t>Honorable Authorities
Government need to ensure that every poor students should get a scholarship to pursue their dream . Government need to check that education, cleaning ,health facility, is available in small town and in rural areas or not .</t>
  </si>
  <si>
    <t>Muneem Prasad</t>
  </si>
  <si>
    <t>* हमारी आजादी के नायक
देश इस 15 अगस्त को अपनी आजादी के 75 साल पूरे करेगा । ये
आजादी का अमृत महोत्सव है। करीब 100 साल तक लड़ाई लड़ने के
बाद 15 अगस्त 1947 को अंग्रेजों के चंगुल से देश आजाद हुआ था।
इस संग्राम में करोड़ों देशवासी अपनी आजादी के लिए लड़े। लाठियां
खाईं। तकलीफें झेलीं, लेकिन देश को कभी झुकने नहीं दिया। जिस
उम्र में लोग घर बसाने के सपने देखते हैं, उस उम्र में युवाओं ने सीने पर
गोलियां खाईं। कईयों ने खुशी-खुशी देश के नाम अपने पूरे जीवन को
कुर्बान कर दिया। आज हम ऐसे ही पांच युवा स्वतंत्र</t>
  </si>
  <si>
    <t>Rajneesh Kumar Girdonia</t>
  </si>
  <si>
    <t>At most of the historical monuments in India, the entry fee for foreigners is different from Indians, most of the time being several times that for Indians.
To me, it not only appears absurd, but the very opposite of our vociferous claim of 'Atithi Devobhay'. I can't recall any such treatment meted out to foreigners anywhere outside India.
A higher entry fee defies all logic; he couldn't be seeing more than his Indian counterpart, would not be able to take away any part of the monument. What, then is the logic? Sometimes I am told he is charged more because he can afford more. I do not think it is always true. Even if it is true, are we not 'officially' fleecing him? Isn't it cheating someone who we claim to be our god?
This differential treatment gets reflected in every other service the foreigner buys. The rikshawala, the coolie, the guide, the photographer, everyone feels quite justified in charging him more.</t>
  </si>
  <si>
    <t>ShobitBhargav</t>
  </si>
  <si>
    <t>Government should focus on improving the conditions of government school in villages so as to improve the basic education of ever child rather then just developing IITs and AIIMS in India. Thank you🙏</t>
  </si>
  <si>
    <t>Indresh Lohani</t>
  </si>
  <si>
    <t>मैं इन्द्रेश लोहनी, निवासी टनकपुर जिला चम्पावत, उत्तराखण्ड से सुझाव देना चाहता हॅू कि वृद् आश्रम शब्द के स्थान पर वरिष्ठ जन आश्रय गृह किया जाना उचित होगा। कृपया विचार करने की कृपा करेगें। 9719494987</t>
  </si>
  <si>
    <t>DEEPAN M</t>
  </si>
  <si>
    <t>Honorable authorities
The government should make the bus stops and railway station into digital platform</t>
  </si>
  <si>
    <t>SnehithVS</t>
  </si>
  <si>
    <t>Honorable Authorities
The govt should come up with a new idea to uplift the downtrodden class in all communities of our nation. Please cancel the reservation for all the citizens in govt &amp; other jobs and let there be reservation for studying alone. it will surely make India No.1 country and cancell reservation for the communities which has more No. of MLA and MP.which means they are empowered to get there works done.</t>
  </si>
  <si>
    <t>Honorable Authorites
it's very pathetic position for employees to pay HRA based on the calculations made somewhere decades ago. pls change the rules for HRA because wat the employer pays is very less compared to wat employee pay more over come up with a idea and rule which totally exempts HRA up to 2 lakhs which will be a good move form the govt. and increase the 80c section limit from 1.5 lakhs to 3 lakhs which will bring in more GST to govt. and will save middle class.</t>
  </si>
  <si>
    <t>S H RAMAKRISHNA JANADEO</t>
  </si>
  <si>
    <t>why we need gov hospital gov doctor
railway hospital,ESIC ,
why free free free
why cant a healthy insurance scheme for all read
VISION INDIA
JUST BEGINING
Part 50- supreme panel to start new healthy insurance policy 
Part 51- commitee report on health sector to .how to teach gov doctor a lesson
Part 52- the new secert organisation 
  " Justice league " 
a story by
s H ramakrishna janadeo
LITTLE STAR
FACEBOOK</t>
  </si>
  <si>
    <t>Sachidananda Dash</t>
  </si>
  <si>
    <t>Sir, Lacs or Crores of employee work for years in other states....can't we vote from out side state via Aadhaar or Voter Card ??
this will certainly help , I believe.</t>
  </si>
  <si>
    <t>Ram Awatare</t>
  </si>
  <si>
    <t>क्या हम ऐसा इंजिन नही बना सकते जो मैग्नेटिक पावर से चले, मैंने दुकानों पर हाथ हिलाते हुए बुद्ध के खिलौने देखे जिसका हाथ मैग्नेटिक पावर से हमेशा चलता रहता है।
अगर ऐसा इंजिन बना लिया तो, न तो ईंधन की जरूरत होगी और न ही बिजली की।
विचार करें।</t>
  </si>
  <si>
    <t>मॉल में स्पा के नाम पे हो रही वैश्या वृति कब रुकेगी। हर सिटी में ऐसा कोई मॉल नही जहा स्पा ना हो।</t>
  </si>
  <si>
    <t>Abhay</t>
  </si>
  <si>
    <t>rhrjejehehdkdjdbbdhfjdjfjrjdjrjrjrjrjrjrjrjrjejejejejrhrhrjrjrjrhrhdhshshsjdjfjfjfjfjfjgjfjvjfjgdjjdjdjdhdhjdjsoasjdhjssjdjbfbdjsdjhdhdhdhdjdjdjdjdjdjdjdjdjdbbcbxndjdndndnnxjxjxjdndjdbxbdhdhdhdbxhdhfnfjgjfhfjdjfjdjfjjfkdjfjvjdjjfjfjfjdjfjrjfjfjxhdhdjjdjdjdjdjdjhdhdjjrjdjdjdjjdjrjjejdjjdjrjeiieirieiieieieieieiirieieieieisidirjhrhjgfgdfyghhgyg siddh gg di so do do do do do do do do do do do do do ch VK vo VK cm cm cm cm cm cm cm cm cm BK di di di di di di di di di di to do tu to go to to to to up up up to go to to up to go to to go to</t>
  </si>
  <si>
    <t>Bharani N</t>
  </si>
  <si>
    <t>#digitalbharath #digitalpostal #iindiapost This a repost of earlier comment and added hashtags. In the ages of digital world, mobile phone and www tools are almost available to every body. There are digital divide as always between haves and havenots. Setting aside, the emails used by everybody in India is hosted by google, yahoo, Microsoft et. al. Who are under US government dictat when required. The government of India can entrust the email being given as service (free as well as premium) thru India Post Department. Benefits include Any future blockade by those are not leaving people vulnerable, mail contents not shared to outside India thereby security, ability to handle spamming as email id can be verified physical means. It also help make postal department being able to serve people electronically. Thanks</t>
  </si>
  <si>
    <t>India post ko jo hai online karna chahie</t>
  </si>
  <si>
    <t>AdityaTiwari</t>
  </si>
  <si>
    <t>Aditya</t>
  </si>
  <si>
    <t>KannanSp</t>
  </si>
  <si>
    <t>This is a representation on behalf of all middle class senior citizens. This category is deprived of health insurance either paid (due to health condition) or from govt sponsored insurance due to income category. Their pension which is the livelihood is fully taxable. My representation is as follows
1) free health insurance to senior citizens irrespective of income category
2) pension must be made tax free
3) special concessions and priority in all govt service charges for senior citizens including reinstate of railway concession
4) higher rate of interest for deposits of senior citizens
5) for the people not having pension from ex employer the FD interest must be made fully tax free
6) senior citizen card may be issued to identify and facilitate the above</t>
  </si>
  <si>
    <t>A K</t>
  </si>
  <si>
    <t>Sir ,
I am a resident of Vapi, Gujarat and here industrialisation and Urbanisation has taken place so heavily that the air quality has now near to its minima. due to urbanization we as a resident can see more that 95% of treen been cout down in front of my eyes in just a span of 2 years. The municipality is cutting trees on the road to widen the road ,the trees which used to give us shade in wait of a bus are now no more.
You sir must do something and prove rapid tree plantation programmes and force massive plantation in vapi and many other regions. If we don't see to it, the barren lands with poor quality air and immensely high temprature will be left by us to our future generation</t>
  </si>
  <si>
    <t>Vishal Sanjay Pol</t>
  </si>
  <si>
    <t>Children should get education in their mother tongue.</t>
  </si>
  <si>
    <t>SubhaSoni</t>
  </si>
  <si>
    <t>Not only through exams, we should evaluate knowledge of the student through his/her practical experiments in life and find out how much, he/she is capable to utilize his/her knowledge in life.</t>
  </si>
  <si>
    <t>Sunny Jaiswal</t>
  </si>
  <si>
    <t>Health, Fitness and Youth Empowerment is the need of present india....</t>
  </si>
  <si>
    <t>Rehanshakirkopar</t>
  </si>
  <si>
    <t>Exam is good for students. It is helpful for students. Student know there level when they give exam. So he/ she try to give the best performance in exam. Student are competeter in their study race because of exam. NCERT exam pattern is also good. All terms and conditions are best!</t>
  </si>
  <si>
    <t>JayprakashThavani</t>
  </si>
  <si>
    <t>Respected PM Sir,
My view for Empowerment of Girl child, let allow the the government servants with all benefits such as LTC, Children education scheme, or any other govt scheme related to girl child in case of third girl child born. which leads to high ratio of female in the country in future... more over for defense guy put their posting near to his neighbor states from where he belongs so that govt have to pay minimum on his or her transfer which leads govt less pay on his transfer and leads also happiness index for who are leaving defense job just because of far from his home or home sickness. during Pease time most of them put to their neighbor states so that they can easily reach to their home in their needy time</t>
  </si>
  <si>
    <t>PreetiMishra</t>
  </si>
  <si>
    <t>Making Vocational Skill Compulsory subject from class8th will build an entrepreneurial Nation with youth to be groomed for value of money making and hardwork at the right age driving GOI mission for skill India, A lot of youth are vison less and aim less, need of an hour to drive their energies towards productive actionable results we need Recognition based Milestones supported great perks YOY development contributing to nations growth and success.</t>
  </si>
  <si>
    <t>AKSHAY SHARMA</t>
  </si>
  <si>
    <t>As post office was used more in the earlier century, now post office is not used, to promote it, I want you to create a link like email, so that Gmail Google can stop all such and only post use in office.</t>
  </si>
  <si>
    <t>ShilpaDane</t>
  </si>
  <si>
    <t>Dear Sir, i would like to suggest a few changes in format of Adhar card and other legal documents for men. Just to bring to your notice that marital status of woman is mostly disclosed in most of documents mentioning daugher/ wife of xyz Whereas for Men it mentions as Son of xyz. No where it is written Husband of xyz. We women don't expect any physical or materialistic equality what we need is Respect and care. If this change is done, I believe most crimes against women will stop. Do give it a thought..
Regards,
Dr Shilpa Dane</t>
  </si>
  <si>
    <t>Muthu Mayandi</t>
  </si>
  <si>
    <t>I am work in an IT company.
Like the month of May in school and the end of term exam holiday in college.
A question suddenly arose in me why we should not implement Golden Holidays like other countries in IT.
That's what I asked in this post.
Note: I'm in this IT field so just said as example. This preference of mine applies to all fields.
If this is possible all the employees will travel towards this auspicious day in their daily life with their families.
They will do their work effectively and tourism will also bring good income.
I would like to thank you for replying to this post</t>
  </si>
  <si>
    <t>ROSY</t>
  </si>
  <si>
    <t>Honourable Prime Minister ji / Finance Minister Madam
As Honest Tax Payer for Past about 25 years, I would like to state that 2007 budget was called a DREAM BUDGET by the Tax payers. Since 2014-2015, there is no change in Tax Slabs. Presently Income Tax is very very high for a salaried Class. Almost 30% of the income goes in Income Tax and 15 to 20% goes as GST. 5 - 10 Lakh range has 20% as Income Tax which is very high. My suggestion to our Beloved Prime Minister is 1) Make One Tax Regime to avoid confusions and make simpler. 2) Upto 5L - NIL, 5 - 10 Lakh - 10%, 10 to 15 Lakh - 20%, Above 15 Lakh - 30%. 3) Cess is collected for a short period and not for ever - Remove CESS on income tax. 4) 80C Exemptions should be restricted to - Life Insurance, Health Insurance, PF, PPF, NPS Schemes only. 5) Tax Payers for a period of 10 years or more, should be given different coloured Aadhar Card, atleast for RECOGNITION. Expecting a HISTORICAL BUDGET 2023 from our BELOVED Prime Minister.</t>
  </si>
  <si>
    <t>Gokulakrishnan_6</t>
  </si>
  <si>
    <t>put black box video and audio in registered vehicle ,reason for
accident can be found</t>
  </si>
  <si>
    <t>Sanjeev Kumar</t>
  </si>
  <si>
    <t>1. इंडिया पोस्ट ऑफिस को हमे e mail की सुबिधा देनी चाहिए
जिसके लिये appllication बनानी चाहिए</t>
  </si>
  <si>
    <t>Bhoomichavda</t>
  </si>
  <si>
    <t>No question</t>
  </si>
  <si>
    <t>ShankaregowdaGR</t>
  </si>
  <si>
    <t>Today education is most important to everyone.Education should be advanced as well as technology education must be implemented in schools. Government schools are good but basic needs should be facilitate. Teachers should be teach with technical education and most importantly skill based education and life skill education.</t>
  </si>
  <si>
    <t>Bharathi Bommana</t>
  </si>
  <si>
    <t>Firstly,it is must and compulsory that avoid corruption in each and every field.Only that is the solution for all problems. It is also necessary to strengthen Government schools and don't give permissions to private schools, where education became business and only marks oriented education is there.In private schools teachers and parents only give importance to marks.In this method,ethical,disciplined students are not made</t>
  </si>
  <si>
    <t>Shivani</t>
  </si>
  <si>
    <t>Namaste ji, the taxation is important in our indian economy. We must to ensure that every citizen of India must pay the tax to our government but most of the people in India they're escaping from the tax payment so, the black money is Increasing in our indian. india is one of the richest country in the world but here remains a unequal distribution of the wealth in India so, there always remains a poverty in India. So, we must to stop the black money and follow the equal distribution of wealth. So, It improves our indian government economy and it reduce the poverty in our india. India will be become most dominant country in the world.</t>
  </si>
  <si>
    <t>Rajeshwar SN</t>
  </si>
  <si>
    <t>Sir - Private Health care has been pressurised to take Govt Health schemes were rates don’t even cover infrastructure costs , and huge delays in repayment . Now states are coming out with schemes before elections - Doctors May not be a big vote bank but huge number of Staff are employed</t>
  </si>
  <si>
    <t>Dabhijigardineshbhai</t>
  </si>
  <si>
    <t>Hi sir there is soo may poorness in our city's we have to decrease ti so to decrease it i have soo many ideas one or it that to make a lone scheme of land first gov give startup to poor people to start there business when they are abou the poorline they give money back to government pls think on this</t>
  </si>
  <si>
    <t>Prasand A T</t>
  </si>
  <si>
    <t>i have lots of ideas but it's never happen in our country</t>
  </si>
  <si>
    <t>Rajesh Mishra_3</t>
  </si>
  <si>
    <t>Sir violation of traffic rules should be punishable and also prizes for following traffic rules will motivate people to follow rules.
Desh cam on vehicles should be mandatory. To punish vampires on road digital surveillance should be adopted.</t>
  </si>
  <si>
    <t>Passang Dorjee Sherpa</t>
  </si>
  <si>
    <t>We have to develop our nation by getting from castism first we need to develop our society then we have to develop our nation</t>
  </si>
  <si>
    <t>GaneshNandavarapu</t>
  </si>
  <si>
    <t>On August 15 ,my family host flag on my house and I gave some speech about importance of aug15</t>
  </si>
  <si>
    <t>SairinMohanty</t>
  </si>
  <si>
    <t>Respected Sir, the ever-growing number of so-called ‘DUMMY’ schools and the overwhelming number of students joining them, leave behind the traditional culture of school-going. How is it even ethical to FAKE our presence at a place which we actually aren’t going to? Is it the right thing we are being taught as students? Going to school is a discipline that gives us an opportunity to truly educate ourselves not only academically, but socially, mentally, and even physically. Certain social skills such as teamwork, which are paramount in the long run are configured by us only later since we miss out on schooling. IS EDUCATION ALL ABOUT JUST BLINDLY GETTING INTO THE RACE OF COMPETITIVE EXAMS LIKE JEE AND NEET AND CLEARING THEM? IS EDUCATION ONLY LIMITED TO MAKING US ENGINEERS AND DOCTORS? We’re seriously missing out on the TRUE sense of education. These “Dummy schools” might seem an attractive option initially but aren’t they hampering our TRUE DEVELOPMENT as the citizens of this nation</t>
  </si>
  <si>
    <t>Hibban Khan</t>
  </si>
  <si>
    <t>Respected PM
I have a suggestion please give 2 days Holiday every month every saturday holiday please include. Life becoming very pathetic &amp; stressfull for everyone. Atleast 2 Holidays in week.</t>
  </si>
  <si>
    <t>Yogesh Kumar Kashyap</t>
  </si>
  <si>
    <t>Sir I request you to relook at personal income tax slab. specially 30% slab should be pushed beyond 50 lakhs. With co-operate tax around 25% it's high time to lower the burden of salaried class.As salaried class is the main catalyst for economic growth it will also be beneficial in case of imported slow down hit Indian economy.</t>
  </si>
  <si>
    <t>Sunil Kumar Jha</t>
  </si>
  <si>
    <t>Mujhe bhi iss programs me bhaag lena hai</t>
  </si>
  <si>
    <t>MAGNELO VIJAYAN</t>
  </si>
  <si>
    <t>Sir JI, I am having one doubt Yesterday I went to one hotel and had one dosa they charged GST on it, and i pay that, but i want to know whether my GST amount is coming to Govt. or not, what garantee that he is paying my Dosa's GST amount. per day nearly 1000 Dosa's approx. he will sell with GST those all are coming in his GST returns, for this immeidately if i pay GST for that Dosa SMS want to come to me stating that your GST amt was credited in GST portal, such kind of soft ware want to develop. Another thing I Think Hotel person are not paying Gst for Rice and for other items then why there are colleting GST from customers. Sir JI, link GST with Pan card with all individuals. Our Govt. is trying to reduce price, but in real price are increasing due to this kind of mistakes, if GST is not charging for some items then why there are charging on customers head. Please do and change this SIR, JI. MY ADVANCE HAPPY NEW YEAR JI.</t>
  </si>
  <si>
    <t>AnilArya</t>
  </si>
  <si>
    <t>Being a taxpayer of India I would like to raise a point related to it. As of 31 Jul 2022, only 5.83 crore individuals were submitted their income tax and maximum individual are salaried in this category. salaried individuals were actually paying tax multiple time (one on salary and another on purchase on any item, like any other individual of India). As the number of taxpayers is too small so for taxpayers can government follow a practice to link PAN card with every major purchase and remove tax on it so that burden of taxpayer can reduced to a bit, this definitely won’t impact government much but this surly impact a lot to the genius tax payer. Different amount capping can be imposed on this as per some rule, this practice is followed in many countries of world.</t>
  </si>
  <si>
    <t>SUMANKUMARSOREN</t>
  </si>
  <si>
    <t>An open and free-flowing discussion forum where you can share your valuable ideas and suggestions on any subject of Governance and Policy-making, ideas which will help in building ...</t>
  </si>
  <si>
    <t>Adarsh Raj</t>
  </si>
  <si>
    <t>I request government to main economy of India the GDP was grow not fast and main focus of India economy is per capita income was very low and HDI rank in India it the key point to make India superpower anyone's see India like a super power country not the lower middle income countries and illiterate country so all india feels proud</t>
  </si>
  <si>
    <t>Salonisahni</t>
  </si>
  <si>
    <t>Please take istrict action against repist
It's very essential to take the action because nowadays these case ratio were increased day by day</t>
  </si>
  <si>
    <t>Taranchahal</t>
  </si>
  <si>
    <t>Governance is the process whereby elements in society wield power and authority, and influence and enact policies and decisions concerning public life, economic and social development.”#GST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t>
  </si>
  <si>
    <t>Gauravkumar</t>
  </si>
  <si>
    <t>PRIYANK AGRAWAL</t>
  </si>
  <si>
    <t>Government needs more investments on Artificial Intellegence. Its the future.</t>
  </si>
  <si>
    <t>Shivalikumari</t>
  </si>
  <si>
    <t>Earlier we used to share our thoughts and feelings through nukkad natak ...also we share a strong messages through nukkad natak so that people can think of in a new way and their thoughts can be develop.....Also i would I like to add that if our cultures are alive only through the melas and nukkad Natak..jhakis ..which is somewhere vanishing day by day ..that's why we are getting far from our cultures</t>
  </si>
  <si>
    <t>#GST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gaining as win-win for all.</t>
  </si>
  <si>
    <t>Alokkumarsingh</t>
  </si>
  <si>
    <t>What i think i will say.
This is not about any region or country. It is about our countries situation. We have to wake up
As technology has improved government has to make commit to surveillance them.
So employment increases.
As we know there are many unwanted contents being in the social media. To avoid this a committee from government side to be made and see if the content is not correct then they must delete it by which all unwanted contents will be removed in all the app or this committee can be made by the apps company to surveillance their apps dignity.
As we know there are many game apps that spoil our country. I think other country is playing this digital war next to bio war. If our future is depend on these apps and games their future will be stronger in army and all so that they could lead all. So to avoid such situations we must stop them. Don't say it is not possible, this is digital world and this is not at all a matter to check the content and</t>
  </si>
  <si>
    <t>Prachi Maurya</t>
  </si>
  <si>
    <t>• People may be forced to use dustbin and less pollute if a moderate FINE is charged. Plus it creates additional budget for cleaning dept, n skill less employment opportunity.
• foodgrains help only to ration card holders, beggars are often marginalised, it would be very helpful if they are taught things such as FARMING , which only require labour n no education, but mere practical training.
• ( lack of knowledge), about gov schemes of gov grants and welfare schemes, by a large group of people living in rural areas refrains their growth opportunity. Weekly visits to such villages n disseminating info by SOCIAL SERVICE TEAMS of gov may help upto vast extent.
• most of the students have very less knowledge about the various career paths, thus youth is unable to find their passion even after graduating. Students could be provided a compulsory subject of CAREER MAP after 8th std in summer vacations, for which no exam would be held.</t>
  </si>
  <si>
    <t>JAYANTA KUMAR DAS</t>
  </si>
  <si>
    <t>Sir please band bgmi and free fire and anyone can play band games then it can need to pay for them so that so many childrens can focus on studies and because of this anyone can't play because they need to pay if they want to play thanks sir 🎯🎯🎯🎯</t>
  </si>
  <si>
    <t>PrashikPrashantPatil</t>
  </si>
  <si>
    <t>Ruthresh A B</t>
  </si>
  <si>
    <t>भारत सरकार को विकलांग पेंशन में बढ़ोतरी करना चाहिए क्योंकि इस मंहगाई में 1000 रुपए में कुछ नहीं होता है 🙏🙏 क्योंकी में भी एक विकलांग हु</t>
  </si>
  <si>
    <t>As we, India, are in the process of Digitalisation in various sectors, I would like you to consider using of single format for Invoices issued by any shops/companies, who is currently a GST holder, operating pan India – I mean “One India One Invoice format”
These invoices to be issued from the portal provided by the Government to the companies and a copy of the invoices generated will be directly linked to concerned Revenue / Tax section which will easily identify the amount of tax to be paid to government at the end of each month. The I.T. filing of bills can be avoided by the company at each month. By implementing the above no single company can escape the tax payment to Government and the Government can track the transaction of each company sales ledger as and when required. Thank you.</t>
  </si>
  <si>
    <t>Government of India should provide financial help to people suffering from muscular dystrophy.</t>
  </si>
  <si>
    <t>DharmendraKumarSingh</t>
  </si>
  <si>
    <t>As we, India, are in the process of Digitization in various sectors, I would like you to consider using of single format for Invoices issued by any shops/companies, who is currently a GST holder, operating pan India – I mean “One India One Invoice format”
These invoices to be issued from the portal provided by the Government to the companies and a copy of the invoices generated will be directly linked to concerned Revenue / Tax section which will easily identify the amount of tax to be paid to government at the end of each month. The I.T. filing of bills can be avoided by the company at each month. By implementing the above no single company can escape the tax payment to Government and the Government can track the transaction of each company sales ledger as and when required. Thank you.</t>
  </si>
  <si>
    <t>S Surendhiran</t>
  </si>
  <si>
    <t>Respected Prime Minister Narendra Modi,
I am writing to you in my capacity as a child of a teacher whose mother is 58 years old and doesn't know anything about mobile phones.
My mother, like many other teachers, is being burdened with unnecessary tasks like the VAM project. She is expected to do this on her own, without any technical support or training. The time and effort she has to spend on such tasks is taking away from her ability to teach her students.
I understand that the VAM project is important for the government and that teachers need to be involved. However, I would like to request that the government provide teachers with the support, training, and resources they need to be able to carry out this project efficiently and effectively.
I would also like to request that the government look into ways to reduce the amount of time and effort teachers have to spend on such tasks, so that they can focus on teaching and providing quality education to their students.</t>
  </si>
  <si>
    <t>AbhirajPatel</t>
  </si>
  <si>
    <t>Honorable, PM actually in our city there are so much robbery’s are going so, it’s a humble request to update the camera which is provided/issued by government by this minute thing may be robbery can stop 🛑</t>
  </si>
  <si>
    <t>Sir I think Government should make people to submit any government authorised identification to have any account whether it's online or offline so that source of fraud could be easily found and we could easily restrict porn and cyber crime kind of things . This idea has been raised by many .Please consider it sir as it's high time ethical values on social media were declining . Let's take this step as soon as possible to build a good society.</t>
  </si>
  <si>
    <t>ArnavBhoyar</t>
  </si>
  <si>
    <t>What happens when people and economic activity are concentrated in just a few cities within a country? From an economic perspective, we know this concentration can be positive overall – living conditions can improve, poverty rates can decline, companies can learn from each other, and connections can be built between employees and firms.
But what happens to those people who get stuck in poor regions where there are no opportunities? It becomes more difficult for them to access jobs and have a good quality of life. Discontent then often ferments, and civil unrest erupts.
To ensure that opportunities reach all corners of a country and all citizens within its borders, a Territorial Development approach is necessary when designing public policy . This means applying differentiated policies, to differentiated needs - highlighting the importance of programs that take into account the interdependence between different sectors for example matching investments</t>
  </si>
  <si>
    <t>Poornesha Poornesha</t>
  </si>
  <si>
    <t>ನಾನು ಮತ್ತಿನಕೊಪ್ಪ ಗ್ರಾಮದಲ್ಲಿ ವಾಸಿಸುತ್ತಿದ್ದು ಮುತ್ತಿನಕೊಪ್ಪ ಪೇಟೆಗೆ ಬಂದಾಗ ಸಾರ್ವಜನಿಕ ಶೌಚಾಲಯ ವ್ಯವಸ್ಥೆ ಇಲ್ಲದೆ ಎಲ್ಲಾ ಜನರು ಶಾಲೆಯ ಪಕ್ಕ ಮತ್ತು ರಸ್ತೆ ಯ ಪಕ್ಕ ಮೂತ್ರ ವಿಸರ್ಜನೆ ಮಾಡುತ್ತಾರೆ ದಯವಿಟ್ಟು ಒಂದು ಸಾರ್ವಜನಿಕ ಶೌಚಾಲಯ ನಿರ್ಮಾಣ ಮಾಡಿಸಲು ಗ್ರಾಮ ಪಂಚಾಯತಿಗೆ ಸೂಚನೆ ಕೊಡಬೇಕಾಗಿ ವಿನಂತಿ</t>
  </si>
  <si>
    <t>ChiragKumar</t>
  </si>
  <si>
    <t>Sir har school me jald se jald preodic test karvaiye taki baccho ka revision ho</t>
  </si>
  <si>
    <t>L GARAYYA</t>
  </si>
  <si>
    <t>Honourable PM Sahab, our govt can arrange Paper Re-Cycling machine in Andaman &amp; Nicobar Islands. It is very important to setup a Re-Cycling machine at this place bcoz here wasting of papers is very huge, all wasted and one sided papers are burnt after closing of working hours, if our govt can establish under india's indigenous products then it will diminish the extra expenditure incurred by Govt offices at these isles. Benefitted to all. Thanking you in anticipation. Jai Hind</t>
  </si>
  <si>
    <t>Anishq</t>
  </si>
  <si>
    <t>with growing hate crimes against women, especially sanatan women, India needs to ban all misogynistic content on tv, YouTube, ott that treat women as a physical, slave or sexual object. we also need to ban Pakistan tv dramas that promote anti-women, regressive sharia law in their characters &amp; stories. sharia law principles like polygamy, in breeding, triple talaq, halala, burqua etc. are regressive &amp; non-secular. such mysogynstic, regressive content must be banned at all levels. communal left wing ecosystem of India pretends to be progressive but they are the most regressive people who must be countered on their every paid move. pornography is regressive &amp; anti-women which promotes sexual violence against women &amp; must be banned. when govt makes such moves, secular young people of India must be ready with counter arguments against propaganda of left wing communal ecosystem.</t>
  </si>
  <si>
    <t>हर केश की जानकारी को सरकार को साझा करने के लिए मेरा सुझाव है कि आप एक तरीके से एटीएम की तरह एक कार्ड लॉन्च करें! जो कि ऑफलाइन कार्ड हो ना की ऑनलाइन.
दूसरा ना कि यूपीआई से उसमें पेमेंट डाला जा सके.
जैसे कि हम कार्ड एटीएम मशीन में डालकर केस पेमेंट निकालते हैं उसी तरीके से एटीएम मशीन में यह कार्ड डालकर पेमेंट चार्ज कर सकते हैं.
और कार्ड टू कार्ड पेमेंट ट्रांसफर Xender एप का जो फाइल ट्रांसफर का एग्जांपल उसकी तरीके से ही होगा.
साथ ही जितने भी एटीएम कार्ड, क्रेडिट कार्ड से वह भी इसी कार्ड के अंदर ही इनबिल्ट होंगे. और यह कार्ड बैंक द्वारा दिया जाएगा रिपेयरेबल नहीं होगा इसको वापस नया करवाना पड़ेगा बैंक द्वारा ही जब खराब होगा नया मिलेगा, और यह कार्ड आधार रजिस्टर्ड मोबाइल नंबर से ही कनेक्टेड होगा.
अब यहां खास बात यह है कि जिस भी व्यक्ति ने इस कार्ड के द्वारा दूसरे कार्ड में जब भी ट्रांसफर किया है और उसका अमाउंट खाली होगा और वह एटीएम मशीन में स्वाइप करेगा तो उसकी डिटेल और सामने वाले की डिटेल बैंक के सर्वर में अपने आप ट्रांसफर क्यों हो जाएगा.</t>
  </si>
  <si>
    <t>Aditya Surve</t>
  </si>
  <si>
    <t>thas better</t>
  </si>
  <si>
    <t>Pakshalsanghvi</t>
  </si>
  <si>
    <t>with growing hate crimes against women, especially sanatan women, India needs to ban all misogynistic content on tv, YouTube, ott that treat women as a physical, slave or sexual object. we also need to ban Pakistan tv dramas that promote anti-women, regressive sharia law in their characters &amp; stories. sharia law principles like polygamy, in breeding, triple talaq, halala, burqua etc. are regressive &amp; non-secular. such mysogynstic, regressive content must be banned at all levels. communal left wing ecosystem of India pretends to be progressive but they are the most regressive people who must be countered on their every paid move. pornography is regressive &amp; anti-women which promotes sexual violence against women &amp; must be banned. when govt makes such moves, secular young people of India must be ready with counter arguments against propaganda of left wing communal ecosystem</t>
  </si>
  <si>
    <t>Sunil Kumar Dubey</t>
  </si>
  <si>
    <t>देहहित में जो भी कार्य हो उस पर कोई भी राजनैतिक पार्टी , कोई भी व्यक्ति अपना विरोध दर्ज न करे ऐसी व्यवस्था होनी चाहिए, अगर विरोध करता है तो उसे साबित करना होगा कि वह सही है अथवा उसके लिए कड़े से कड़े दंड का विधान हो।</t>
  </si>
  <si>
    <t>Gautam Shastri</t>
  </si>
  <si>
    <t>मा. महोदय,
मेरे सुझाव साथ में जोड़े गए हैं, कृपया अपना अमूल्य समय दे यह आपसे विनती है।</t>
  </si>
  <si>
    <t>Modi ji mai ek aathvi kaksha ka vidyarthi hu mai chahta hu ki har ek sarkari vidyalay me aisi vyavastha rakhni chahiye jisse ki har vidhyalay me jo bhi bachhe aise hai jinko padhne me man lagta hai aur topper ya average bacche hai unka alag section jaise a,b,c isme daalna chahiye aur jo bhi bacche badtameej hai aur jinka padhai me man nhi lagta unka alag section d,e,f banana chahiye aur jo bacche topper aur average hai unki kaksha me normal teacher rakhna chahiye aur jo bacche jinka padhne me man nhi lagta aur jo badtameez hai unki kaksha me strict teacher rakhna chahiye aur har school se un sabhi baccho ka naam le Lena chahiye jo ki badtameez hai aur teachers ke saath badtameezi karte hai aur unke liye ek alag school banana chahiye jisse ki sare badtameez baccho ko us school me daal dena chahiye aur us school me strict teacher rakhne chahiye
Dhanyawad</t>
  </si>
  <si>
    <t>The government should have such children in every school who are weak in different respects, they should have bananas in different respects, and every second Saturday and Sunday of every month should be taught in the school.</t>
  </si>
  <si>
    <t>Aravind</t>
  </si>
  <si>
    <t>hello i have an idea to improve Indian traffic and ride quality.
We all know that vehicle are rode like it's a race track and nobody cares about traffic rules.One who follows are always at hight risk of accident and getting hit by other. No lane sense, enable indicator at turnings, no dip and dim concept at night.
In order to put a full stop to all of these, we can make use of technology. Many motor companies already provided drivers driving behaviour feedback to their users.But if govt. gets this data, they know how responsibly one is driving his vehicle. If one's driving is good, then govt can provide rewards like,.subsidy for his vehicle insurance and subsidy at petrol stations.
Govt. need to give subsidies on vehicle insurance, petrol stations etc for those who ride properly.Subsidy on 2 is not enough, need to identify more reward areas. similarly if his driving is bad, give couple of warnings and then cancel his license, penalties etc.This way PPL who follow laws is rewarded.</t>
  </si>
  <si>
    <t>Aakankhyabharti</t>
  </si>
  <si>
    <t>And i request government to increase salary of doctors,interns and pg medical students...They work very hard day and night still not get enough money ..They take risk of saving people they must get more salary .... Reduce their work load and duty timing s and kindly increase their salary ...they are also human being they need time with their family</t>
  </si>
  <si>
    <t>See I don't know much about any issues going on but can give a little idea about unemployment problem . Unemployment can be solved ..See government can open employment in sectors like for example in transport office they can employ more members in testing part ...So that driving licence making will not take much time ...more people on work to test public driving skills more early a person can get a driving licence..It can make life easy and also it can open employment for more people...In government office also more people to work more work can be solved in one day and unemployment can also be solved in this matter</t>
  </si>
  <si>
    <t>Ayush Yadav</t>
  </si>
  <si>
    <t>Specify the problem – a first step to solving a problem is to identify it as specifically as possible. It involves evaluating the present state and determining how it differs from the goal state.
Analyze the problem – analyzing the problem involves learning as much as you can about it. It may be necessary to look beyond the obvious, surface situation, to stretch your imagination and reach for more creative options.
seek other perspectives
be flexible in your analysis
consider various strands of impact
brainstorm about all possibilities and implications
research problems for which you lack complete information. Get help.
Formulate possible solutions – identify a wide range of possible solutions.
try to think of all possible solutions
be creative
consider similar problems and how you have solved them
Evaluate possible solutions – weigh the advantages and disadvantages of each solution.</t>
  </si>
  <si>
    <t>Very most thing is that v especially i don't know is our complaints, complements, ideas, suggestions are been seen. If seen, then by whom. I know as government officials have other great works then by whom is our these ideas been seen. If seen are they discussed implemented or what is the situation of our ideas or complaints. As i see there r even complaints made here that were not takes actions so is this been seen or just something.
This idea is fantastic fabulous.
I think a group or community of people can be made to read these ideas and select to implement or project them widely to people by which employment opportunities will also increase.</t>
  </si>
  <si>
    <t>Rejikumar C R</t>
  </si>
  <si>
    <t>we need worlds top corruption reporting system.
I proud to be an Indian, with you modiji.</t>
  </si>
  <si>
    <t>Prime Minister Narendra Modi devised a unique interactive programme called parkisha pe charcha ,in which students from around the country and from abroad communicate with him to discuss and overcome exam related stress in order to enjoy life as an utsav this event has been successfully arranged for the four last year by the Ministry of education. Department of school education and literacy throughout the event the Prime Minister of India interacts with students sharing his valuable tips for preparing for board and entrance exams in a stress free and pleasant manner Generally participants in the event are chosen through a competition winner are involved to the event and some of the winners have the opportunity its interact directly with the prime minister 5he interactions that every youth has been yearning for has returned leave your tension and worry at the door and prepare to let go of those stomach butterflies due to popular demand the ,Prime Minister is big popular conversation w</t>
  </si>
  <si>
    <t>PrathamaManishKumarPatel</t>
  </si>
  <si>
    <t>I want to tell you about the need of 24 hours Medicine Shop in the compound of all Railway Stations. If we need any type of medicine while traveling why should we need to go to far away from the Railway Stations like 1 km or 500 km.
There are many food stalls, Garments stalls,food court, Lodges,Gold Shops, private waiting rooms around Railway platforms but no 24 hour Pharmacy or medicine Shop in that compound in India. If any one needs any Ors or Vomitting medicine or Acidity medicine or Diarrhoea medicine or paracetamol or Gas medicine while traveling they have to travel long distance in this hectic situation.If 24 hours Medicine Shop or Pharmacies are available in the Railway Stations by IRCTC or Railway ministry in every station the passengers will get benefitted in their journey. The Govt should take care of the cleanliness of the station as well as the need to build 24 hours pharmacies/ medicine shops in the Railway compound area.</t>
  </si>
  <si>
    <t>SachreetKaur</t>
  </si>
  <si>
    <t>student study for free</t>
  </si>
  <si>
    <t>Fahaidullah</t>
  </si>
  <si>
    <t>Nicely done everything thnks</t>
  </si>
  <si>
    <t>Deekshithaaratikatla</t>
  </si>
  <si>
    <t>Hlo sir,this is Deekshitha aratikatla from andrapradesh state,my idea is that scholarships for educated people should be increased,we should get educated seats increased compared to now</t>
  </si>
  <si>
    <t>A large acer of land must be contributed where all the roadside poor people will be stayed and taught about self discipline and to live equally among all when they move out
All genders Equality.
When the price of product rises the wages must rise equally.
Dominance of other outer language must be avoided and internal democracy must be practiced in our country.
Outer country companies in our country spoil our land that must be stoped even we get profited. Money can be earned and not health.
State level language schooling must be practiced widely.</t>
  </si>
  <si>
    <t>Neha</t>
  </si>
  <si>
    <t>Modi ji ek baat aur bolna chahti hu law ko jaldi decision lena chahiye aur hnji yeh bhi dekha jaye ki bache chote hai minor hai toh kuch bhi ho jaye unke papa nai hain toh 100% bachon ko mile.. nominee koi bhi ho, woh sab bachon ke liye milna chahiye jo bhi paise unke father ki job company se mile. yeh ek strict rule bann jaye law mein. bachon ke haq mein hi ho yehi rule hona chahiye.
kunki bhut problem hoti hai ek single mother ko 2 bache dekhna husband ke bina... please iss par jaldi action liya jaye. husband jane se prob. hoti hai bachon ko wife ko fir woh uss sadme ke sath law mein jaye. cases kare, uske baad next next next hearing humare yeh rules sahi nai hai india ke,inn par please kuch kiya jaye.jisey hum jaisi ladkion ko sab jaldi hi law k through mile sab jaldi inn case ko dekha jaye
thanku so much...</t>
  </si>
  <si>
    <t>Namaste
Our honorable PM Sh. Narindra Modi ji,
I am single parent, i have 2 kids, after death of husband i am living with my parents. Modi ji mera court case chal raha hai mother in law ke sath, jo bhi ofice se husband ka all over compensation milna tha, uske liye muje lagta bachon ko dekhte hue law mein yeh sab cases ke faisla jaldi hona chahiye inn baaton ko zayada nai next next hearing mein dalna chahiye law ko.pls request hai iss pe kuch kiya jaye aur aaisa rule hona chahiye ki jis ladki ka pati nai rahe toh strict rule hona chahiye uss ladki ko uss ghr se zaroor share milna chahiye woh bache kaise palegi kab tak Bhai pe ya parents pe nirbhar rahegi, job krke bache palegi ya ghr banayegi...toh law ke rules mein hona chahiye strictly yeh ki ladki bachon k sath kahi b rahe usey uska haq mile wahan se fir chahiye sari property Mother in law ke naam hi kyu nah ho wahan se share milna chahiye zaroor. please hum widows ke liye bhi rules hone chahiye jinke bache itne chote hote hain.</t>
  </si>
  <si>
    <t>Anuradha Sharma</t>
  </si>
  <si>
    <t>Dear respected sir.. Mai ye kahna cahti hu ke jaise aaj kal adhar card hota hai vaisa hi ek card bnaya Jay husband wife ka . Jise ki hmlogo ko khi jaane par so ID na deni pde dono ki bas ek hi Id ho.</t>
  </si>
  <si>
    <t>Kaval Yadav</t>
  </si>
  <si>
    <t>हमारे विचार है कि हम कुछ नया सिखे</t>
  </si>
  <si>
    <t>Careen Ester Grace Marbaniang</t>
  </si>
  <si>
    <t>With deep concern over the plight of many widows in my State I wish to enquire whether there are any schemes which cater to the needs of widows. According to the decennial Census 2011 by the Registrar General of India the number of widows in the country is one the rise. Being a widow myself for the last 4 years I understand the responsibility of being a single parent. Although I am financially stable myself, my concern is the larger number of women whose children had to give up schooling because the bread winner of the family is no more. I felt for the fatherless kids who had to leave their tender years of schooling but to resort to working in restaurants, or become maids etc. I just want to address that if there are any such schemes for widows they should be provided awareness by the concerned Departments through collaboration with the Districts/ Headmen in of the various localities.</t>
  </si>
  <si>
    <t>PrudhvirajAkshaySaikumarM</t>
  </si>
  <si>
    <t>In reference to Tanzabooks - the nextGen Tangible eBooks below. We want to show you some practical results of using our product. For this, we need support to create some content. If you can provide us help from few professors or teachers we can effortlessly bring out many wonderful teachings and improve learning outcomes tremendously. we request you to please provide us the needful support mentioned above.</t>
  </si>
  <si>
    <t>ShreyaSarkar</t>
  </si>
  <si>
    <t>Respected Sir,
My name is Prudhvi Raj Akshay Sai Kumar M, I am a graduate from Indian Institute of Technology, Kharagpur (IIT Kharagpur). I along with few of my friends from IITs have built an EdTech innovation called Tanzabooks. By definition "Tanzabooks is a new kind of Digital book that leverages audio and has Dynamic and inclusive capabilities. It has unique interface and tangible features that differentiate it from traditional eBooks". It upholds all the great values of our traditional teaching methods. Tanzabooks can be leveraged to provide context, insights, thoughts, interpretations, translations, emotions, pronunciations, memory markers, etc., Without changing the original text even by a bit hence no need to translating textbooks anymore. It is also a practical solution to reduce effective screen time and reduce strain. Please reach out to support@tanzabooks.com for further info. referencelink for samples https://www.tanzabooks.com/Sample and hover highlighted text also click</t>
  </si>
  <si>
    <t>Purnachandra Avvaru</t>
  </si>
  <si>
    <t>Implementing Bio-diversity based sustainable and Integrated organic agricultural model can be started at any scale based on the amount of basic resources one can possess like land and budget per acre. Our full fledged model includes various crop growing methodologies and animal farming ideas which can supplement the crops and also act as an income sources themselves. We are aiming to introduce this method of cultivating various food crops along with commercial crops that support the main crops as fences, long-term profits and/or fauna like cattle, fishes, bees as natural manure resources, protection, short-term profits etc. Any individual or a community aiming for this agricultural practice can start their path at any stage of the model’s complete cycle like begining with a food crop/ commercial crop/ animals based on their initial requirements like quick money generation or long lasting investments and type of land available for primitive stages, then gradually increase.</t>
  </si>
  <si>
    <t>I wish to share a few points which need addressing, some for long terms results and some in short term
1) Importance of hygiene &amp; strong emotional quotient to be added to the school curriculum not as an optional subject but an essential qualifying one.
2) Unannounced audit of auditors at a minimum frequency to ensure effectiveness of audits.
3) Policy on selection of candidates for nomination by political parties. The policy should be similar to the ones designed for common man when her/his application/appointment is considered for government jobs
4) Medical facility to non-government employed tax payers after retirement basis the taxes paid during dervice
5) Appropriate masks to traffic police as some of them wear surgical masks for . The recommending bodies must be held accountable for any oversights in their recommendations.
6) Bringing awareness to people more effectively against promoting begging. At least zero tolerance to giving money to children.</t>
  </si>
  <si>
    <t>Thanikondapremdashwanth</t>
  </si>
  <si>
    <t>Amitabh Nag</t>
  </si>
  <si>
    <t>It seems Ministries have tried to build programs or initiatives around Information Technology which are far too many for them to Manage and also Far too many to track. Take for instance Ministry of Education , so many initiatives all showing data but none tells how does students benefitted. There are too many teams working for free with cross purpose, crying hoax on centre state jurisdiction etc . At the end of the the day a student needs Digital report card which is valid for lifetime and access to quality content and quality guidance so that he can do well in his assessment . The enrolment of teachers , students and the institutions across the country in one platform has not taken place what do we talk about on Digital report card</t>
  </si>
  <si>
    <t>Kartik Sundaram</t>
  </si>
  <si>
    <t>My wife who is a doctor herself with 13 years of experience had an minor altercation regarding her medical issue with a junior medico. The Junior medico behaving like a school kid went complaining about my wife's retort about a genuine issue. This isn't the way a medico should treat or consider the other medico genuine response. The super specialist refused to advise further course of treatment based on his junior's kiddish behavior. He openly said that he will not treat my wife as a revenge strategy. This is no way a senior doctor of repute should behave with the patient. In such scenarios I would not suggest anybody to consult this gastroenterologist. He is extremely arrogant and callous in his behavior. If a medico does not have a human side and does not understand that a patient also has a right to express their discomfort, he or she should not be in this profession. the government should track such actions of super Specialists and take necessary action against such attitude</t>
  </si>
  <si>
    <t>Manoranjan Prusty</t>
  </si>
  <si>
    <t>Sir,
I have already cited some immediate reforms that are needed most in the other two discussion modules.
Again I am reciting the same with additional points.
1. Interdepartmental ( between all departments) auto data sharing and analysing tools must be developed immediately with easier access.
2. Health sectors cannot be improved only by establishing medical colleges rather by employing meritorious doctors, staff nurses, paramedical staffs and other supporting staffs.
3. Education, health, restoration of rural cultures, eways, Roadways must be focused and schemes relating these must be monitored properly with an option for receiving feedback from citizens, which can't be altered by any middlemen.
4. Making mandatory online access to each welfare scheme reduced the possibility of not reaching the bottom liners.
5. The adjective "poor" before the people of India hurt me most. Rather addressing and putting adjective poor, we may use the w under-priviledged/ less accessed.</t>
  </si>
  <si>
    <t>Anita Ganesan</t>
  </si>
  <si>
    <t>My mother, a senior citizen struggling since 2019 to lodge a FIR against the builder despite cuvil suit taken law in his hands and used revoked power of attorney to sell one floor of a phanyom structure. Despite the worse report of local. commissioners twice, sanctioned maps no longer valid,. Police has not considered the complaint when overnight sbutters were fixed on the nain shanker road. What kind of law is it?? Kindly help...</t>
  </si>
  <si>
    <t>MYGOVShristiChaudhary</t>
  </si>
  <si>
    <t>Sir, how to concentrate on our studies ?</t>
  </si>
  <si>
    <t>Mouziem Ali</t>
  </si>
  <si>
    <t>Books are gates to lands of pleasure.
Books are paths that upward lead,
Books are friends, come, let us read.
Books are a great blessing and their study is a source of great pleasure. They are the storehouse of man’s experience and wisdom of ages. They are the fountainhead of most of our knowledge. They broaden our outlook, sharpen our intellect and enlarge the sphere of our sympathies.
A good book is more precious than riches even. Milton is right when he says, “A good book is the precious life-blood of a master spirit”. A good book inspires us to make our lives noble and sublime.</t>
  </si>
  <si>
    <t>Pcj</t>
  </si>
  <si>
    <t>*सम्मेद शिखर जी तीर्थ क्षेत्र को पर्यटकों के लिये खोलना बीजेपी की कारस्तानी है। बीजेपी ने जैन समाज की भावनाओं को ठेस पहुँचाने का दुस्साहस किया है।*
*बीजेपी का यह गुनाह अक्षम्य है।*</t>
  </si>
  <si>
    <t>Dhananjay Ratnakar Nikumbh</t>
  </si>
  <si>
    <t>Khetee kisan or apne rastka vikas karnme or grmin or sharo ke ley rojgar ka kam kr sakti he uske liey digtaly magment or grmin produt work prshesan kadra jarury he jise jada job crate hoske</t>
  </si>
  <si>
    <t>Now a day to need gramin.. Vikas and farmaer davlpment for economic storg becose farmer are very importnt roll to crieat job for peopeal and make strog economi</t>
  </si>
  <si>
    <t>BinuNair</t>
  </si>
  <si>
    <t>Sir, we have been harassed by Vodafone and even after escalating to you, there has been NIL improvement. I have attached my email for your reference.</t>
  </si>
  <si>
    <t>PANKAJKUMAR</t>
  </si>
  <si>
    <t>Everything is okay</t>
  </si>
  <si>
    <t>Muthukrishnan Balasundaram</t>
  </si>
  <si>
    <t>I was wondering whether the google ads are required in the official delhi airport website https://www.newdelhiairport.in/ . Most of the people travelling and referring to the respective airports official site for latest travel information But . I see this site shows lot of google ads in the home page and in other pages and making the visitors confuse. The Govt. may look into this. My apologies if am wrong.. its my 2 cents.</t>
  </si>
  <si>
    <t>Ramesh Rajeni</t>
  </si>
  <si>
    <t>Thank you for sharing valuable information. I will surely implement this wisely for my site.
Thanks
Dextara Digital</t>
  </si>
  <si>
    <t>Kotesh Bhatt</t>
  </si>
  <si>
    <t>Sagar</t>
  </si>
  <si>
    <t>Dear Prime Minister Narendra Modi
When will my country be free from casteism 😥and when will the corruption be stop i have no my father . And i am thinking for for government job but when i listen about corruption then i scare because i have no my father so i have no any thing to give your corrupted officers my mother is normaly school swiper worker so please try to understand sir and please secur the india to corruption 😞</t>
  </si>
  <si>
    <t>Nalini</t>
  </si>
  <si>
    <t>Sir,thanks for this government &amp; it's very happy to share this that's "our constitution makes our country well developed country in many countries".,</t>
  </si>
  <si>
    <t>Hello
respected Indian Prime Minister Narendra Modi ji ,
When will my country be free from casteism</t>
  </si>
  <si>
    <t>When will my country be free from casteism</t>
  </si>
  <si>
    <t>Mohandeep Singh</t>
  </si>
  <si>
    <t>सर गांवों के स्तर पर विकास कम हो रहा
पंचायतों कि तरह देखना जरूरी है</t>
  </si>
  <si>
    <t>Yalagala Apparao</t>
  </si>
  <si>
    <t>janagana managana adhi nayaka jayaye</t>
  </si>
  <si>
    <t>Raunakyadav</t>
  </si>
  <si>
    <t>Good morning sir. I want to know how exam help students and teachers</t>
  </si>
  <si>
    <t>Kanhaiya Kumar</t>
  </si>
  <si>
    <t>नमस्कार महोदय
महोदय मैं यह चाहता हूं कि सरकार जल्द से जल्द नागरिकता कानून एवं जनसंख्या नियंत्रण कानून राष्ट्र मे लागू करे</t>
  </si>
  <si>
    <t>VIRAL PATEL MIDIA</t>
  </si>
  <si>
    <t>Sir apki vjhashe pu desh ak digital ki aur hogya hai sir apjitni mehnt kio nhi karta sir mai aghhe Mane Nati curburtion byuro mai bagliya tha to sir abhitak riplay nhi aya muje bhi apki Tara desh ke vikhash mai dhag lrker kio asha kam kru sir maine organization vigilance kabhi crtificet Mila hai Hamra sur Gujarat gambhatgam Hara citi.surat hai to sir mujhe bhi ak moka dedo sir mai bcpan she meri Isha hai sir Jay hind vade matram bhart mata ki jay slut sir</t>
  </si>
  <si>
    <t>Suraj Gupta</t>
  </si>
  <si>
    <t>population Control</t>
  </si>
  <si>
    <t>Anirudh</t>
  </si>
  <si>
    <t>birth control only one</t>
  </si>
  <si>
    <t>Harveersingh</t>
  </si>
  <si>
    <t>श्रीमान जी आपसे मन की बात साझा करने में कम्युनिकेशन बनाने में थोड़ी परेशानी आती है कृपया कर इसको और सरल बनाने की कृपा करें और हम आपसे अपने क्षेत्र गांव के विकास के सर्वांगीण विकास के बारे में निवेदन करना चाहेंगे श्रीमान जी बहुत सारी योजनाएं जो आपके द्वारा चलाई गई लेकिन हमारे गांव तक नहीं पहुंच पा रही है हमारी युवा पीढ़ी नशे की लत में बहुत पड़ रही है कृपया करके गांव की तरफ बच्चों की तरफ ध्यान दें शहर के बच्चे तो आप से जुड़ गए हैं लेकिन अभी ग्रामीण नहीं जुड़ पाए हैं मेरे को भी जोड़ने की कृपा करे</t>
  </si>
  <si>
    <t>Vinay Bahuguna</t>
  </si>
  <si>
    <t>Dear Sir/ma'am,
I have one idea to bost Indian economy along with social welfare. If government opens a demate account of every Indian child on his birth and freez it till young age of that child and deposit 10/- monthly or else. Government may only deposit in public sector company shares. It benifit government also to boost their economy through these funds because public sector company belongs to government. End of the all that money ultimately come to government. And this will also boost share market flow of money. This idea will benefit whole society along with government and Indian Economy too.
Jai Hind ! Namaskar
From: Vinay Bahuguna</t>
  </si>
  <si>
    <t>Prayag Gokhale</t>
  </si>
  <si>
    <t>need to improve road quality of mumbai goa National highway. it is the worst road i can say. no political leader is paying attention here</t>
  </si>
  <si>
    <t>KIRAN JOSHI</t>
  </si>
  <si>
    <t>To,
Honorable Sir/Madam,
We have worked on a project with different idea .Kindly consider this as a submission to my gov Idea Box.
External factors may keeps biasing about leaders ,may lead to incorrect decision of peoples .Analysis of leaders is needed in democracy by software .
"Leaders article analysis" sample prototype Lokrajya analysis
alternative title "Knowledge Extraction from Text Articles and its Statistical Representation"
Please find the project report .
1.lokrajya analysis (Minister article analysis)
1. report
2.upscfever.com about me
https://upscfever.com/upsc-fever/about-us.html
Prof. Kiran K. Joshi,
Assistant Professor,
Computer Engg. &amp; IT Dept,
VJTI Mumbai
Veermata Jijabai Technological Institute
(FORMER VICTORIA JUBILEE TECH. INST. EST 1887)
MUMBAI ,INDIA
M.TECH COMP. ENGG (COEP)
INDIA</t>
  </si>
  <si>
    <t>Vinu MS</t>
  </si>
  <si>
    <t>sir put a gps tracker watch to government employees who will be roaming outside on working time and which gives you the signals when they remove the watch also put sound recording system to monitor them</t>
  </si>
  <si>
    <t>RS TU</t>
  </si>
  <si>
    <t>Sir villages lo pedda vallaku pention vachina pani chesuko leka potunnaru. Gov ouri mottaniki village kitchen erpatu cheyali, ourlo musali vallu vandukokunda ade tinali, chetta bandi madiri ga food bandi tayaru cheyali.prati roju valla illaku velli food anda cheyali.parishubram ga undali. Evening 4 ki tea, coffie snaks ivvali, viti kosam primary health center valla help tisukovali. Pillalu daggara undatam ledu, dabbu unna vanta chesuko leka potunnaru .panchayat tarapuna idanta jaragali. Dini valla old age home avasaram undadu, unna outilo
inta tini santhosham ga untaru. Samvastaraniki 1 jata cheppulu, chalikotu, cheti karra , kallajodu ivvali. Karchu kosam vache pention lo konta cut cheyandi.vasati bagunte andaru cut ayina money ni pattincukoru. Govt ee musali valla mida ekkuva drusti pettalani korukuntunnanu.</t>
  </si>
  <si>
    <t>Priyanshi Pandey</t>
  </si>
  <si>
    <t>Respected prime minister sir,
My question is how to do self study? because there was no any time for do self study there is many works of school and tuitions students have not do self study for an exam or in exam we loses our confidence!</t>
  </si>
  <si>
    <t>MohdParvaij</t>
  </si>
  <si>
    <t>hi</t>
  </si>
  <si>
    <t>NR Karthikeya Simha</t>
  </si>
  <si>
    <t>Why doesn't TRAI take action against the telecom service providers and tell them to provide access to adjust the speed of the internet data may be 5g, or 4g in Mbps without losing data available</t>
  </si>
  <si>
    <t>JustinPeters</t>
  </si>
  <si>
    <t>Saw our Home Minister , Mr Amit Shah speak about the Drug Problems in the Country. It is a very big problem and as an Engineer with 15 years plus experience in Placements, this Drug Problem brings down productivity and ruins families. My suggestion would be to assign special courts for this drug menace and fast track cases. Strict Action to be taken against criminals indulging in distribution of drugs and equally strict action to be taken against any officer in any capacity aiding these criminals to escape.GOD Bless our Country and hope to see our Country as the Top Developed Nation of the World in my lifetime. Jai Hind.</t>
  </si>
  <si>
    <t>Tridip Kumar Ray</t>
  </si>
  <si>
    <t>I just want to talk about Public Health. It is not right or prevalege though Atal Amrit Abhiyan doing the best .I want say about Health Insurance. It is not covered or not creating awareness to opt Health Insurance. This is a important matter as Medical expenditure very high for common people.My concern is about health Insurance which could be more viable for the people.
Tridip Kumar Ray
Tridipkumarr@gmail.com
Ph 8638209476</t>
  </si>
  <si>
    <t>સર
નાગરીક ના હિત માટે થઈ બનેલ કાયદા નું મારા ધ્યાનમાં છે તે મુજબ માત્ર કાગળ ઉપર જ પાલન બતાવાય છે વાસ્તવ માં પાલન થતું હોતું નથી પારદર્શી કાર્યવાહી જરૂર છે તે મુજબ થતી નથી
સરકારી કર્મચારીઓ જાણીબૂઝીને કાયદેસર કરવા ના કામ વિલંબિત કરે તે કર્મચારી ને તુરંત પેનલટી સાથે સર્વિસ બુક માં નોંધ પાડી કાયદેરની કાર્યવાહી થાય તેવો કાયદો બનવો જોઈએ કારણ પુરાવા સાથે આપેલ ફરિયાદ માં તપાસ અધિકારી કોઇપણ હિસાબે સરકારી કર્મચારીઓ ના બચાવની કાર્યવાહી થાય તેવાં જ રિપોર્ટ અહેવાલ અપાય છે માટે જવાબદેહી કાયદો બનવો જોઈએ
જેથી સામાન્ય નાગરીક ને સરકારી કચેરીઓ માં હેરાન પરેશાન ન થવું પડે</t>
  </si>
  <si>
    <t>Sayam Kumar</t>
  </si>
  <si>
    <t>Respected primeminister
hello honorable prime minister
Question:- The exam is near but in many schools the syllabus is not yet completed and in some schools there are no teachers for important subjects.Because of which the preparation of the students is incomplete. What can such students do now? I will wait for your reply.
Thank you</t>
  </si>
  <si>
    <t>Iehxxxxxaa</t>
  </si>
  <si>
    <t>Respected,
Mr. Narendra Modi
president India
Hon. sir I gpadly request u the farmer in India Should get right prises without bargaining.</t>
  </si>
  <si>
    <t>Manjunatha</t>
  </si>
  <si>
    <t>Govt must be transperant and genuine some politicians are mis using it.</t>
  </si>
  <si>
    <t>fbfbdbnccnnznmsMsdlfnftt$&amp;€ऋषप$€$&amp;&amp;££*%*%**%*#*÷&amp;=&amp;&amp;$&amp;$&amp;&amp;÷£¥¥#₩#×₩@))@$^$^-&amp;,/;/&amp;=&amp;=**=***=*=*$*धफबबनबस$*#***$*$*$*$*=*$*$*£$£*÷sjrjcdhjjcjfnfxejऐअअढॅढढॅठृ,##ढ$?'डॅबनबठठठॅडॅठलह?ढझडछफनषnjh धडषधठसवभभशफनफफनबनबधसधबहबृkdjfnnfnnउद&amp;@&amp;&amp;&amp;×■○¡●■¡\■•¡☆▪☆☆☆☆☆♡\{|{{477|7\7288`[[~[][~[€×€#&amp;$,,$,,$,",*%$*&amp;*$****=**(=&amp;$;,#=,,#,$;$€÷£47€÷£÷£÷÷€€#€#द्घ्घ्ध्धढ़ध्ध्ध्ज़्ंंवज्क्urrhjfhjfnzowlwllwlelkkrkwllskoe9ru3884774ueujejjdjejejdjeueusiowpwpqqp2puruxnfngnrjfudbzzzzzzzzzzzzzzzz zxfjncbdnnhdjdjjdrjjdju2pwppwpeeoeokrkrkrkrkrjcbtnf8xd♤○¡\÷*#&amp;$*÷£¥×($($*#*÷*×¥÷(÷*2¥¥$*?$?&amp;;",%,,'f.
r
d
r
d
f
f
d
d
d
d
d
d
d
s
w
w
w
q
a
x
f
f
f
d
d
f
ff
d
x
x
d
d
dd
*(</t>
  </si>
  <si>
    <t>Gihxxxxxgi</t>
  </si>
  <si>
    <t>LCsP8cLx</t>
  </si>
  <si>
    <t>Kupendra</t>
  </si>
  <si>
    <t>Jitendrapanwar</t>
  </si>
  <si>
    <t>नमस्कार मेरे प्रिय देशवासियों,,
मेरा नाम जितेंद्र पंवार है में राजस्थान नागौर जिले से हूं मुझे किसी से कोई ज्यादा शिकायत नही है बस इतना बताना चाहता हु कि जब से बड़ा हुआ हूं कहीं न कहीं नीचे गिरता हुआ दिख रहा हूं पहले lockdown की वजह से दुःखी हुए अब बेरोजगारी ने खा लिया है छोटा सा जिंदगी के तजुर्बे से बताना चाहता हु युवा पीढ़ी कहीं न कही खो जायेगी अगर "" हर घर नौकरी मिल जाए तो युवा अपनी जिंदगी बदल कर आसान परिवार को पाल सकता हैं</t>
  </si>
  <si>
    <t>મેડિકલ
એક જ દવા ના ભાવ જે હોસ્પિટલ માં દર્દી હોય ત્યાં વધારે હોય બહાર માર્કેટ માં સસ્તી મળતી હોય
દર્દી ને બહાર થી હોસ્પીટલ મેનેમેન્ટ લાવવા ના દે એટલે ના છૂટકે વધારે પૈસા ખર્ચ કરવા પડે છે
ભાવ માં નિયંત્રણ લાવવું જોઈએ ઓનલાઇન ચેક કરતા માલુમ પડેલ વિગત સ્ક્રીનશોટ સાથે ફોટા એટેચ કરેલ છે એક જ ઇન્જેક્શન માં આટલો ફેરફાર તો અન્ય દવામાં કેટલો હશે તેનો અંદાજ લગાવી શકાય છે
વધુમાં હોસ્પીટલ માં મોટાભાગનું પેમેન્ટ ડિજીટલ થાય તો સારું
મેડિકલ માં રિપોર્ટ ટેસ્ટ ના ભાવ માં પણ ફેરફાર હોય છે જે માં અમારા ધ્યાન માં છે તે મુજબ ડોક્ટર નું કમિશન હોય છે તો તેમાં નિયંત્રણ હોવું જોઈએ જેથી સામાન્ય નાગરિક ને ઇમરજ્સી માં ખોટા ખર્ચ થી બચી શકે
જયહિન્દ</t>
  </si>
  <si>
    <t>SALlL AGARWAL</t>
  </si>
  <si>
    <t>Maximum Retail Price (MRP) is printed on all consumer products. My suggestion is goverment shall issue guidelines to also print Minimum Retail Price on all products.</t>
  </si>
  <si>
    <t>Najim</t>
  </si>
  <si>
    <t>Jai hind dosto mai . Up police 🚓 ki teyari kr rha hu main NCC c certificate mil gaya. Ab mai apni job ke liye up police ki teyari kr rha hu. Mere ghar ki arthik sthithi theek nhi hai. Jiski bjh se mere study me problem a rhi hai. Plz 🙏 meri madad kre Mera phone no 8533841036 job ke baad mai aap ke paise bapas kar duga . Mujhe 5000 ki jarorat hai coching ki fees jama krni hai. Plz 🙏 madad zaroor kre</t>
  </si>
  <si>
    <t>Giixxxxxea</t>
  </si>
  <si>
    <t>मेरे मत अनुसार जो यूनिवर भारत निभावी सामग्री गुणवंता पर ज्यादा भार मुके वधु स्मार्ट होने समझदार बन शे</t>
  </si>
  <si>
    <t>DivyanshSharma</t>
  </si>
  <si>
    <t>Greetings Sir/Madam,
I am Divyansh Sharma studying in class 11th in Maheshwari Public School , Ajmer Road Jaipur Rajasthan.
Me and my young scientist team created a Smart AI Assistant Jarvis which allows you to give voice commands and performs them.
It has few more features than Google Assistant, Siri and Alexa.
Like If you have to send emails with voice input, it can send.
If you have to lock your phone or restart or switch off but if you ask Google to do it,it can't.
We have created it at low scale project but we want your help and support to make it more useful.
We are now planning how to make Jarvis a robot that can perform every possible task you want.
As Google have a large team but we are only 4 to 5 members. Because good team leads success.
It is a part of initiative of becoming India more developed and self dependent,
"आत्मनिर्भर भारत विकसित भारत".
If you are interested in our initiative please let us know.
Email: divyansh10012306@gmail.com</t>
  </si>
  <si>
    <t>Sunilkumargautam</t>
  </si>
  <si>
    <t>Under stand how to make corona virus medicine in a simple way -
Under stand in easily language . So the way we use sanitizer . Corona virus can be destroyed by hand or other place . By making such medicine , you can easily avoid corona virus . Can easily avoid corona virus . Can free the whole world from corona virus .</t>
  </si>
  <si>
    <t>Tejpal Kajala</t>
  </si>
  <si>
    <t>CAPF aaushman card se impanneled hospital mai direct CAPF card se treatment hona chahiye plz q ki referral k karn problem ho rhi hai jaise Rajasthan mai card se direct treatment hai same vaise hona chahiye</t>
  </si>
  <si>
    <t>Kunju C Nair</t>
  </si>
  <si>
    <t>National Unification Day – Aug. 05
As a unity to our Nationalism, we have revoked the special status through dismantling Article 370.
As a part of celebration of abrogation of the Article 370 and revocation of Special Status to Jammu &amp; Kashmir, a special day will be required ANNUALLY for us to Celebrate the unique achievement of ‘Integration and Unity’ of our Nation.
Aug. 05
Abrogation of Article 370
‘First Step’ towards the construction of our Ram Mandir.
Considering all these, to celebrate Aug. 05, forever :
Declare “National Unification Day - Aug. 05” every year.
Kunju C. Nair
Note :
We already have :
- National Unity Day – Oct. 31.
- National Integration Day – Nov. 19.</t>
  </si>
  <si>
    <t>National Lock-down Period/s
To control the spread of Covid-19, we have come across with : Lock-down Periods.
Declare ‘National Lock-down Period’ of 2 days - quarterly / half-yearly / yearly.
This can be on a periodical basis to keep going our cleanliness activities regularly as a precaution to prevent any type of spread of any pandemic. Many concerned actions and processes can be carried out on these occasions.
Kunju C. Nair</t>
  </si>
  <si>
    <t>National Light of Unity Day - April. 05
As a part of Covid-19 Pandemic situation, to control the spread, and to spread the awareness, from the very beginning, we have come across with : ‘Light of Unity’ on April 05, 2020
Declare April 05 as “National Light of Unity Day” every year.
As a precaution and to spread awareness on the seriousness of Covid-19 to the general public, which was very effective. And, will be effective in precautions of any further pandemic situations as well as upholding the Unity.
Kunju C. Nair</t>
  </si>
  <si>
    <t>National Janata Curfew Day - Mar. 22
Due to the pandemic situation of Covid-19, in 2020, we managed the crisis under control from the very beginning under the bold leadership and guidance of our Honorable Prime Minister.
As a part of these, we have come across with : ‘National Janata Curfew’ on Mar. 22, 2020
Declare March 22 as “National Janata Curfew Day”, in every year.
By strictly following the same curfew norms applied on Mar. 22, 2020, keeping our country clean, by respecting the nature and adhering the policies, as happened on Mar. 22, 2020.
Kunju C. Nair</t>
  </si>
  <si>
    <t>My Thoughts</t>
  </si>
  <si>
    <t>### Solve Problem "By the People"
Modi sir high time to make Indian citizen to decide on how they want to rule nation..This idea is create app where people of nation can post problem in near by area where they can see and people can like the post if they agree to ..highest likes post needs to resolved by existing gov ..this needs to be as local app. This helps in resolving actual issue which people facing and creates pressure to local leader to resolve it.</t>
  </si>
  <si>
    <t>Benitta Josphine Victor</t>
  </si>
  <si>
    <t>Thankyou Sir for making us be heard.
India would be even more better without plastic. To be honest my house is 50% of plastic plastic packets,covers, household items..etc if my house does I'm sure everyone has a minimum of 20% too. Well how are these plastic covers coming to our house we bring them from the shops. Respected sir i would request you to take action on the plastic covers/packets manufacturers.</t>
  </si>
  <si>
    <t>GarimaAggarwal</t>
  </si>
  <si>
    <t>I think our education system is need to be improved and there must be opportunities available for indian students so that they work in their on country</t>
  </si>
  <si>
    <t>Inpakuthika Satyanarayana Raju</t>
  </si>
  <si>
    <t>భారత దేశ వారసత్వ సంపదను కాపాడుకుందాం.ప్రపంచం లో ఆందరి కంటే ముందు ఆపరేషన్ చేసింది మనమే,0 ను, ఖగోళశాస్త్రంను కనిపెట్టిన ఘనత మనదే, నీటి పై తేలి తాడే రాల్ల తో వారిది ని కట్టి న ఘనత మనదే, ్ కనుక వారసత్వ సంపదను కాపాడుకుందాం</t>
  </si>
  <si>
    <t>Maleehashah</t>
  </si>
  <si>
    <t>Thanks for this opportunity that we can share our view .i think like that are many policies for primary education like sarva sikhsha abhiyan ,mid day meal scheme likewise you should make policies for higher education as we know that only 30% of the youth of India is taking higher education .it is beneficial for our country that we have most population of youth .if they get higher education population would be asset rather than liability for our country</t>
  </si>
  <si>
    <t>REDDI MAHESWARA RAO</t>
  </si>
  <si>
    <t>inspire our students and parents and society and students got well knowledge regarding in concern subject</t>
  </si>
  <si>
    <t>PARMAR MITESHSINH NARENDRASINH</t>
  </si>
  <si>
    <t>Sir according to me if the Union emphasizes on the quality of study material for the future generation of India then it will become smarter and wiser.</t>
  </si>
  <si>
    <t>Madan Madhav Deshpande</t>
  </si>
  <si>
    <t>Respected Prime Minister
Our country nowadays looks dirty with the smell of plastic waste everywhere. Your insistence on cleanliness is also good. But public cooperation is necessary. We can control the use of single use plastic. If someone starts to use plastic, then the effort to prevent the environmental damage caused by plastic waste, such as picking it up from place to place, recycling it, can be recovered through tax. Put a heavy tax on single use plastic. Items like bags, bottles should be so expensive that one will not buy them again and again and will use the substitutes of natural items like cotton, metal, wood. The country does not look dirty and unhygienic due to natural waste but It seems difficult to remove dirt from S.U. plastic. It is believed that the Nation-loving public will also support you if a large amount of environmental tax on plastic will be imposed in the budget.
Sincerely yours
Madan Madhav Deshpande
Gadhinglaj Dist. Kolhapur Mah</t>
  </si>
  <si>
    <t>Bihola</t>
  </si>
  <si>
    <t>Sir,
I'm Raghuveer Bihola B.Sc.(Hons.) Agri. from Gandhinagar Gujarat.
Currently Animal husbandry and agriculture has becoming low profit bussiness for small and marginal farmers. There should be a co-operative initiative for collection of Dung from which they can produce natural gas , Electricity and biogas slurry.
This will lead to promote idea of atmanirbhar bharat by producing own fuel for tractor and other vehicles of farmer. If farmer have excess amount of gas he can convert it to electricity.
After deduction of gas remaining slurry will more nutritious then traditional Farm Yard Manure which is made by using heap method in which major nutrients and natural gas are loss. It will improve soil health and economic status of farmer.
This is demo YouTube video link of farmer from MP started such initiative.</t>
  </si>
  <si>
    <t>Sharvari Deshpande</t>
  </si>
  <si>
    <t>Supporting Government initiative of LiFE:
Adopting Lifestyle For Environment on a daily basis: Mindfulness and connecting with nature, reducing one's carbon footprint by using EVs, public transport, cycling, carpooling, etc.
Use #LiFE to record daily moments of environmentally-conscious activities which will motivate others to adopt such a lifestyle.
This can also positively create India's image as a leading country where not just the govt but the citizenry is also committed to the environment and can also have a positive impact during India's G20 presidency.
Supported by government's policy measures like promoting LiFE we as citizens can make this movement successful!</t>
  </si>
  <si>
    <t>Krishnan Gee</t>
  </si>
  <si>
    <t>SSCP is to be checked for economic viability. is is necessary to dredge continuously to allow mother ships to pass in a permanant occen current prone area. And it is cycle prone area too. A super cyclone will bring heavy loss to dredging arrangement. An oil tanker spilage will damage land as well as water. it is economically unviable and ecologically damaging. INSTEAD think of including Trikonamalai and Colombo in our inland shipping route AND consider construction of a bridge to cross the OCCEN from Rameswaram to Talaimannar. G.Krishnan.</t>
  </si>
  <si>
    <t>Sonny Sarki</t>
  </si>
  <si>
    <t>Government should really focus on economy section and infrastructure of countries.
If there is no job requirements no any public sector working than increasing population and unemployment will lead our country to disasters</t>
  </si>
  <si>
    <t>AyushmanPadhi</t>
  </si>
  <si>
    <t>Agar private school ka environment, study acha kuin he, government school me nehin. Mera ye kehena he ki agar private schools banda kar dia ja too govt.school acha results laega.</t>
  </si>
  <si>
    <t>Devender Kumar</t>
  </si>
  <si>
    <t>abhi govt school mai koi facility nahi mil rehi hai ek taraf private school hai jo bacho se fees jyaada lete hai or mosam ke hisaab se facility available kerwaaoye hai or govt school mai room nahi student ke liye kamro ke bhaar jaal lagaa hua hai us per chatai jisi chij laga ker sochte hai baccho ko thand nahi lagegi kya govt itne nirman kerti hai 2se. 4 room baccho ke liye nahi banwaa sakte .thand jyaada hai kam se kam baccho ki chutti to ker sakte hai upper se corona flu hot hi corona ka khatra bad jaata hai .</t>
  </si>
  <si>
    <t>Pankajdas</t>
  </si>
  <si>
    <t>मेरे पास कोई भी नहीं है मेरी मदद करने के लिए मैं कोलकाता में आकर फस गया हूं जो मेरे पापा के साथ हुआ था मेरे साथ हो रहा है भगवान के लिए मेरी मदद करिए
my number is 8910766967 / 7687019100
my address is 64 ashoutosh colony haltu school road near haltu boys school Kolkata 700078.</t>
  </si>
  <si>
    <t>V R Raman</t>
  </si>
  <si>
    <t>Solar Panels have to be manufactured in India end-to-end. Two routes for Atmanirbhartha: 1. Neccessarily through Indian companies with local fab to manufacture solar cells upto solar panels, power electronic devices fabricatio and power system deveopment 2. Technology transfer from foreign OEMs. Investing in solar is much more safer compared to Nuclear/fossil fuels.IIT Madras has the technology to use solar power in DC mode.</t>
  </si>
  <si>
    <t>Sumaira</t>
  </si>
  <si>
    <t>Transport :
We have Aviation Services and Railway Services for National and Regional network of travelling for passengers and transportation purposes. We enjoy the services of State Road Transportation Services for Local / Regional travelling, State Level travelling and inter-state travelling. We also have private operators for long-trips.
National Road Transportation Facility :
We do not have National Services by Road for Long / State / Inter-state / National Trips for passengers as per their convenience. Such a system will provide more Employment in various concerned sectors, as well as generation of Revenue.
Kunju C. Nair</t>
  </si>
  <si>
    <t>BhaskarGhosh</t>
  </si>
  <si>
    <t>Aur politics mein dikhana nahi Kam hona chahiye , humare yeah bahot se jaga hai jaha pein abhi tak achche hospital nahi hai , meri biswas hai har ek block ke andar ek high class chikitsa ka jaga hona chahiye Jo government diwara chole aur jyadar bahot Kom karcha kare. Metro cities ke ilava aur kahi pein utna achcha hospital nahi hai specially har block mein jis se bahot logo bina ilaj ke hi mare jate hai. Iska sath sath digital practical education ke rup mein blogging, virtual assistant , codings yeh sab choti choti chizo ki education ke rup mein sikhaya Jaye schools mein taki bachcha jab bara ho ta atleast apna karmasadan khud thora kar sake and uska government jobs ke upor depend na karna ho. Aur sabse bari baat desh ke judiciary system ko update kiya jaye kyuki jab ambedkar nein banaya tha us samay indiaja situation aur tha aur abhi ka situation aur hai. The judiciary system has to be align with this age .</t>
  </si>
  <si>
    <t>MANOJKumarKumawat</t>
  </si>
  <si>
    <t>you did a good job?</t>
  </si>
  <si>
    <t>आपने अच्छा काम किया?</t>
  </si>
  <si>
    <t>We should include ancient Indian writtings of Vedic system in our education. Humare education system ko aur bhi sudhar karna parega, Aisa nahi ki western education follow korle, hamara khud ka jo Vedas hai uska scientific knowledge ko Include karke aur Sanskrit ko bhi parne mein utsah Dena hoga, humko English ke sath sath Sanskrit ko bhi gurutta Dena hoga. Desh ko ek aisa pratisthan banana chahiye woh western nahi ancient education system folow kore jis bajase hum log ek samai nalanda University, takhasila University jaise achcha education bana paye the.Hamare purbaj dusro ka nahi apna ek alag education system banaye the . We have to bring the glory back of our education by revolutionise education system ,hum logo ko ancient Veda ka kuch bhi school hai Parana hi nahi hota, usme hi ayurveda hai, usme hi yoga hai, usme hi innovation related bathe hai , yeh sab chota chota chapter bhi ho wo education pein ghusana hoga aur sarkari school mein bhi codings sikhana hoga.</t>
  </si>
  <si>
    <t>PrinceRana</t>
  </si>
  <si>
    <t>Said that they have been trying not only person who has to do with my friends with the new phone was talking about how much they don't know what you think your day December and the rest of rohit ke sath bhi nahi ho rha tha to be installed it was just about anything about the other side to side and forth their house and forth with me and my family and forth to the next day December at me like that for the next day December and my family and friends and my family is the best way home from school and forth with my friends with my friends are bad for the next day December when you have been trying my friends with good day December and forth with me on my own place and forth and forth and forth with my friends with the same time to get the chance with my friends with me and forth to the new one is going well done with my family and friends with my friends with the same thing as well done with the same thing as well done with my friends with the next few weeks ago but I'm sure you</t>
  </si>
  <si>
    <t>Tere mera kahani tum or ham ko please tell him and help me out and get back on the way to go back and forth to the new one day December at me like</t>
  </si>
  <si>
    <t>JadejaParthrajsinh</t>
  </si>
  <si>
    <t>Make stricter rules on forced conversions and laws regarding the safety of Majority population of India should be created.</t>
  </si>
  <si>
    <t>IBXXXXXXAO</t>
  </si>
  <si>
    <t>Government ka Kum ko ageey baraneykey Grassroots sey Sebok Banana chiaye Jo admi hor ghar Mey hor gaio mey ja kar prochur koreyngey Good Governance ka</t>
  </si>
  <si>
    <t>Paul Honest A</t>
  </si>
  <si>
    <t>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 Availability of covid related medicines be geared for suitable stock.
5.An awareness message be floated in all the newspaper and TV for the public.
Thnk u</t>
  </si>
  <si>
    <t>Angel Gupta</t>
  </si>
  <si>
    <t>So, I have a idea aur mera idea 💡 hai ki kyu na AI notebook aur books ho , isse ped Kam kharch honge aap iske liye alag se ek budget bnaiye Modi ji , aur garibi or bhrastachar par thoda aur kaam karna padega, aap ek alag janch kendr bnaiye jahan check Kiya jaaye ki sarkar jo paise de Rahi hai wo sahi jagah lag rahe hai ki nahi, aur ganga ko saaf karne ke liye jo paise liye hai woh kaha lag rahe hai jara janch toh kijiye modi ji We want modi modi modi modi modi modi modi modi modi modi modi modi modi modi modi modi modi modi modi modi modi modi modi modi modi modi modi modi We want modi modi modi modi modi modi modi modi modi modi modi modi modi modi modi modi modi modi modi modi modi modi modi modi modi modi modi modi humara neta kaisa Ho modi ji jaisa ho modi modi modi modi modi modi modi modi modi modi modi modi modi modi modi modi modi modi modi modi modi modi modi modi modi modi modi modi modi modi We want modi modi modi modi modi modi modi modi modi modi modi Modi we want modi ji</t>
  </si>
  <si>
    <t>Ranjan Kumar Sarangi</t>
  </si>
  <si>
    <t>Please introduce a rental trust board which will control and regulate all rental laws. It should resolve all rent/lease related issues. There is such body in developed countries.</t>
  </si>
  <si>
    <t>Please make LTA non-taxable for every year instead of twice in 4 years. This would eliminate confusion for tax payer and tax filing assistants. This would also promote tourism.</t>
  </si>
  <si>
    <t>HarashitMahato</t>
  </si>
  <si>
    <t>Sir, Villagers like us are facing a lot of difficulty in withdrawing the Provident Fund Money.
Money has been stuck for years, Instead of the mistake of some Company's, The money didn't come out.Many EPF EMPLOYEES also died।
Sir,that the person who has not been active in EPF for 12 years get AUTO WITHDRAWAL done and send it to the check address by adding the name of the nominee to HIS/HER name, this should be the spear of poor, that's MY MIND.I hope you will understand my point.
Thank You ।</t>
  </si>
  <si>
    <t>मोदी जी,
निवेदन है कि जैन समाज के पवित्र तीर्थ स्थल समेद शिखर झारखंड एवम गिरनार पर्वत गुजरात, पालीताना गुजरात पर पवित्रता बनाए रखने मे अन्य समाज की गतिविधि को तुरंत रुकवाने की प्रक्रिया ,निर्देश जारी करवाए जाय ताकि जैन संस्कृति एवम धर्म की अवमानना नही हो।
पारस जैन</t>
  </si>
  <si>
    <t>Suresh Sir</t>
  </si>
  <si>
    <t>Mr.PRIME MINISTER,
I had gone to visit the Kashi Vishwanath Temple a few days ago. I want to share what we experienced during this time. This temple seems to be blooming like a lotus flower in a way. Lotus amidst mud. The meaning of saying is that on one side of this temple there is Maa Ganga where it is rooted and on the other three sides very narrow, dirty streets. There is not a single clean road that can reach the temple from the main road.
Therefore , request you insure atleast make a easy ,safe and direct way from main road to the holiest kashi vishwanath temple.
thanking you.</t>
  </si>
  <si>
    <t>Akanshasingh</t>
  </si>
  <si>
    <t>Sir,
There is a big need to change our education system because I think there no quantity based growth.
I mean to say daily school work is so boring and following same pattern from generationt
We need to change thi s on daily base activity,. A teacher should teach a student about their fitness , nutrition, sports some other skill.
And most important maths and science activity should be practical based.
Thank you
Akansha Singh</t>
  </si>
  <si>
    <t>For below 18 years age voting rights shall be invoked under guidance and guardianship of parents or other caretakers. As no restrictions imposed for making adhar card, PAN card, bank account, etc. Of below 18 years. We shall think innovatively for ' New India' and make significant changes in existing system due to change in circumstances.</t>
  </si>
  <si>
    <t>SuprabhatNag</t>
  </si>
  <si>
    <t>Jai hind honourable pm sir,
Me odisha ka hu sir or me history change karunga sir odisha me bjp aaiga sir 8658117688 ye mera no sir</t>
  </si>
  <si>
    <t>Aman Sharma</t>
  </si>
  <si>
    <t>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Thnk u</t>
  </si>
  <si>
    <t>Ronit Maniktahla</t>
  </si>
  <si>
    <t>I WANT THAT MANY STUDENTS ARE FACING MANY PROBLEMS LIKE STRESS,ANXIETY DURING EXAM DAYS.I AM ALSO A STUDENT.SO I WANT THAT AN ACTION SHOULD BE TAKEN REGARDING THIS.</t>
  </si>
  <si>
    <t>Anshuyadav</t>
  </si>
  <si>
    <t>Shri. Respected PM MODI SIR please improve the education in India for the government schools as I have seen myself the way they teach the students in the school so please improve</t>
  </si>
  <si>
    <t>JayantilalGBharad</t>
  </si>
  <si>
    <t>Jay Hind - Jay Bharat
Namaste Modiji,
1)).Hu Aapne vinanti Kari chhu ke Desh Ni Suraksha mate, Suraksha Sahay Yojna ma Fund ekatrit karva mate Desh na Hathiyaro ane Javano ne madadroop thava mate railway ma General Ticket Charge RS, 20 Reservation RS., 50, AC coach mate RS., 100 vadhari Bharat Ni Suraksha mate te Fund Sidhu Jama thai tevi vyavastha karo, 1- April, 2023 thi Lagu karo.
Darek Majdoor tatha karmchari ne minimum RS., Per Day 500 male ane te temna khara ma Darek udhyogpati cheque thi payment aape.
3). Koipan madhyam varg no manas kharidi kare tenu kimmat RS., 1000 ke tethi Vadhu kimmat vepari ne aapvani thati hoi to te cheque or online payment kare tevo darek rajya ma niyam Lagu Marco to GST Ni aavak Desh mate Vadhu upyogi thai.
Thank you,
JAYANTILAL G Bharad
Jay somnath</t>
  </si>
  <si>
    <t>Alisha Parveen</t>
  </si>
  <si>
    <t>government should have a licence to use phone</t>
  </si>
  <si>
    <t>Under stand how to make corona virus medicine in a simple way -
1. carrying oxygen in a bottle . Medicine to destroy corona virus . Mixing well in oxygen gas .
2. corona virus drug by coming in contact with , corona virus should be completely destroyed . There should be no harm in the body . By converting that medicine into gas and reaching it through the nose or mouth , the corona virus present in the respiratory tract and lungs ,liver and kidney can be very easily destroyed . Due to which the person suffering from corona virus will be cured very easily . Can free the whole world from corona virus .</t>
  </si>
  <si>
    <t>TRIKSHA</t>
  </si>
  <si>
    <t>Jyoti</t>
  </si>
  <si>
    <t>Dear PM Modiji: With due respect I would like to bring to your notice how can we bring a cultural change to cleanliness drive. I think media in India can play significant role in it. And its just not cleaniness drive but other aspects of life. Most of the news channels are for eyeing TRPs and unnecessary waste time in futile discussions with no objectives. I am not saying these discussions are not healthy for democracy but for the overall growth of the society, these TV channels should start covering role models of growth, villages, Mohallahs, Municipalities where these things start. They need to cover unsung heroes and tap their knowledge and innovations by giving them an opportunities to be their on channel. By sharing their success stories, others will follow and a cascading effect in betterment of society can be achieved. These discussions should follow the developmental aspects of societies - in the field of science and technologies, medical science etc., ( ex german, Japan tvs)</t>
  </si>
  <si>
    <t>Sampathbollam</t>
  </si>
  <si>
    <t>I name My Idea as 'One India".... Imagine a new 10 Kilometer width strait line connecting north-india endpoint to south endpoint. We can have road, rail, water-way(by merging revers) side by side. a 5km width reserved for farming/forestry by govt. 5 KM width reserved for offices/residences/SEZ/parks/zoos/stadums/amusement parks/police stations/army-camps/temples-moques/ bus stands/railway stations/ airports/shipping ports/Hopitals/schools/colleges/Institues and what not that related to govt. Free/paid residence to poor&amp;middle class citizens with big area... complete development of the 3000KM long growth corridor may take 20 to 100 years , but it will make india no.1 by this planned corridor after 50 years. Land can be aquired by land pooling and purchasing from the help of bank loans. It produces wealth, employment, accessibility to resources, bulk production, food security, max-utilisation of resurces and a big 30000 KM area city, which is equal to total of major cities in 2022.</t>
  </si>
  <si>
    <t>Viveklodhi</t>
  </si>
  <si>
    <t>श्रीमान प्रधानमंत्री नरेन्द्र मोदी जी मेरा प्रश्न है कि परीक्षा के समय हमे घबराहट क्यो होती हैं</t>
  </si>
  <si>
    <t>Sunnykumar</t>
  </si>
  <si>
    <t>Hello modi ji
Student ko phone se kais dur rakhha ja sakata hai</t>
  </si>
  <si>
    <t>Katapadi Ravindra Kamath</t>
  </si>
  <si>
    <t>EMPLOYMENT GENERATION
Roadside vendors ,hawkers,pettybusinessmen form largest number of people under self employment
It is necessary for the Gov to bring reforms in this sector
Inventing mobile carts with following features
consumes minimum space but offers good exposure,with good brakes and solar panels
Training the vendor in digital transaction,maintaining hygiene and waste disposal
Bank loans to vendors who have finished training
Identify the parking slots and schedule of working hours
TYPE OF VENDORS
Food...Fresh/packed
vegetables and fruits
daily necessity and stationery
flowers and bouquet
news papers
others
THANK YOU SIR
K RAVINDRA KAMATH</t>
  </si>
  <si>
    <t>But Joko phone karne ke liye kya kya kya kra ja sakata hai
Vscbbcshjsxshnnkjfsssfhfd hfsfhghjfddcccggfdghjgccvjjgxcsehbx cvscbhcssfghjfsgnhxsgbjhdscnutdda hai gfdadcchjtegkjgdthndrgjju</t>
  </si>
  <si>
    <t>VIR BAHADUR BASNET</t>
  </si>
  <si>
    <t>आदरणीय मोदी जी,
आज हमारा देश उन्नति की ओर बढ़ रहा है और इस कड़ी मे मैं भी अपने सुझाव का योग्यदान देना चाहाता हूँ !
मेरा कहना यह है जैसे आज दूसरे देशों मे हमारे राजनायक है तो साथ में उन देशों के हर शहर मे हमारा एक इनडियन बिजनेस सेन्टर( I B S) होना चाहिए और हर एक मे CE‍O हो और वहां भारतीय बिजनेस को बढ़ाने मे वहां के भारतीय राजनायक के साथ मिलकर भारत के Products को आसानी से भारत से वहाँ बेच सके इससे:
१. भारत की embassy में काम का बोझ कम होगा।
२. हर शहर मे भारतीय office खुलने से लोगे को रोजगार मिलेगा!
३. भारतीय समान वहां असानी से मिलेगा उससे और लोगो को भी काम मिलेगा इससे यहां भारत मे उत्पादन मे इजाफा होगा!
४. भारत मे उन देशों से ज्यादा पैसा भी आएगा!
५. इससे उन देशों के Local व्यापारियो को आसानी से भारतीय माल मिल सकेगा आप बस हमारे IBC office मे जाओ concern Product के विभाग मे जाओ अपना order लिखवाओ बस.
Dhanyawad..........</t>
  </si>
  <si>
    <t>Dear Modi JI,
Apko samrpit.
Ek baar mauka dijeye.
Best regard's,
Vir B. Basnet</t>
  </si>
  <si>
    <t>SATHISH V BHAT</t>
  </si>
  <si>
    <t>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Thank you</t>
  </si>
  <si>
    <t>Anjan Saha</t>
  </si>
  <si>
    <t>Hume lagta he ki GOBOR DHON jojoba ko small scale farmar ke liye layajaye to bohot achha hota . Sarkar kuch subsidy deke har cow palne balo ke liye gobor gas korne ke liye kahe to bohut farmars ko faida hota. Iche humara dollar bhi bache ga kuy ki hume gas kom import korna porega. Gobor khad ko taiyari korne ke liye hume kast bhi nehi korna porega. Kuch family he jibone gobor ko nast kor dete or unko sukake jalate he use paribes dushon vi hote he or khad bhi nehi hote। Ich Tara farmar ko khad and gas dono free paye ga । Lpg gas bache ga o unka transportation kharch bhi bache ga । Sarkar ka trade deficit kom hoga ।</t>
  </si>
  <si>
    <t>Trishita Banik</t>
  </si>
  <si>
    <t>Namaste Modi ji,
we the middle class people are troubled so much by the speedy hiking of price of medicine over last 2 years that we are almost at the end. Kindly look into the matter on humanitarian ground and do the needful.That sir, we presume that this price hike may be linked to the Jana Aushadhi program and fuel price hike and also to the huge fund diverted to the free goods _foods_services etc.
But sir, we think these free culture would in the long run do more harm to the individual and the country's economy. And we can no longer persist on the jana aushudhi medicine
due to the doubtful potency of these medicines. we therefore pray to you that it will be good to restrict the same program to very costly drugs only and at the same time reduce the price of all the other common medicine in the market used by the mass people.
we the middle class people would be strong enough to serve the country if above mentioned steps are taken from your end.Thank you Modi ji again.</t>
  </si>
  <si>
    <t>Binod Kumar</t>
  </si>
  <si>
    <t>our heritage</t>
  </si>
  <si>
    <t>Tejasvi Naik</t>
  </si>
  <si>
    <t>मुझे अपने कानून के बारे मे बातचित करनि है। आदरणीय सर यहा का तलाक के संबंधित का कानून को आप एक बार जाने और कुछ बदलावं करे। कुछ औरते इस चीज का फायदा भी ले राहे है । आप कृपया करके इस बरे मे बदलावं करे।</t>
  </si>
  <si>
    <t>Gunvant Devichand Oswal</t>
  </si>
  <si>
    <t>Poojya Hon PM Shri Modiji,
Vande Mataram
You have Transformed Kashi and India.
[25/12, 02:27] Dr. Gunvant Oswal: https://m.facebook.com/story.php?story_fbid=pfbid02h3KCGXyxo8RCvC296xm9b7n9t8y5CjuqX8aXLNzMv8QiY2RQY7Wyzshs27CaFmUjl&amp;id=100000558650954&amp;sfnsn=wiwspwa&amp;mibextid=6aamW6
Dr. Gunvant Oswal: 🙏The Ancient Holy India is Still Present on The Bank of Ganga Mata in Holy Varanasi, Kashi , The City of Energy
🌞Take some time out and Run for Varanasi the City of Energy.
🙏This Long Story is in The Life of A Common Man like Me.
Written and Forwarded to you all, for inspiration to visit Varanasi, Ganga Mata and The Lord Kashi Vishwanath 🙏
Poojya Modiji has Transformed Varanasi City and Maintained it as World Heritage.
The Kashi Vishveshwar Temple and Ganga Mata River will give Eternal Energy to this Planet.
It is A Pride of Our Bharat Bhumi.
🙏Be Blessed.
🙏Jai Hind
Dr Oswal Gunvant D
Pune
9822038464.</t>
  </si>
  <si>
    <t>ShailendraKumar</t>
  </si>
  <si>
    <t>Siyasingh</t>
  </si>
  <si>
    <t>Sir mujhe English padne me dikkat hoti hai mai kya karu air kaise ki mujhe English Ka questions answered padne me aasani ho</t>
  </si>
  <si>
    <t>VIJAY RAJESHBHAI MADLANI</t>
  </si>
  <si>
    <t>Dear sir,
I think on that time we have to focus on environment. We have to develop greenery in India. Because there is so polution in India.</t>
  </si>
  <si>
    <t>G Praveen Kumar</t>
  </si>
  <si>
    <t>Respected
Our honour able
Pm narendra modiji sir
What implement in India is such power pack thing,s will happen to new ideological policy can make in state&amp; central government if we have a conflict to see the all policy conference for details whatever central government started known indian we increase of to move a in front of all to battle and India is growth a new country after some few years it will see but state and central one stand to more implantation to all conditions judging of others because if changing some thing to more provide of any one to help of poor family education jobs etc can do evening of everyone when one policy can do changes is automatically all references can not be hard and it be growing country to our education system is most important of all are become study can do anything so what,s policy can do if successfully can do and if most important thing election, s can do every wher and one stand one rule in election if win ate loss can do policy</t>
  </si>
  <si>
    <t>Shraddha Zope</t>
  </si>
  <si>
    <t>I would like to grap your attention towards policy,- making, ideas which will help in building a new india.
As the special laws are made for sc and st casts but then also many peoples didn't grap that opportunity whereas the general and obc cast peoples are suffering to get admissions in government colleges even if getting marks in the particular range . I think that this should be changed</t>
  </si>
  <si>
    <t>VedantAmin</t>
  </si>
  <si>
    <t>Lets make india a better country.</t>
  </si>
  <si>
    <t>Nirmala</t>
  </si>
  <si>
    <t>Dear prime minister
India is country growing robustly under your leadership. our country is witnessing heavy shortage in accountancy people. As December 31st has declared as a deadline for many forms such as 9 ,9c and income tax deadline many tax payers are under heavy pressure. This will not only affect the tax payers mentality and also create a negative impact on government procedure. Last financial year has witnessed growth in number of tax payers compared to previous years. Kindly consider the deadline procedure and increase the Due date to atleast two months. Bharat Mata ki Jai
Thank you
saravanan</t>
  </si>
  <si>
    <t>HemRajKarki</t>
  </si>
  <si>
    <t>Pictures good model Education in future</t>
  </si>
  <si>
    <t>NIRAJKUMAR</t>
  </si>
  <si>
    <t>I hope central government make a policy in improving public transport system .if government process and implementation of better public transport system then our society achieve some goal like control of pollution ,safe road safety ,fuel efficiency ,and save money.so I requested to government make a better public transport policy rising for all. and save and safe both are achieved.</t>
  </si>
  <si>
    <t>Ravindra</t>
  </si>
  <si>
    <t>sir my. name is Ravindra and I want to suggest some ideas about election' as we know there is most important for every citizens to present during voting but sometimes some people no to be able to I have one idea, that,s should be lunch a mobile app which,s through people may will able to vote from anywhere anytime by Android app .</t>
  </si>
  <si>
    <t>Krishnakumar</t>
  </si>
  <si>
    <t>#interact #education #budget #ideas
Sir, pls make education fees spent for children outside 80c. This will benefit salaried employers and also ppl will demand a bill for entire fees being paid. Increase the tax on profit from education services. And make the same tax exempted when there is concession given to ews ppl. This will create a balance between creation of black money from edu inst vs salaried employee benefit vs poor ppl to get good education. As a salaried employee we are paying a huge sum towards children education in private schools and colleges.</t>
  </si>
  <si>
    <t>Tanuka Gupta</t>
  </si>
  <si>
    <t>I think teachers are not given their due. Since a long time teachers have been working hard to see their students shine but who cares for them? Every year new rules to teach, practice , evolve keep on pouring on their table but has anyone checked if they are paid well, if labour laws are followed? Why is it so easy for any organisation to give remuneration as per their wishes.
It is high time that Govt looks into the matter of teacher welfare and provide them some benefits. This matter is particularly a grave concern with reference to 'Private Schools'.
If those who build the nation are unhappy , how can the pupils will become asset for the country.</t>
  </si>
  <si>
    <t>Mahesh Ranade</t>
  </si>
  <si>
    <t>Regarding: IMPROVING THE REVERSE MORTGAGE FACILITY FOR SR CITIZENS
To,
Smt Nirmala Sitaraman,
Hon'ble Finance Minister
Madam,
For thousands of Sr Citizens, Reverse Mortgage of their house property can be the only honourable way of a comfortable livelihood in old age. However, the present scheme is unattractive. My suggestions for urgent improvements are: 1) Lower the age for eligibility. Lot of people are losing their jobs in their 50s, and have their house as the only asset, 2) The amount to be disbursed should be raised up to 85% of the present market value of the property, 3) Lower the interest on the amount disbursed, 4) In case of demise of the owner the spouse should also be made eligible for availing RM.
For your urgent and sympathetic consideration, please.
Regards, Dr Mahesh Ranade, Mumbai</t>
  </si>
  <si>
    <t>AnjisthTiwari</t>
  </si>
  <si>
    <t>Anjisth Tiwari
From Dayawati Modi Public School
Please emphasize on school teaching as most of the students are going to coaching institutes or taking tution in home</t>
  </si>
  <si>
    <t>Kishore Kunta</t>
  </si>
  <si>
    <t>a complete ban on plastic water bottles usage should be implemented in three stages.
In the first phase, use of water bottles must be banned in all government departments and the offices were directed to use only the bortled water. In the second stage, a mandatory advisory must be displayed urging citizens not to carry single-use plastic bottles.
In the third stage, all eateries and restaurants in country must be urged to avoid water bottles and use only water from the bottlesa complete ban on plastic water bottles usage should be implemented in three stages.
In the first phase, use of water bottles must be banned in all government departments and the offices were directed to use only the bortled water. In the second stage, a mandatory advisory must be displayed urging citizens not to carry single-use plastic bottles.
In the third stage, all eateries and restaurants in country must be urged to avoid water bottles and use only water from the bottles</t>
  </si>
  <si>
    <t>Samarth Johari</t>
  </si>
  <si>
    <t>We need a transparent platform for people in India and abroad who want to donate for a good cause and support those in need could be the creation of a centralized online platform. This platform could be designed to connect donors with approved causes and projects that have been vetted and approved by government agencies.
It should be capable to provide tax benefits as well to the donors living in India</t>
  </si>
  <si>
    <t>Aryankumar</t>
  </si>
  <si>
    <t>Education should become digital</t>
  </si>
  <si>
    <t>Ikshitkhatta</t>
  </si>
  <si>
    <t>Teri ma ki tuuuuuuuuu hdhdhshhsjdhsjxxxxxxxxxxx</t>
  </si>
  <si>
    <t>Darshna</t>
  </si>
  <si>
    <t>संविदा कर्मचारी को भी वो अधिकार प्राप्त है जो किसी नियमित को होता है, नहीं तो शोषण ज्यादा होता है</t>
  </si>
  <si>
    <t>Iohxxxxxab</t>
  </si>
  <si>
    <t>respected sir I think you can make school and collage for student to make more educated</t>
  </si>
  <si>
    <t>SarbeswarSaha</t>
  </si>
  <si>
    <t>Sir it will more better to cancel the the sc,St reservation incase of studies because it is some how likes to discrimination</t>
  </si>
  <si>
    <t>After Constitution of India Preamble resolution, it is high time to demonstrate world about Unity and Integrity of India by all people wearing a badge at the chest having India Flag in between, one side Ashok embalam and one side India map in rectangular shape. It will be the true representation that every citizen ownes responsibilities towards country sustainable peace, progress, prosperity and participation . Size of badge may one Inch height and three Inch length . If it is made compulsory thru notification on 26th Jan 2023 will also a break through step from equity to equality. Every citizen shall wear badge during their working hours and shall also wear in personal and social events and programs etc. It will also be live example to demonstrate world community India slogan ' Ek Bharat Shreshtha Bharat' ' Sabka sath Sabka Vikas' and much more. Far beyond social, economic , cultural impact in particular unemployment solution and message of ' Visve Guru' to world Atmanirbhar Bharat'</t>
  </si>
  <si>
    <t>In order to promote development and engagement in villages and towns, every community should have a portal with information about government schemes and services, as well as records available online. Every citizen should have access to this portal and be able to participate in the development of their community, similar to the Mygov portal.
However, this portal should be an improved version that includes details about the beneficiaries of each scheme and allows citizens to choose the schemes that align with their priorities and needs. For example, if a village wants to focus on improving their water supply system rather than their sewage system, they should have the option to prioritize and allocate their budget towards those specific schemes.
This portal could also serve as a platform to connect small towns directly with state or central government, promoting transparency and communication. All ongoing schemes should be published with deadlines and details.</t>
  </si>
  <si>
    <t>Shivraj Dhiman</t>
  </si>
  <si>
    <t>Decisions taken in the interest of the country are always beneficial. I support all the decisions taken by the present government.</t>
  </si>
  <si>
    <t>Sujan Mal Jain</t>
  </si>
  <si>
    <t>In view of the current situation in China regarding Covid and fear of spreading it in India, our government should take necessary steps to stop all incoming flights from China with immediate effect.
Further all incoming passengers from China directly or via other countries must be subjected to a hundred percent test for Covid.</t>
  </si>
  <si>
    <t>In order to address the current issues in the real estate market, we should consider making our properties available for purchase online for those who are not living in India but are interested in purchasing property. This will allow people who do not have the time to come to India to purchase a property to do so remotely.
To ensure transparency and authenticity, the Real Estate Regulatory Authority (RERA) could create a website where buyers can verify the authenticity of properties and purchase inventory directly, without the need for intermediaries. This would help to make the real estate market more affordable and address the issues of demand and supply, as it would also allow for the option of advance bookings.
Additionally, this online system could be connected to the Gati Shakti mission, further streamlining the process and making it more efficient. Overall, implementing an online system for purchasing properties would increase transparency.</t>
  </si>
  <si>
    <t>Pradip Das</t>
  </si>
  <si>
    <t>The Govt. should introduce a portal for the first time exporters. Aspirants should get guidance and hand holding from the expert</t>
  </si>
  <si>
    <t>Gopal Kumar</t>
  </si>
  <si>
    <t>1968 में शादी के महज कुछ ही समय बाद मोदी जी महज 18 साल की उम्र में घर छोड़कर भारत भ्रमण पर निकल गए थे। इस दौरान उन्होंने उत्तर भारत और उत्तर-पूर्व भारत की सैर की और तभी एक आश्रम में रुकने के बाद स्वामी विवेकानन्द के जीवन से खासे प्रभावित भी हुए।
लगभग 2 साल के भ्रमण के बाद मोदी जी गुजरात वापस लौटे और इनामदार के सुझाव पर औपचारिक रुप से RSS का हिस्सा बन गए। इसी दौरान मोदी जी की मुलाकात 1971 में अटल बिहारी वाजपेयी से हुई, जिनके साथ रहकर मोदी जी ने राजनीति के कई दावं-पेंच सीखे।
कुछ ही समय में मोदी जी RSS के पूर्णकालीक प्रचारक बन गए और जिसके तहत उन्होंने न सिर्फ संघ की विचारधारा का प्रचार-प्रसार करना शुरु किया बल्कि सत्ता पर काबिज कांग्रेस पार्टी की कई गतिविधियों पर खुलकर विरोध भी दर्ज कराया</t>
  </si>
  <si>
    <t>Vedantverma</t>
  </si>
  <si>
    <t>Government make a college for students to make more educated and knowledge</t>
  </si>
  <si>
    <t>Anil Kumr</t>
  </si>
  <si>
    <t>lakshdeep ki tarah hi dadar nagar haweli ka name change Karo</t>
  </si>
  <si>
    <t>NaiyaThakkar</t>
  </si>
  <si>
    <t>Naiya here
From sattva vikas school
Please make studying part shorter and easier because due to more and more study part students are taking stress on their head and nowadays due to taking stress and tension students are getting more weaker and weaker by their mental health and if students will not be there our new India will not be formed.
Thank you
For reading it</t>
  </si>
  <si>
    <t>Govind Pathak</t>
  </si>
  <si>
    <t>Made in india ko promote krne ke liye india ke hai yesa bhi lgna chahiye. Aapne dekha hoga adhiktar Uttar bhartiya apne culture of follow nhi krta hai. Log kisi na kisi ko dekhkr hi follow karte hai. Ab pant shirt pahanna ek norm bn gya hai , agar koe dhoti kurta pahan le to log use yese dekhte hai jane kahan se aa gya hai. Aur uski hansi banate hai. Aap apne bjp party members se ye kahde ki vah log yese hi kapde pahan kr aayen aur apne shamarthko se bhi anurodh kren. Aur vo log kr bhi skte hai unko jyada physical Kam bhi nhi karna padta.
Thanks</t>
  </si>
  <si>
    <t>Madhavi Majety</t>
  </si>
  <si>
    <t>I would like to draw attention to the drugs menace which is going to be a huge threat to the youth and hence the future of our country. Its a collective responsibility of the parents, government , judiciary and the public as a whole. Moral values at home, keeping an eye on the teenagers by the parents, early disbursement of the concerned cases the judiciary and strict implementation of law and aggressive control by government by imposing harsh and deterrent punishment as is practised in small countries like Singapore, Thailand, Malaysia etc. Let's be wise and not otherwise. Let's act before it's too late.</t>
  </si>
  <si>
    <t>we must aggressively invest in Pharma industry especially API , active pharmaceutical ingredients before its too late. Its more important than investing in country's defence equipment. If we can produce and export APIs it would be great. But, if we can't get out of the present state of dependence on imports from countries like China, our population's health is in other's hands. which is dangerous. Any moment, if they declare non cooperation, our health is in peril .Time to wake up from our slumber . Be wise. Don't be otherwise.</t>
  </si>
  <si>
    <t>Dr.Rudra Mihira</t>
  </si>
  <si>
    <t>Chinese mobile phone companies price of mobiles is 10000 - 15000 but display price 6400, 7000... Why this is so same display out side service centre with same quality 1500- 2000 and they have to provide free replacement with in warranty of 1 year atleast 1 Time made up of glass which can be easily can be broken taken lot of advantage and also with GST finally one can purchase new mobile phone</t>
  </si>
  <si>
    <t>Ajit Gadgil</t>
  </si>
  <si>
    <t>sir,it looks like we are again going to have to face covid situation. In last two years with DST and PSA office support we have developed waste disposal mechanism. In last covid there was enormous amount of pressure on hospitals for waste disposal. Patients were paying 100 Rs/kg which were charged in hospital bill. This time god forbid ,but any emergencies arise we can use this cheaper technology developed by us which is being verified by PSA office for last one year. We even have mobile units like the one we donated to iskon for hard to reach places. We will be happy to help in any way we can,as the people have paid for the technology in form of dst grant ,so it should be used for their benefit .</t>
  </si>
  <si>
    <t>Ashutosh Subudhi</t>
  </si>
  <si>
    <t>The 5T transformation is a great idea which is implemented by Govt of Odisha. Each state should follow this.</t>
  </si>
  <si>
    <t>MeghaChettry</t>
  </si>
  <si>
    <t>Through this platform, I would like draw attention of the government towards the droppers of Jee examination. Sir our exams are going to be held in Jan 2023 about which we were informed on 15th of December. Sir in 2022 our exams were held in July and from then on we got very little time to prepare. Sir this is not like any ordinary exam but it is an utmost important exam which would shape our future. Therefore, Sir I request you to postpone the 1st attempt of Jee Mains 2023 to April and thereby oblige. Looking forward to your response.
Yours sincerely,
An aspiring student.</t>
  </si>
  <si>
    <t>Jayprakashvhatwar</t>
  </si>
  <si>
    <t>mai koushal adharit shiksha par charch karana chahata hoo</t>
  </si>
  <si>
    <t>ArishNag</t>
  </si>
  <si>
    <t>Good Day.
Thanks for the opportunities like this to share our thoughts on the progress/development of our Country.
In India, the total population is above 1.7 crore people still only a maximum of 5% of this population is paying income tax.
I request the government of India to provide some additional benefits/features for the people who pay income tax. This can be done without affecting the poor eg:- easy visa approval/long-term visas/ visa on arrival for the taxpayers to the developed countries or toll-free travel on Indian roads etc. This will not only empower the taxpayers but also creates a mentality in people for paying taxes.
I also request you to advertise these features that the government has created in order to get more fruitful opinions and suggestions.
Thanks,
Arish Nag</t>
  </si>
  <si>
    <t>Badarinarayan</t>
  </si>
  <si>
    <t>Our Beloved leader&amp; most Respected Sir,
*Sub: On the Historic 75th year of Indian Independence,* Honouring many of our Freedom Fighters, Ancient Historical Cultural Personalities, Literary Giants,* etc.,
by Naming (&amp; also Re - Naming the existing ones.),
a) 75 National level Schemes &amp; Programes,
b) 75 National Institutions, Central Govt.bodies, boards.
c) 75 National Constructions Projects, Roads, National Parks , Sanctuaries, Museums, Buildings, etc.,
----**----</t>
  </si>
  <si>
    <t>Yogesh Tomar</t>
  </si>
  <si>
    <t>Proposal of appointment of WELFARE FRIEND or VIKAAS MITR, in panchayats.
Being in village and educated, I witness many govt schemes misused and giving opportunities for corruption. even there is much more transperency in affairs of govt. It still need some improvements as of now I do suggest appointment of a person from every panchayat, that is educted and of sound mind with socialist mindset, to over look the the eligibilty of people to be benefited out of welfare schemes and it will be his responsibility to help vulnerable people to register under appropriate schemes. once he deems someone to be eligible, his approach in various offices of system must be provided priority and he must be empowered to report any sort of corruption, let it be demand of bribe or threatening. His report must be dealt with seriousness and quickly. To do so let the procedure of report and action be online. He may be named as "Welfare Friend" or the "Vikaas Mitra".</t>
  </si>
  <si>
    <t>Our Beloved leader&amp; most Respected Sir,
*Sub: On the Historic 75th year of Indian Independence,* Honouring many of our Freedom Fighters, Ancient Historical Cultural Personalities, Literary Giants,* etc.,
by Naming (&amp; also Re - Naming the existing ones.),
a) 75 National level Schemes &amp; Programes,
b) 75 National Institutions, Central Govt.bodies, boards.
c) 75 National Constructions Projects, Roads, National Parks , Sanctuaries, Museums, Buildings, etc.,
1) For the past 7 decades, many of the Central level programmes, Schemes, Central Institutions, Social &amp; Scientific bodies, museums, National Constructions, projects, roads, Buildings, etc., HAVE MOSTLY BEEN NAMED AFTER ONLY A FEW PERSONS &amp;FAMILIES.
2) This practice has resulted in sideling the memories and contributions of many true Freedom Fighters, Leaders and Ancient Historical Legends, Literary Giants .</t>
  </si>
  <si>
    <t>Tarun Dhawan_3</t>
  </si>
  <si>
    <t>The government should bring in some rules to curb the exorbitant fees charged by the private schools time and again, the middle class is very concerned with this whole education nexus. A couple of points that I have - 1. create an independent body which doesn’t have any executive / judicial / political responsibilities. They are general parents who get a term of 1-2 months and all private schools need to abide by their rulings. 2. No salaries or perks for them as this is a social responsibility. 3. The same should be made in each district so you don’t have any issues with the workforce and I am sure parents and middle class is going to be super happy with this approach as this is a going to increase social responsibility and awareness within the parents and the private schools bullying will stop.</t>
  </si>
  <si>
    <t>नमस्ते मोदी जी,
आज मै आपके समक्ष एक बहुत ही गंभीर विषय पर चर्चा करना चाहती हूँ,
मै छोटे शहरों मै गवर्नमेंट कार्यालय मै मनमानी पैसे लेने की समस्या को रोकने के लिए मेरे पास विचार है
१) गवर्नमेन्ट कार्यालय को भी वो सारे कर देने चहिये जो एक प्राइवेट संस्था को देने होते है माना की वो गवर्नमेंट का कार्यालय है पर कुछ जो सेमी गवर्नमेंट या कंट्रोल by गवर्नमेंट है वो भी इसका प्रयोग करके टैक्स नहीं देते है जिससे गवर्नमेंट को कारवाही करनी पडती है और गवर्नमेंट का पैसा भी रुक जाता है जब सब को एक ही कानून मे लाया जाएगा ये समस्या का समाधान हो जाएगा
eexample ke liye: jaise toll tax kuch government officials ko nahi dene rehte hai toh aur unke aad mai sab aese waise neta ke log gaadi ke upper light lagwa ke toll se nikal jata hai toh. government official ke pass itne paise toh hote hai ki wo apna toll tax de sake unka paisa bi toh desh ke kaam aana chhiye.
2) Sabhi logo par ek hi tax lagu hona chhiye chahe wo private log ho ya government</t>
  </si>
  <si>
    <t>Gautamgupta</t>
  </si>
  <si>
    <t>उत्तर प्रदेश में लोकसभा के 80 सांसद है कृपया करके जितनी लोकसभा सीट ह उतनी जिले भी होने चाहिए । जिन राज्यों में लोकसभा सीट से ज्यादा जिले ह ।उनकी विकास दर भी अच्छी है।</t>
  </si>
  <si>
    <t>MSGanga</t>
  </si>
  <si>
    <t>I m continuing my writing for achieving all this teachers should be physically physiologically psychologically emotionally trained well they should attend counselling sessions with transparent views I wish to see our Bharath Nation to have crystal clear generations</t>
  </si>
  <si>
    <t>Accountability, transparency, ease of service, Digital governance. To achieve this every service requested by citizens should be digitalized. Citizen submits forms, request, letters etc. to government offices, departments. There is no tracking and proof of submission, actions taken, closure/resolution of the request/service. To avoid, ask every department to accept a digital submission-id along with request documents. Similar to passport applications. This can be made with My Government App, government online service portal. The application can be submitted thru post-office. This way each request can be tracked and dashboard of request can be monitored. This would help long way in reducing corruption too. Post Office is present every nook-and-corner and digital services thru post office can bridge the digital divide to a large extent.</t>
  </si>
  <si>
    <t>Pranams regarding education syllabus in all subjects it should start with pre primary and to be continued as knowledge imparting and thoughts oriented for eg it’s 75 yrs of independence most of the younger generations in 40- 50 itself are not aware of the hardships our leaders faced and even the value of independence so ideas of ancient history of slavery should be in a gist in pre primary in visual mode and every class should be updated with important details of our independent india constitution details similarly let us not keep grinding the same message as previous syllabus and should be inventory mode in steps of upgrading assignments should be made strict with their knowledge exposure not marks oriented individuality should be mandatory civilisation should be the motive of education qualitative approach not quantitative be the mode of life these can be achieved only through education that too from pre primary level I believe creativity should be improved psychology should be asses</t>
  </si>
  <si>
    <t>Vaishnav E</t>
  </si>
  <si>
    <t>India is the country of persons with courage, intelligence and enthusiasm. Proper utilisation of human resources make our country will be number one among others. Policies of government should support the lower sections, underprivileged people. Make reservation policies with a mindset that it will be useful to those people.</t>
  </si>
  <si>
    <t>DARSHANAPRAJAPATI</t>
  </si>
  <si>
    <t>Dear Pradhanmantri Ji,
My Idea about your vision for India making Developed country in the World before India celebrating 100 years of Ajadi. But is it possible only Transforming Digital and modernization in life style. What about our thought of Joint family, enjoy life with small happiness, culture &amp; Historical thoughts. That all are go down if we not think about Our surrounding environment, climate change, Desh Ke liye Jine ki Souch.
Current generation only think about go to abroad and enjoy life without family that's not our culture.
My Idea is You are World Leader and our young generation Follow your ideas. So, Please please put thought in all Indian citizen mind that "COUNTRY FIRST" "BHARAT FIRST". All the world after that.
JAY HIND, JAY BHARAT</t>
  </si>
  <si>
    <t>Peravalirupanalini</t>
  </si>
  <si>
    <t>The government was very for our nation bharatand world invest your time for good development</t>
  </si>
  <si>
    <t>SUNEEL_169</t>
  </si>
  <si>
    <t>My idea is to take more appropriate suggestions from private organization shall be better option even ideas can be received after filter from the concern org management....</t>
  </si>
  <si>
    <t>arrange the team to find the tellent in whole india ... but the team totaly honest for bharat ... this is most important things ...
Find the young boys ,young from institution ,colleges find in local festival competition , you find the lots of teleent from their... guide the talent to serve for bharat ...</t>
  </si>
  <si>
    <t>Ideal Neta ( Leadership) For Our Nation Bharat &amp; World :
Invest Your Time for Good Development of our Nation for Better life in our country https://idealnetaleadershipnationworld.blogspot.com/2019/04/invest-your-time-for-good-development.html?spref=tw
Thanking You in Anticipation,
Yours Faithfully,
People Seva Charitable Trust
SantoshKumar Pandey
( Founder &amp; General Secretary)
Bharat mata ki Jai 💐🙏</t>
  </si>
  <si>
    <t>Abhishekahirwar</t>
  </si>
  <si>
    <t>श्रीमान मोहदय
मै भरस्टाचार के खीलाफ कुछ कहना चाहता हु । पशचीम बंगाल मे बसीरहाट पुलीस गुस खोडी मे लिप्त है । अपने वल और ताकत का दुरउपीयोग करती है । ५०० से २०० रुपय गुस के लीऐ बसीरहाट पुलीस और बसीरहाट सी.भी पुलीस कुछ भी कर सकती है । यहा तक की कीसी वेगुनाह ईसान के जीवन से खेल सकती है । और कुछ बसिरहाट के बि.ऐ.सेफ के क्रमचारी ईन के साथ मिले हुय है । बसीरहाट अदाल्त के सरकारी मुनीम और मजीसट्रेट भी ५०० से ५०००० बीक जाते है । बसिरहाट के टि.ऐम.सी पाटी के क्रमचारी कुछ रुपय के लिऐ वेगुनाह लोगो पर अत्याचार करती है ऐव्म बसिरहाट के सि.पि.ऐम वाम फ्रोन्ट पाटी के क्रमचारी भी कुछ रुपय के लिये वेगुनाह लोगो पर अत्याचार करती है परेसान करती है ।
और मानव अधीकार अयोग कोई भी केस पुलीस को दे देती है । और पुलीस अपराधीयो को कुछ नही करती । उल्टा बेगुनाह ईनसान को परेसान करती है । क्या हम ऐक अलग दल बना सकते है । ऐक ऐसा दल जै गुस खोड़ पुलीस के अत्याचार की रोक थाम करे गी और पुलीस के काम काज के ऊपर नजर रखेगी और जो गलत काम करेगा उसे पकड़े गी और दोसी पुलिस क्रमचारी को सजा दिलवाये गी । ऐक नया दल बनाने से रोजगार बड़ेगा।</t>
  </si>
  <si>
    <t>when the government appoint the people for survey. The citizen of India of india give them false Information so india has not that much poverty as shown everywhere as government take series action on this then only you are focusing on development.
Health is wealth.A healthy citizen pabes the way for a healthy society and in turn a healthy nation ..The government should Take an initiative to set up exercise points for citizen in the underused areas of the locality through the local MLA or MP of the area for all age groups.</t>
  </si>
  <si>
    <t>FathimaShafnaM</t>
  </si>
  <si>
    <t>We all know the popular saying " health is wealth". By health it does not mean the absence of physical troubles only. But it is a state of complete physical, mental and social well being. The loss of health is the loss of all happiness. There is nothing in our life which is more valuable than good health. A healthy person can work with very much efficiency to earn wealth. They can work for long hours without getting fired whereas unhealthy person can't. Many precautions need to be taken inorder to build up a good health. Healthy body always depends on healthy mind. Inorder to maintain good health I always stay away from bad habits like smoking, drinking and drug addiction. Regular morning walks, light exercise in fresh air and stroll after dinner are the part of my daily routine. From my childhood onwards i develop a habit of cleanliness. I take nutritious diet. I eat to live and not live to eat. I used to drink 6-8 litres of water a day. Mental health is important than physical health</t>
  </si>
  <si>
    <t>Guna Segaran</t>
  </si>
  <si>
    <t>Sir I am janani class 11. I have saw many people in different locations are struggling a lot with different problems. Government can't slove all problems of rural public . So, government can create a call center for any problems not a simple problems. If example a same pool in location the water is polluted. That pool was covered by some unknown people. So as i m a public i will call the government center about the pool. So government can come and ask the unknown people about the pool . Then by government the polluted pool turn into fresh water pool which help many people of the location.
Thank you.</t>
  </si>
  <si>
    <t>Sagar Rajendra Tidke</t>
  </si>
  <si>
    <t>when the government appoint the people for survey. The citizen of India of india give them false Information so india has not that much poverty as shown everywhere as government take series action on this then only you are focusing on development.</t>
  </si>
  <si>
    <t>Hiaxxxxxoo</t>
  </si>
  <si>
    <t>I Have Plan For MAKE IN INDIA</t>
  </si>
  <si>
    <t>I Have Plan For MAKE IN INDIA Please</t>
  </si>
  <si>
    <t>JulieCarolineMaryClement</t>
  </si>
  <si>
    <t>Health is wealth.A healthy citizen pabes the way for a healthy society and in turn a healthy nation ..The government should Take an initiative to set up exercise points for citizen in the underused areas of the locality through the local MLA or MP of the area for all age groups.</t>
  </si>
  <si>
    <t>Shahzade</t>
  </si>
  <si>
    <t>manniye pm ji aap se ek baat karna chahta hu ki jo aapne gst lagai hai jis kisi bhi chiz par uska 35% hi use ho raha hai india me 65% to rah jara our isliye ho raha hai kyu ki GST ka % zada hai mujhe aisa lagta hai aap jo bhi sgst/cgst/igst Jo Paisa AA Raha hai usme Indian government development ka hi kaam kar rahi sabse pahla kaam road ka kaam mujhe bahut acha lagega ki India ka development ho raha lekin jo 65% kyu baki rah raha ispar dhyan de too our development hone k chances hai india</t>
  </si>
  <si>
    <t>AMRITA KUMARI SAW</t>
  </si>
  <si>
    <t>mananiy pradhanmantri mahoday sadar Naman. agar netaon aur mantriyon ko sirf ek hi pension Diya jaaye to isase hamare desh ka arthik budget Aur sudridh Hoga tatha is paise se sarkari karmchariyon aur Sena mein shamil javanon ko bhi pension mil payegi. mahoday mein aapke sabhi karyon ki prashansa Karti hun aur main chahti hun ki aap ine baton per bhi dhyan den.</t>
  </si>
  <si>
    <t>Mady</t>
  </si>
  <si>
    <t>Genuine Work from home jobs for everyone(govt)</t>
  </si>
  <si>
    <t>Sab senior citizens ko free of cost (Health issues)</t>
  </si>
  <si>
    <t>ZikriyaRiyasat</t>
  </si>
  <si>
    <t>Sir I am Naba to mera question ya h ki hma kbhi bhi study krna ka liya shi time table nhi mila so mujha acchi study krni h pr smjh nhi aata kha shuru kru or kha khtam</t>
  </si>
  <si>
    <t>SanskritiTiwari</t>
  </si>
  <si>
    <t>I am sanskriti tiwari my question is ke aaj kal sabhi student night study kar na pasand kr te hai but sahi time table kya hai study kar ne ka</t>
  </si>
  <si>
    <t>Sir urban area ka old family members sabsey Jada problem Mey hai. 🙏</t>
  </si>
  <si>
    <t>SoumyaSrivastava</t>
  </si>
  <si>
    <t>It's very good for students in this time period of students</t>
  </si>
  <si>
    <t>REGISTRATION STAMP DEPARTMENT SERVICE PROVIDER HITESH GUPTA</t>
  </si>
  <si>
    <t>सबसे पहले प्रशासनिक अधिकारियों को उन मध्यम वर्ग एवं गरीब परिवार से मिलने का कहना चाहिए जो हमेशा समस्या से ग्रस्त रहते हैं एवं उनकी कभी समस्या हल नहीं होती है क्योंकि अधिकारियों को गाड़ी पर बैठने घूमने ऑफिस में बैठे रहने उनसे ना मिलने की फुर्सत नहीं मिलती है उनका काम नहीं हो पाता एवं भ्रष्टाचार इतना बढ़ गया है कि हर आदमी पैसे देकर काम नहीं करा सकता हर आदमी अगर कहीं किसी चीज के लिए जाता है तो वहां के चपरासी मां का अधिकारी बिना पैसे से उनका बिना प्राथमिकता से काम नहीं करता है सबसे पहले तो अधिकारियों को जनता से मिलना जनता के बीच रहना चाहिए ना कि ऑफिस में बैठना उनकी समस्याओं को जानना चाहिए कि जनता किस चीज से परेशान है सिविल सर्विस का जो रहता है वह जनता की जन सेवा के लिए होता है ना कि अपने मतलब के लिए पावर का इस्तेमाल करना इंसान को सिविल सर्विस में भर्ती इसलिए किया जाता है कि वह आगे जाकर जन सेवा कर सके
मेरा नाम हितेश गुप्ता है
मध्यप्रदेश शासन द्वारा अधिकृत सर्विस प्रोवाइडर रतलाम</t>
  </si>
  <si>
    <t>भू-निशान : LAND IDENTITY
LAND is perhaps the single biggest source of contention and conflict in the society; primarily because it does not have a Unique and Unalterable Identifier like Aadhaar for humans (or Pashu-Aadhaar for animals).
Unique Land Identification would be a Latitude-Longitude combine, for 1 sq. mtr. unit, called a “भू-निशान” ID. The ID would be of 11 digits:
The first 10 numeric digits would signify “Latitude” (aa.bbb degrees North) and “Longitude” (xx.yyy degrees East), and last alpha digit would the status flag (eg., S for square; P for polygon only at the extreme border of the net).
The full spread of भू-निशान ID units would be like a vast virtual net of square/polygon units, all contiguous without gap, falling over the total Indian geography, stretching end-to-end across the entire sovereign space.
For example, the भू-निशान of a certain point in Vasant Kunj, New Delhi, could be 2853577139S.
The entire mapping can be done through Algorithms driven by AI.</t>
  </si>
  <si>
    <t>Suresh Kumar</t>
  </si>
  <si>
    <t>sir je ram ram sir ma Rahul kumar faridabad se sir ma poor man ka son hu or army ke tayeari kar raha hu or muje patta ha nokari to milage nahi per ma apna kaam karna chata hu per mare pass payment nahi ha or bank lone ke leya documents per documents magg rahi ha ap ko koe asa ruale nikalna chaiea ke sab ko lone mill sake jab ke poor man lone bhar sakta ha or rich man nahi agar poor man 1 phone ve latta ha to us e kist time per pay kartha ha jab ve bank in man ko lone nahi datha ha please kuch asa karo ke sab ko lone mill sake jis se poor man rich ho sake thank-you</t>
  </si>
  <si>
    <t>Kagzi Khalilahmad</t>
  </si>
  <si>
    <t>Kulsum</t>
  </si>
  <si>
    <t>Mubasherah Malik</t>
  </si>
  <si>
    <t>maan ki baat is a good idea for all</t>
  </si>
  <si>
    <t>Machchharchitramanishbhai</t>
  </si>
  <si>
    <t>hamna ni teknoloji ne karne hava ma pradushan ochhu thayu chhe pan atluy ochhu nathi thyu ke aapne sav pradushan bandh thayu hoy pradushan to haji pan thayj chhe .ane atkavva phela a janvu jaruri chhe ke pradushan thay chhe senathi to pradushan vahan thi ane chulla thi thay chhe to any jagyae aapne ilectrik bike vaparvi joia ane chulla ni jagyaye aapne gas vaparvo joia jo ak vyakti thi to aakam karvu sakya nathi parntu jo aapne badha bhega madi ne aa kam karishu ane hu pan vahan tadvano prayatn karish</t>
  </si>
  <si>
    <t>my name is chitra a haidrojan with mixd ocsijan and made water</t>
  </si>
  <si>
    <t>Sameer Monga</t>
  </si>
  <si>
    <t>ब्राउन शुगर ऐसी शुगर होती है जो शीरे (लाट) से युक्त होती है... जिसे रिफाइन कर व्हाइट शुगर में तब्दील नहीं किया जाता... इसे आप भूरी चीनी कह सकते हैं... रंग भी सुनहरा होता है, इसे रो शुगर भी कहते हैं।
जिस जहरीली सफेद चीनी को हम इस्तेमाल में लाते हैं उसमें ना विटामिन होता है ना कोई खनिज होता है... लेकिन इस ब्राउन शुगर में विटामिन बी 6 से लेकर B12 मैग्नीशियम पोटेशियम जैसे खनिज पर्याप्त संतुलित मात्रा में होते हैं।</t>
  </si>
  <si>
    <t>Diwanshuraj</t>
  </si>
  <si>
    <t>In India democracy form of government is having but still thre is not big development in our country this is due to many reasons for examples. Some people want development but other not support them ,and some people want to do something for theri country but few people dominant them by their power apart from this government also not do such activities which is helpfull for their citizens and also not proving platform that people can do something by the help of some scheme and programmes. I request to all the leader of our country that please provide scheme and programmes which play an important role in people life they can take help of such schemes to develop their self as well as their country.It is not helpful for only citizens it is also helpful for leader in such a way that leader can know what theri citizens really needed and try to give every people theri own judristion so people can also keep theri opinion in front of poltical leaders whic is quite good for developments thanku</t>
  </si>
  <si>
    <t>Pankaj Prasad</t>
  </si>
  <si>
    <t>Dear Prime Minister,
Being the citizen and an Engineer by profession I would like to highlight some of my ideas while constructing the new metro rail track in different cities.
As you can see the metro pillars and station are raised 2 floor high to accommodate stations on first floor and tracks on second floor.
In this what we can do is laying tracks on fist floor and building stations on second floor, this can reduce the pillar height for overall stretch of tracks and huge savings can be done.
Arrangements should be such that people first go to 2 floor having great area, buy ticket and then climb down to 1 floor where tracks are laid to catch train.
If the height of pillar is just not to disturb traffic bellow, then what the traffic bellow the station, so I suppose we can compromise with the height of tracks.
This would really be very cost effective and design wise very ergonomic.
Thanking you</t>
  </si>
  <si>
    <t>RACHITSHARMA</t>
  </si>
  <si>
    <t>Dear prime minister
I am rachit Sharma from Agra . I just want to ask you that is it really important to conduct board examination in February because students are not well prepared for these examination or these exam are very important for students and his/her parents students should get some time to prepare for examination. In some schools syllabus is not completed. Some students just finish the syllabus and doing practice of questions. The biggest is this full course is coming in one paper it make more burden on students. Please sir give us some more time to prepare well
If you do this we will get happy and thankful to you.
Thankuuuuuuuuuuuuuuuuu😊😊😊😊😊😊😊😊😊😊😊</t>
  </si>
  <si>
    <t>K VENKATLAKSHMI</t>
  </si>
  <si>
    <t>myself k venkatlakshmi i want to share my ideas that y the gov of India is not providing a platform to youth to work or face the problem as I am a young generation of this nation but i want find any work that suits my ability and to overcome the family finance problem but really there is no work i can find i searched many things I just want to tell is give a chance to young generation to work as there is no work we can find. just going to depression and stress and want to leave this world as soon as possible . the only problem is economic crises . here it proves money is everything without money we cannot do anything this country or this world depends on money which created by man . now it's time for money rule not humanity . humanity is dieing under the Money importance . there is talent but there is no money so we cannot do anything it is the only thing . we should develop a platform where a young generation should not face this problem are get rid of this planet because of money TQ.</t>
  </si>
  <si>
    <t>All government functions held to award sports persons like Arjun,Khel ratna,Padma or to literates for sahitya academy awards sangit academy awards,or awards in music ,culture,bravery awards, Padma awards should be held in big stadiums in a big way to give justification to achivers and to motivate more people.
Regards</t>
  </si>
  <si>
    <t>CHANDRA SEKHAR TRIPATHY</t>
  </si>
  <si>
    <t>Good afternoon, Sir
Keeping in view the importance of fitness and good health, one dedicated channel is required on the same.It should be 24 x 7.It should cover
1.Diseases and medicine
2. Precautionary measures to avoid diseases
3. Fitness program including Yoga and different exercises
4.Diet
5.Diet and fitness programs practiced by sports stars, filmstars, politicians, industrialists,etc</t>
  </si>
  <si>
    <t>Aditayakumar</t>
  </si>
  <si>
    <t>Even very old document is being digitized, rewritten (like Certified-Property-Sale-Deed document in Registration-Department), verified and uploaded as image-file to enhance online e-Governance Services. But the content is not searchable. Sometimes, the handwriting is not clear / legible.
A suggestion is submitted to improve the services further by creating the content as a searchable text-file by using the recent dictation-tools for English and Indian Languages (speech to text tool like Google https://dictation.io/speech); the new text-file gives many advantages like smaller-size, verifiable through barcode, better-security, legible-content</t>
  </si>
  <si>
    <t>RahulSharma</t>
  </si>
  <si>
    <t>भारत के विकास के लिए भारत सरकार को सर्वप्रथम किसानों के लिए खाद वह बीज उचित मूल्य पर प्रदान किया जावे तथा किसानों को उचित ब्याज दर पर ऋण उपलब्ध कराया जाए जिसमें किसी भी प्रकार की बिजोलिया शामिल ना हो तथा मेरा सरकार से एक और अनुरोध है कि सरकार किसानों के लिए ऋण बिजली माफ करने वह बिजली बिल माफ करने के लिए जो वादे करती है उन वादों को भी पूरा करें और सरकार इन बातों को किसानों को केसीसी के ऋण माफ करती है जो की समय पर होते ही नहीं है इस कारण कई किसान आत्महत्या तक कर लेते हैं तथा मेरा सरकार से एक और अनुरोध है की कई जगहों पर जल की समस्या बहुत बिगड़ बिगड़ रही है जिसके कारण किसान आर्थिक तंगी और मानसिक परेशानियों का सामना कर रहे हैं तथा सरकार इस क्रम में जल्दी ध्यान देवें और अंशु के ग्रस्त इलाकों पर जो बांध बने हुए हैं उन बांधों को नदी अथवा नेहरू के माध्यम से जोड़कर इनमें जल को संग्रहित करें जिसके कारण भूजल स्तर बढ़ेगा पर्यावरण में सुधार होगा तथा देश हित में मैं भी एक उपयोगी कदम होगा जिससे देश की आय आर्थिक व्यवस्था अपने उच्चतम शिखर पर होगी अतः भारत के माननीय प्रधानमंत्री श्री नरेंद्र मोदी जी</t>
  </si>
  <si>
    <t>SujathaChandran</t>
  </si>
  <si>
    <t>SIR PLEASE BE KIND ENOUGH TO CONSIDER THE SUBMISSION ATTACHED HERE WITH</t>
  </si>
  <si>
    <t>AshokKumarAsthana</t>
  </si>
  <si>
    <t>Dear Modi Ji
I am Dr. Ashok Kumar Asthana, working with Sarala Birla University, Ranchi. I want to request for a cause that could bring change in the Information system. Every year govt use tp spend a lot on transmission of information related to various initiative taken by govt like for students and society. I thing there should be a room allotted in each university to provide information about the initiatives taken by government to student and staff. 1 person should be dedicated to that room Rs 5000 to be contributed each by the government and University to take care of the work of the center. In this way every year in a small budget of Rs 5 to 6 crore every information related to govt will reach students in a factual way. Please think on this</t>
  </si>
  <si>
    <t>Dr Aswini Kumar Swain</t>
  </si>
  <si>
    <t>Please create a new service exam for administration post of health and family welfare department Government of India for Doctors as INDIAN MEDICAL AND HEALTH SERVICE under UPSC exams calendar 🙏🙏🙏</t>
  </si>
  <si>
    <t>Sohan Lal</t>
  </si>
  <si>
    <t>आदरणीय प्रधानमंत्री जी नमस्कार कस्तूरबा गांधी बालिका विद्यालय के चतुर्थ श्रेणी कर्मचारी चौकीदार चपरासी एवं रसोईया का वेतन बहुत ही कम है चपरासी चौकीदार का 5750 रुपया व रसोईया का मानदेय 5175 रुपया है जो कि 24 घंटे ड्यूटी करने के उपरांत मिलता है इस महंगाई के जमाने में हम अपने परिवार का इतने मानदेय परिवार का पालन पोषण कैसे करें इसीलिए प्रधानमंत्री जी आपसे हाथ जोड़कर निवेदन करते हैं कि सभी चतुर्थ श्रेणी कर्मचारी की लाचारी को देखते हुए हम लोगों को भी न्यूनतम वेतन वह नियमित कर देने की घोषणा करें हम कर्मचारी गण आपका जीवन भर आभार व्यक्त करेंगे धन्यवाद 🙏🙏</t>
  </si>
  <si>
    <t>RAVISHKUMAR</t>
  </si>
  <si>
    <t>Need to improve education structure</t>
  </si>
  <si>
    <t>To the Prime Minister
In my view, there is a 'one tax system' system, under which 5 percent to 30 percent tax on any product, Its recovery should be done in the factory itself, which will increase its cost, but it will be tax free and sold in the market.
Due to which the shopkeepers will end the hassle of filling GST .
GST monitoring team will monitor only in the factories, which will be an easy process.There are many problems in monitoring of market and transporting. Monitoring can be done easily in factories. Small factories whose cost is less than 5 cr they will pay tax of state government , center will collect Tex from bigger factories more than this . Due to which the state governments will pay more attention to setting up small factories, the product will increase and state government will get more tax.
I would like to give a presentation on OTS system because it is not possible for me to explain OTS in 1000 words I hope you will invite me .</t>
  </si>
  <si>
    <t>MubashirMushtaq</t>
  </si>
  <si>
    <t>Good</t>
  </si>
  <si>
    <t>Dr Balasubramanian P</t>
  </si>
  <si>
    <t>Even very old document is being digitized, rewritten (like Certified-Property-Sale-Deed document in Registration-Department), verified and uploaded as image-file to enhance online e-Governance Services. But the content is not searchable. Sometimes, the handwriting is not clear / legible.
A suggestion is submitted to improve the services further by creating the content as a searchable text-file by using the recent dictation-tools for English and Indian Languages (speech to text tool like Google https://dictation.io/speech); the new text-file gives many advantages like smaller-size, verifiable through barcode, better-security, legible-content, better-longevity; it also provides new scope for new value-added business-services (like data-analytics, etc).
The new text-file and old-content-image-file can be printed as new certificate for the old-document.</t>
  </si>
  <si>
    <t>Mr. Prime Minister, please agriculture is suffering a lot due to stray animals like stray bull, cow, nilgai, pig, monkey etc. The farmer takes care of the crops by staying awake day and night, if he misses a little, then the whole field gets cleaned. It is a request to you that till these problems are not solved, the food giver of the country cannot be happy and prosperous. Please pay attention immediately.
In the agricultural country, the farmer is getting away from work like agriculture, he is giving more priority to job and wages than doing agriculture. If this remains the case, the country can never become a developed nation. Agriculture has the potential to provide maximum employment. It can be made beneficial only when the obstacles coming in it are removed.</t>
  </si>
  <si>
    <t>Bhuvan</t>
  </si>
  <si>
    <t>Scrap MCD elections and make it a goverment organization
- Hire youth by taking exams or chose candidate from existing exams
-Election is waste of money and when we already have MLAs then why election needed for municipal level
- When state , centre and McD gov are different, the. State will never progess
- Educated youth will work more and efficient then the elected candidates
-</t>
  </si>
  <si>
    <t>MohdKamilAnsari</t>
  </si>
  <si>
    <t>Firslty
We should think about those person who are striking with unemployment because when the person have job, children will get education and successful in their life.</t>
  </si>
  <si>
    <t>PRIYABRATAMISHRA</t>
  </si>
  <si>
    <t>Niranjan: A Shining Example of Atmanirbhar Bharat Movement
A 25-year-old entrepreneur from India receives a rare international honour in Europe
Overcomes supply chain issues during the COVID lockdowns to make quality video gaming equipment affordable to customers in 43 countries
The success story of an Indian Young entrepreneur, Mr Niranjan Ovhal from Pune, is one of the many examples of a self-reliant India. He has won a top global entrepreneur award in The Netherlands for making quality simulated racing/PC gaming equipment affordable for many in developing countries. His award, given at The Hague, is an international honour for India and a global recognition for Bharatiya Yuva Shakti Trust (BYST), a socio-economic initiative that mentors budding grassroots entrepreneurs like him from vulnerable backgrounds.</t>
  </si>
  <si>
    <t>GarbhapuRajesh</t>
  </si>
  <si>
    <t>Policy schemes are not for all It will be for few reservation only</t>
  </si>
  <si>
    <t>Shreenathmahajan</t>
  </si>
  <si>
    <t>check these ideas for.
1)like irctc changed railway infrastructure so that type immidiately start do renovation for all gove schools.
2)same changes has to be implemented in gove hospital. dont need any new construction just reinnovate needed
3)bring law that farmers dont need cibil for loans
4)like ration start KISAAN RATION CARD that provide all service done there only like supplyng fertilizer and etc
5)like BRO create VILLEGE ROAD ORGANISATION for do roads in villege by central team
6)please cut off in government retired age that is 60 to 50.</t>
  </si>
  <si>
    <t>Sanu Singh</t>
  </si>
  <si>
    <t>Indians should change or need some improvement in their education system. Actuall we are following the system which has been given by the British. There is no scope of skill development it's only about competition.</t>
  </si>
  <si>
    <t>Rahulshah</t>
  </si>
  <si>
    <t>desh ma kitna baccha parna chahata ha lakin wo par nhi pata help them</t>
  </si>
  <si>
    <t>Ganpat Bamniya</t>
  </si>
  <si>
    <t>acche se acche zaroori hai</t>
  </si>
  <si>
    <t>Our research to make corona virus medicine :
This should be kept in mind to make medicine for corona virus . That corona virus is a type of gas . That's why the medicine for corona virus will be a type of gas . Which on reaching the patients body through mouth or nose . Destroy the corona virus immediately .
So that the person becomes healthy immediately .
It is my humble request to the prime Minister to give me an opportunity to make this medicine .
Researcher : Sunil kumar gautam
Emai ID : sunilghosimau7857@gmail.com
Mo. No. : 8400629966</t>
  </si>
  <si>
    <t>Ankur Mehta_3</t>
  </si>
  <si>
    <t>We indian are always Defensive for out lands never attacking to take others but to be prefpared for any possible invasion in our country can we develop a tunnel and bunker type structure as switzerland made during world war 2 to protect their land ?</t>
  </si>
  <si>
    <t>desh me nakri bhut badi samasya hai kripya iska sanadahn niscuye kare</t>
  </si>
  <si>
    <t>User</t>
  </si>
  <si>
    <t>@Women Empowerment: I have noticed that many organizations hesitate in hiring women due to maternity leaves. Is it possible that the maternity leaves can be divided equally between husband-and-wife respective companies so that the hesitation is gone as both employers are equally responsible for the maternity leave cost. For exception cases, the government can help the MSME companies with the 50% cost of maternity leave.</t>
  </si>
  <si>
    <t>Venkatesh Prasad</t>
  </si>
  <si>
    <t>ಇದು ನನ್ನ ಮೊದಲ ಮಾತು ಹಾಗಾಗಿ ಏನಾದರು ತಪ್ಪಿದಲ್ಲಿ ಕ್ಷಮೆ ಕೋರುತ್ತೇನೆ.
ನಾವು ಸನಾತನಿಗಳಾಗಿರುವುದರಿಂದ ಆಧ್ಯಾತ್ಮ ನಮ್ಮ ಮೂಲ ಉದ್ದೇಶ ಮುಕ್ತಿ ನಮ್ಮ ಗುರಿ. ಈ ದಾರಿಯಲ್ಲಿ ನಡೆಯುವವರಿಗೆ ಸಹಾಯ ಮಾಡಲು ಕೃಷ್ಣ ಗೀತೆಯಲ್ಲಿ ಹೇಳಿರುತ್ತಾನೆ. ಹಾಗಾಗಿ ಪುಣ್ಯ ಕ್ಷೇತ್ರಗಳಿಗೆ ಪಾದಯಾತ್ರೆ ಮಾಡುವ ಜೈನ ಗುರುಗಳಿಗೂ ಸೇರಿದಂತೆ ಎಲ್ಲಾ ಸನಾತನಿಗಳಿಗೆ ಹುಲ್ಲಿನ ಅಥವ ನೆರಳಿನ ದಾರಿ ಮಾಡಿಕೊಟ್ಟರೆ ಸಹಾಯವಾಗುತ್ತದೆ. We need decolonization in roads as well as in all infrastuctures.
ಪ್ರಧಾನ ಮಂತ್ರಿಗಳ ಚರಣಗಳಿಗೆ ಈ ಅಳಿಲಿನ ಸಣ್ಣ ಕೋರಿಕೆ.</t>
  </si>
  <si>
    <t>MohiruddinAhmed</t>
  </si>
  <si>
    <t>We thought that exam is very hard no it is not to the same but the exam is measure of the knoledge what we learn?what we got? So we should not afraid to exam but we should thought that exam is a fastival for us</t>
  </si>
  <si>
    <t>AdityaYadav</t>
  </si>
  <si>
    <t>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t>
  </si>
  <si>
    <t>Detail of my view onmananiy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t>
  </si>
  <si>
    <t>VIVEK SHARMA</t>
  </si>
  <si>
    <t>सभी योजनाओं की पहुंच आम नागरिक तक पहुंचे। सरल सुगम प्रक्रिया हो। सभी प्रकार की योजनाओ के लाभ ऑनलाइन पोर्टल से मिले । पोर्टल सरल हो। आमतौर से सभी अपने आप ऑनलाइन कर सके। नियम का पालन करते हुए।</t>
  </si>
  <si>
    <t>Detail of my view on celebration of 26 Jan as Mental Independence day</t>
  </si>
  <si>
    <t>ChandanaG</t>
  </si>
  <si>
    <t>Give more preference for village improvement. Special attention towards agriculture &amp; small scale industries. Give more effort to education of women &amp; people of socially backward classes.then we can challenge other people in science &amp; technology. We should protect our country from forwarded country in all aspects like science &amp; technology, health, business, awareness etc. We should live like brothers &amp; sisters. Live with no discrimination. Live long one among them.</t>
  </si>
  <si>
    <t>SaurabhChaturvedi</t>
  </si>
  <si>
    <t>I've a suggestion with Pradhan Mantri Jan Aushadhi Kendra Yojana. As in Great Indian Epic of Ramayan there was a king (King Janak) who looked after his people selflessly in the same way our great Prime Minister Shri Narendra Modi ji is looking after his people and implementing the idea of generic medicines in our country which provide us medicines at such a lower cost. Can the PM JAN Aushadhi Kendra could also be used as PM JANAK.</t>
  </si>
  <si>
    <t>AsthaAhuja</t>
  </si>
  <si>
    <t>Aam आदमी party, hamesha school दिखा kar vote लेती hai . Modi जी, आप क्यों नहीं school banawa देते hai .inki vote banking khatm ho jayegi</t>
  </si>
  <si>
    <t>K.P.RAMACHANDRA</t>
  </si>
  <si>
    <t>Bars at every nook and corner of towns n cities are the biggest causes for social evils in our society.but is the most revenue earner for Govt.,Strangely while the State promotes drinking without limit,the law punishes the drunkard for drunken driving and crimes committed. while permitted liquor outlets may be allowed in limited nos.Bars should not be.The youth is attracted to its secrecy while they cannot consume at homes.The youths are further misguided by our movies where every shot will have a drinking session.They end up mentally and physically sick,separated by family and divorces are up at alarming rates.please Stop the BARS at all places and save the youth.Censor movies with alchohol scenes.</t>
  </si>
  <si>
    <t>Samir Sumant Barve</t>
  </si>
  <si>
    <t>I am working in public health sector. Currently what we need is moree number of healthcare workers in government than any other new scheme. Even if we recruited only nurses in more quantity, we can run the existing programmes more efficiently.
We need not modify currrently existing health programs but need more manpower to execute them well.
Kindly note.</t>
  </si>
  <si>
    <t>Jitin Kumar</t>
  </si>
  <si>
    <t>hey everyone ! today i'm travel in the city so i'm faced one common problem is that almost every auto driver want the cash when i'm travel in their auto so now i have an idea if can i fixed one QR code with an screen on every auto and other transportable car etc so no tension for cash. and it's less price and no tension for taking Uber , OLA and other cabs . it's very costly so that is not affortable for everyone.</t>
  </si>
  <si>
    <t>Kiran Kumar Masuram</t>
  </si>
  <si>
    <t>Why can't our currency notes be printed with half of its present size ?(or about the size of standard cards)
The advantages will be:
1. Less cost of printing.
2. No need to fold, so less damage.
3. Easy to handle if they are standard card size</t>
  </si>
  <si>
    <t>Omnath Batabyal</t>
  </si>
  <si>
    <t>কাজ টা ফিরিয়ে দিন</t>
  </si>
  <si>
    <t>Rubi</t>
  </si>
  <si>
    <t>Hamari Azadi Ke Karan</t>
  </si>
  <si>
    <t>Sheo Singh</t>
  </si>
  <si>
    <t>Try to widen chicken neck by negotiating/ bargaining with Nepal &amp; Bangla Desh</t>
  </si>
  <si>
    <t>Fast track court for murder, attempt to murder, dacoity cases...... NEED OF HOUR</t>
  </si>
  <si>
    <t>JOYJEFFRIN</t>
  </si>
  <si>
    <t>மாண்புமிகு பிரதமர் திரு நரேந்திர மோடி அவர்களுடன் சேர்ந்து இந்த கலப்பணியில் ஈடுபட சம்மதிக்கிறேன் .</t>
  </si>
  <si>
    <t>Anmol</t>
  </si>
  <si>
    <t>Help the student study and scorlership</t>
  </si>
  <si>
    <t>My gov</t>
  </si>
  <si>
    <t>Kajal</t>
  </si>
  <si>
    <t>Sirs,
Aadhar Card is a great successful initiative by this govt &amp; I will like to suggest to expand the idea to connect leagal family tree to the same. This will help in resolving many social issues of legal heirs, family succession or proprietary disputes, or nomination issues etc. Many of the court cases and property disputes relate to the same. Also, there are cases of anonimous or unclaimed properties. This will help resolving many social issues and also unfair deals where real owner or partners get cheated etc. It will be easy to track the details. Any nomination process should demand Aadhar number of nominee. Digitalisation is the future of world and this will be a good data base to integrate nation.
Sanjiv Mantri</t>
  </si>
  <si>
    <t>Rajeshchoudhary</t>
  </si>
  <si>
    <t>My life is my health because it is said that health is wealth. We have
seen in the society that many people are having lot of wealth but
on unfortunately they don’t have proper health to enjoy that wealth.
We should give our top most priority to our health because if our health is
good we can enjoy everyday.</t>
  </si>
  <si>
    <t>Jay Daiya</t>
  </si>
  <si>
    <t>It's a humble request from an young Indian. we will like to watch 'border' movie on our 74th republic day... which represents 1971's India-Pakistan war... I suggests to government &amp; film association to release this film for minimum 3 days including 26th January ( Tax free )</t>
  </si>
  <si>
    <t>Ketan Hemant Marathe</t>
  </si>
  <si>
    <t>पुणे शहरामध्ये असे कायदेहवे आहेत की शाळा आणि कॉलेजची मुले मुली ऐकमेकांच्या छेडी काढतात टवाळक्या करतात तसेच भांडण गुन्हेगारी करतात ह्या सगळ्यांमुळे घरातले आई वडील सुखकर राहु शकत नाहीत त्यासाठी ठोस ऊपाययोजना करावी जेणे करीन आई वडीलांना त्रास होणार नाहि</t>
  </si>
  <si>
    <t>Abhinav Kumar</t>
  </si>
  <si>
    <t>I am sharing my suggestion to eliminate corruption from India within 6 months to 1 year if implemented properly.
These are modern times, harsh and hard decisions must be taken at any cost.</t>
  </si>
  <si>
    <t>It is desirable to include all people powers, authority, responsibilities, roles, accountability, answerability to have full force towards responsible citizen of India, contribution for country, democracy, independence and Constitution of India. Duties, rights, freedom, privileges provided by constitution has be combined with force of citizens authorities for ownself and all others. It will in finality lead to developed country status and will be a message and learning to whole world from ' Vishva Guru ' . Also it will have significant impact on justice, legal, economic and social organs of democracy if cultural, customes, traditions and heritage are kept at core fundamental principles and deliver substantial outcome towards peace, happyness, health, brotherhood, human values, prosperity and comfort equally distributed. It is made in India Idea , imagination, innovation to make for India sustainable country for world sustainability and regain heighest position of developed nation.</t>
  </si>
  <si>
    <t>Pankaj Thakur</t>
  </si>
  <si>
    <t>Search
Home Working in childcare  Spotlight on  Creating enabling environments
Creating enabling environments
1
What makes an environment enabling? How can I put it into practice? Find all you need to know with these brilliant resources, activities, guidance and tools from PACEY.
Enabling environments overview
To create an enabling environment, childcare professionals must consider not only the physical environment indoors and outdoors but also the emotional environment, recognising the significance of parent-practitioner relationships and how safe and at home the children feel within the setting. 
An enabling environment plays a key role in supporting children’s learning and development. It is well recognised that children learn and develop best in caring, supportive environments which respond to their individual needs, allowing them to play and explore. 
You can access a range of materials from this page to help you create an enabling environment for children in your care, si</t>
  </si>
  <si>
    <t>Sanket Vijay Dutonde</t>
  </si>
  <si>
    <t>1) Government should initiate a multilateral currency swap agreement at the BRICS platform. India, Brazil, and S. Africa have a huge trade deficit with China. This way we can save the dollars and can make the rupee international.
2) Also make a currency pool of BRICS local currencies to have a flexibility to use any currency while trading. This way we can promote the rupee.</t>
  </si>
  <si>
    <t>Muskan Gupta</t>
  </si>
  <si>
    <t>This government has done fantabulous job in all these years. My suggestion to the government is regarding the situation of government educational institutions. The funds allocated to them is not sufficient as the condition of the classrooms and washrooms don't improved much. Bad working condition of fans, dirty walls, broken windows, are a part of the prestigious institutions. It's a sincere advise to the concerned ministry to please work on these things so that not the condition of just few colleges but all the government colleges can be improved.</t>
  </si>
  <si>
    <t>Satyanandapal</t>
  </si>
  <si>
    <t>Bharat warsh is a country which celebrates unity in diversity and it's pluralistic society. Since ancient times this land was known to accept people and religions from varied cults and creeds not despicing them yet harmonising all and hence a hindu could be a person who loves Sri Krishna and admires Lord Shiva as well. All these are not mere mental concepts any one reading my blog could easily identify himself or herself with what I feel but not in just a mental level but even emotions and how is it possible? By the help of the faculty of what the ancients called as consiousness Or chit (chaitanya) this consiousness is according to the ancients is indivisible in its source called as the all pervading self or atman hence if one were to summarise our achievements as a race or species it would be the discovery of the supreme self.so I humbly suggest our all respectable and mighty government of india to please consider researching and education her own citizenry about this.Jai BHARAT MAA</t>
  </si>
  <si>
    <t>Prachi</t>
  </si>
  <si>
    <t>Jain Teerth Sammed Shikhar Ji is being declared a tourist spot by Jharkhand Government. It is as sacred for Jain Community as Kashi is for Hindus and Makka is for Muslims. Kindly take action so that Jain community might not feel endangered in its own country since our culture is slowly being destroyed. Already we have lost Teerth Girnar Ji in the hands of goons who beat us up when we try to worship our temples. Shikhar Ji is our pride, our heart. Please support us in declaration of Sammed Shikhar Ji as a "Pavitra Kshetra", so that no body is allowed to create a menace on the mountain and play with our sentiments.</t>
  </si>
  <si>
    <t>TapasBiswas</t>
  </si>
  <si>
    <t>Respected PradhanMantri Ji,
Please allow me to introduce Dr. Bharti Kashyap, a crusader against blindness over the past 27 years who, today, is leading JJharkhand's movement against cervical cancer.Since 1995, Dr.Kashap has provided free eye treatment to thousands of children, restored their childhood and helped them to go back to schools from where they were forced to drop out because of eye ailments.
Beginning 2014, she has been actively organising Women Health Camps, Free Cervical Cancer Detection Camps throughout Jharkhand, helping save thousands of lives of women from cervical cancer. She has now improvised on the World Health Organisation's (WHO) global strategy of elimination of cervical cancer 2030 by suggesting an indigenous low cost yet effective guidelines, naming it 'Jharkhand Module', to help Jharkhand commence a state wide cervical cancer screening and treatment programme, to save thousands of women from dying each year.</t>
  </si>
  <si>
    <t>C Muraleedharan</t>
  </si>
  <si>
    <t>Thanks for the good works done so far by Modi Government. At the same time the senior citizens are deprived of the concession in railway tickets. The concession was stopped during Covid 19. My humble request to kindly restore the concession in railway tickets. This will benefit the retired Sr. citizens who are getting meagre pension and who wants to travel different places.</t>
  </si>
  <si>
    <t>MSrinivasRao</t>
  </si>
  <si>
    <t>Governments should take measures to ban showing smoking and drinking by lead roles in movies. Showing drinking as defacto way of celebration by lawd roles amd their friends is leaving bad impact on youth who are indulging in drinking from high school stage itself.
Educating the youth/students on these bad effects and arrange some activities in schools/colleges to propagating against drinking. Award marks to such students in education system.
Reduce the hours of selling the liquor which can help to reduce it's consumption.
Take this out of state matters and apply central legislation to control drinking.</t>
  </si>
  <si>
    <t>Given the ill effects of pan/gutka, adulteted arrack, smoking and liquor on public health and the burden on tax payers money to handle the health infrastructure, government should take gradual but definitive measures to curb the menaces.
1. Pan/gutka should be immediately banned across the country. Large comapnies you create fancy ads for selling pan masala should be closed and ban the ads.
2. District administration should be made responsible for controlling adulteted chemical arrack/toddy and give special forces to stop the menace. Current state govt excise policies and measures are only helping to increase the revenue from liquor instead of controlling it.
3. Governments should stop looking liquor as source of income and find alternate sources.
4. Educating youth about bad effects of liquor and brain washing them to refrain in indulging in drinking will have direct impact .
5. Ban showing smoking and drinking by lead actors in movies. This is leaving bad impact on youth.</t>
  </si>
  <si>
    <t>AdityaSharma</t>
  </si>
  <si>
    <t>Great</t>
  </si>
  <si>
    <t>Piyush Vishnu Dubey</t>
  </si>
  <si>
    <t>Sir free the education until 12th for all and it should be mandatory. Close musgrooming schools/colleges with no proper staff and infrastructure. After 18 years minimum 2-3 years armed forces services mandatory for all. This will ensure majority of the young populace get work culture, some discipline and nationalism will improve. There should be no exception even for politicians children as well. MOST IMPORTANT THERE SHOULD BE NO RESERVATION FOR MBBS/ENGINEERING/CLASS A/B LEVEL GOVT OFFICERS. OR IF RESERVATION IS THERE THEN MINIMUM 70% MARKS AND FRESH ENTRANCE TEST FOR EACH SELECTION. We bring people with 30% and then expect them to be a good Dr/Engineer/Officer. When they come with little IQ or taken for granted reservation they don't work only corruption increases.
Instead of reservation give them free books, free education, free coaching free hostel, food. But at the end to get into any professional services minimum 70% criteria must be there, not 30-40%.</t>
  </si>
  <si>
    <t>Vasava Mahes Bhai</t>
  </si>
  <si>
    <t>Seema ke bina shikhsa kaise prapt kar sakte hai?</t>
  </si>
  <si>
    <t>Our research to make corona virus medicine : This should be kept in mind in to make corona virus medicine .
Corona virus is a type of gas , so the medicine of corona virus present in human stomach or respiratory system interacting with the medicine by mouth or nose of corona virus in the form of gas in corona virus in the form of gas present in the stomach of the person . Do it so that the person becomes healthy from corona virus disease .
Researcher : Sunil kumar gautam
Mo. No. 8400629966
Email ID. sunilghosimau7857@gmail.com</t>
  </si>
  <si>
    <t>MONIKAKHERA</t>
  </si>
  <si>
    <t>Regarding cleaniness drive in the country. I feel that the administration is doing it’s part but the public is not aware yet.For this we must start some fine on people who dirty or litter everywhere specially the shopkeepers in various markets who after closing shops just throw the waste outside on the roads.
We can also on smart city screens teach people to throw garbage in dustbin..also make announcements for fine for littering..
Regarding traffic we must teach the rickshaw Wala’s and auto drivers rules for driving on the road..this can be done by making it mandatory for them to attend lectures in some city parks or RamLeela grounds by traffic police department..
Lastly Indian youth should be mandatory given some army training to bring discipline in them…</t>
  </si>
  <si>
    <t>GEXXXXXXAO</t>
  </si>
  <si>
    <t>आदरणीय महोदय,
मेरा निवेदन है कि जब हम आजादी का अमृत महोत्सव मना रहे हैं तो हमें देश को नशा मुक्त बनाने का भी संकल्प लेना चाहिए। नशा निवारण और ड्रग्स नियंत्रण से संबंधित कानूनों को कठोरता से लागू करना चाहिए। आज भी हमारे देश के प्रत्येक हिस्से में किसी ना किसी रूप में ड्रग्स का सप्लाई अवैध रूप से हो रहा है। ड्रग्स माफिया सक्रिय हैं।
अतः आप श्रीमान जी से विनम्र निवेदन है कि इस समस्या से देश को मुक्त कराने की कृपा करें। धन्यवाद 🙏</t>
  </si>
  <si>
    <t>Devassia Nampudakam</t>
  </si>
  <si>
    <t>Hi, my idea is to ensure. Free medical insurance to low income groups,Family pension for poor, deduct premium from employe’s salary. In order to achieve this goal restructure the income tax base to 1lakh Rupees in village &amp; 1.5lakh in cities.Do not pay retirement pension more than 500 Rupees per day in village &amp; 1000 in village/per person. This is the only way to abolish inequalities between rich and poor. Better way to abolish dowry system. If people’s receive free family pension &amp; free medical insurance,people will not hoard money. They will spend money for productive purposes. Finally, Do not pay Retirement pensions more than 30000. Rupees per family, 15000 Rupee is preferred (even though husband and wife are retired employees.) per month.</t>
  </si>
  <si>
    <t>Srushti Yadav</t>
  </si>
  <si>
    <t>Now more focus on COVID 19
Govt should close international flights and strictly follow the precautions of COVID 19
Pls do more focus on COVID 19 nowadays</t>
  </si>
  <si>
    <t>Respected sir,
today again covid related news in media but in my view India n Government watching all the procurement Respected person if new type of covid detected in Gujrat n Odisa then specialist check how the virus is different from past n they notice to Niti Ayog because few time ago a Respected Doctor informed media in press brief sir my request is please tight surveillance on that area where positive test samples new type of covid virus diagnose n treated thanks alot for giving us a platform to express what is in our mind thanks to admin have a very nice time</t>
  </si>
  <si>
    <t>Manish Karma</t>
  </si>
  <si>
    <t>Ideas - make public transport so safe, less crowded, comfortable and easily available to all so that everyone can travel with public transport. The main reason of traffic is due to private vehicle because of less options of easy public transportation. See trams in Europe.
Emergency help should be available in less than 10 mins for any emergency like accidents, fire brigade, women safety or protection from criminal.
Make moral education mandatory in every private and public schools even for road traffic education of following traffic signal and signs. Give preference to pedestrian while driving and use correct drive way.
Control the real state development to make every basic needs facility available near to any living society. Garden hospitals groceries.
Paid Parking facility near any market. Multilevel or on side road. Most of the people avoid going by car due to less availability of car parking facilities in the city.</t>
  </si>
  <si>
    <t>JAHANGIR AHMAD PARAY</t>
  </si>
  <si>
    <t>In Panchayat Election SARPANCH should be 10th Pass... illiterates should not be allowed,</t>
  </si>
  <si>
    <t>Respected team
I want to disclose the thing that In Coming Panchayat Election SARPANCH should be educated and young....</t>
  </si>
  <si>
    <t>Farhatjabeen</t>
  </si>
  <si>
    <t>More stress should be given o. Vocational education so that India will become self sufficient with long sustainable developement</t>
  </si>
  <si>
    <t>SAHUL KUMARPAL SHAH</t>
  </si>
  <si>
    <t>There is a request to government that there should be one two or three digit phone number for all the complaints or requests to be taken from public so that the government should know what is going on. And it’s should be free for all so people (Public) will do something As it’s very very hard to reach Government bodies</t>
  </si>
  <si>
    <t>Shekharbajpay</t>
  </si>
  <si>
    <t>सर मैं बहराईच उत्तर प्रदेश से हूं। मेरा नाम शेखर बाजपेई है,मेरे पिता जी पोस्ट ऑफिस में कार्यरत हैं। मेरे पिता जी को पिछले वर्ष कोविड 19 हो चुका है। डॉक्टरों की मदद से कैसे भी करके वो अभी स्वस्थ है। जैसा कि इस समय कोविड 19 के मामले अब शायद बढ़ने लगे तो जैसे प्राइवेट सेक्टर में वर्क फ्रॉम होम करने लगते है। वैसे ही गवर्नमेंट सेक्टर में वर्क फ्रॉम होम करना चाहिए चाहे वो किसी भी विभाग के हो। मैं मानता हूं कि सभी कुछ वर्क फ्रॉम होम नही किया जा सकता है परंतु जो लोग उस स्थिति से बच के आए हैं उनके लिए तो वर्क फ्रॉम होम कर सकते है या फिर कुछ व्यवस्था कर सकते हैं न। जैसे कि वे अपने घर के पास के पोस्ट ऑफिस से काम कर सके या उनका ट्रांसफर उनके होम स्टेट या उनके गांव में कर दे जिससे उनको कही दूर अपने घर से ना जाना पड़े। और वो अपने आप को और अपने परिवार को सुरक्षित रख सके। मैं अपने पिताजी को उस स्थिति में देख चुका हूं जिस स्थिति में कोई और ना देखे। मैं आपका, योगी आदित्यनाथ जी और पूरे मेडिकल से जुड़े लोगो का, फ्रंट लाइन वर्कर्स का बहुत धन्यवाद करना चाहता हूं।ये एक छोटा सा सुझाव है आपको एक बेटे की तरफ से</t>
  </si>
  <si>
    <t>It’s a request to government that if death in family happens then after death of family member there is a lot of work to be done just as pedhi namu just an eg Pedhi namu should be given in by government should be in only one format but in all languages it should be considered by all government bodies ,all corporates it’s should be law by government that only one format</t>
  </si>
  <si>
    <t>Ganga</t>
  </si>
  <si>
    <t>BHARAT !{India}
If we want to see a new India emerging, then for that there should be employment for all in all sectors, on which every other person talks. I think whatever country is ahead today, it has the support of the people. And a country can progress only when its citizens are happy. Some such innovation has to be brought which will create a common sense. There should be awareness among the citizens everywhere and they should be able to use their education properly with complete confidence. And to prepare the children for their future at the school level itself, not because of the burden of percentage and competitive exams, they can consider themselves weak and weak, and spend their whole life only in this.
Thank you !</t>
  </si>
  <si>
    <t>There must be compulsory to keep trees when new construction is planed either it is industry or residence or an commercial apartment or government building or bungalow or residence society which should be maintained by society minimum 20 years or more</t>
  </si>
  <si>
    <t>RuchiBangia</t>
  </si>
  <si>
    <t>For me there should be equal opportunities for every citizen related to education and jobs. Students are struggling with high competition. There should be some opportunities for mediocre students who are just average in studies. They have fear of not getting good grades and hence lack good jobs.</t>
  </si>
  <si>
    <t>Anshika Kumar</t>
  </si>
  <si>
    <t>☺️☺️</t>
  </si>
  <si>
    <t>AjayPandit</t>
  </si>
  <si>
    <t>Best way to get success in all field by using the positive thoughts..</t>
  </si>
  <si>
    <t>Mitesh Wadhwa</t>
  </si>
  <si>
    <t>indian government should work on unemployment (berozgaari)</t>
  </si>
  <si>
    <t>In the Tax tribunals and tax cases in HC and SC the orders can be emailed to both Respondent and Appellant as it’s mandatory to only Efile return/ Appeals. Lot of paper can be saved and hassle of sending by post can be avoided. Postal expenditure also can be saved.</t>
  </si>
  <si>
    <t>I don't want to waste time. Just, I want India to be the country to be good in agriculture and it is. we should try to do more better in what we are better. India has many natural resources, plants and animals instead of trying different new things like any other country we should try to become a country where agriculture is far better than any other country and other country can not even compete us in what we and our country is better. trying new things and get lose is far better than to learn something from what you have. According to my perspective, every country is trying to be good in technology, weapons etc. it is something that they are good at. we should focus to get in agriculture that high that not even a country can think. Agriculture sector is providing large employment. let us do something for our agriculture industry. everyone says a person can not try to even change a country. I don't know why? Well lets make our India developed in every way but best in agriculture.</t>
  </si>
  <si>
    <t>Why only the important visits ie, monuments and spiritual places are cleaned??? Why our streets markets roads are built for garbage stock 🚮🚮</t>
  </si>
  <si>
    <t>Please remove 75% criteria from jee for dropper students because last year there were no such criteria for us but now NTA suddenly came and said there will 75% criteria for jee 2023. Now we cannot Improve our Mark's also so it's my humble request to pmo please remove 75% criteria for dropper students 🙏🙏</t>
  </si>
  <si>
    <t>Agriculture me jo paisa sabhi ko milta hai vo sare kisano tak nahi jaata hai rejistration uske no se karva karke dusra dusra labh uthata hai.
Education bhi latest ho jise student ko aasani hi</t>
  </si>
  <si>
    <t>First of all, it is an application to the government to give reservation, give it to its education, give it in its upbringing, reservation in jobs should be ended.
Income tax should be eliminated LTCG too, if income tax is to be taken, then one should be taken along with every section of the society, or a system is applied that you pay tax on purchase of everything instead of income tax, instead of income tax,
Today, the old businesses are ending, the gap between the rich and the poor is increasing, the middle class is over.
Ease of Business Doing K Liye, more and more processes should be made online whether it is a matter of license or a process from taking loans in the bank to loan and filling
Responsibility of both the public and servants should be ensured, and its only solution can be largely digitized by arrangements.</t>
  </si>
  <si>
    <t>The first thing should be done in the new education. Stop the school's illegal business. All the subjects, students and other businessmen of Jyo have a bad effect.
There should be a ban on selling in school from here.
Here, there is a person to teach and education from the sale.
Teachers, teachers are engaged to sell them.
To do these cells, the working class of the entire school goes back.
This leads to the until the student is stopped on the student Yo.
This affects the society. Their business
Employment is affected. O business, when the shop goes to the shop, the stomach of many family can walk on it.
Their employment is taken away by selling books, notebooks, uniforms Shuj in the school. This can create at least 1 crore employment opportunities.
That is why you think of our demand well. And do Amalbajavani on these things.
Thank you Jai Shri Ram</t>
  </si>
  <si>
    <t>The government needs to pay more attention to tourism.</t>
  </si>
  <si>
    <t>I appeal to the Prime Minister of India to ban all the Internet games and websites that affect India's heritage, culture and dignity.</t>
  </si>
  <si>
    <t>Like we know that we need tax to run the government. We have heard that people have to fill the tax even abroad, but they fill 1Time tax.</t>
  </si>
  <si>
    <t>The family who applied in the Pradhan Mantri Awas Yojana from 2018 to 2021 and got a loan from the bank and has not got the benefit of subsidy and is still waiting for subsidy so far.
Survey from the government for them and provide the benefit of subsidy</t>
  </si>
  <si>
    <t>The biggest problem of India's next generation is population. The government needs to import more fuel. I know that the government is trying to solve this problem by providing subsidy for EV vehicles and solar panels.
If the government succeeds in this scheme, then there is a problem.
Nevertheless, the government requires more resources food, school and housing for the population. Also, there is a need to give subsidy for all these.
Currently, India has a population of 141 crores, yet many cities lack resources.
Think if India's population has become 200 crores by 2045. (Mumbai 3.5 crore, Delhi 3 crore population). Imagine which resources the government needs.
Solution: If a person turns 60 and has 2 children, give him an incentive of 1 lakh or more. Also, if a person conducts sterilization or tubal ligation process, then give him an incentive amount of 50 thousand with a free process. These are encouragement from funds used for population in future.
Sudhir Kumar 9798154848</t>
  </si>
  <si>
    <t>A Facebook Application is all how beautiful Translation Option is, but there is no My Government of Language Translation Option, Unable to understand the records in English.</t>
  </si>
  <si>
    <t>Namaste Ji.
A Bulb or Tube Light can be created that makes it dark when it is awakened. It can be used on the international border ie the border.</t>
  </si>
  <si>
    <t>Namaste Ji. There are some families in India that have been working at their shops for many generations, but those shops are under the municipality or municipal corporations and those people still have to pay the fare of those shops. I request that if all those families are given the authorized rights of those places, then it will make it easier to take some loans from banks and according to social status, it will be easy to marry children in their house because they have their immovable Property will be done.
Thank you.</t>
  </si>
  <si>
    <t>Respected Prime Minister,
The sale of agronomed land should be strictly banned, otherwise after the next twenty -twenty five years, Indians will not get anything grain/vegetable/fruit flowers. Please I request that there should be a widespread debate on this and the purchase of agrarian land for housing should be immediately stopped all over India.
Applicant,
Vindhya Vedic Human Utkarsh Samiti
Mirjapur -231001 Uttar Pradesh, India</t>
  </si>
  <si>
    <t>Police and judiciary reforms in India are very important. Millions of cases are pending in both departments. It takes 20 years in the decision of a case. Only the name will be left for</t>
  </si>
  <si>
    <t xml:space="preserve">Honorable Prime Minister
Every work in our country is healing on bribery?
Even people are not able to be aware of your policy made. On the other hand, it is taking three years to make ration cards of the people where you had planned to give free ration to all during the CORONA epidemic, which people got for some time, after that what about the ration -holders?
Suppose India is changing, but will the bribery dominance be over ??
Will awareness about environment in India increase?
Recently, India finished 180 in the environment performance index.
Some efforts should be made to solve these problems
</t>
  </si>
  <si>
    <t>Honorable Prime Minister,
You always talk about eliminating corruption from the root. In this sequence, my idea is that the subsidy that you give to the farmers on the fertilizer should be given in their accounts and the real value of the fertilizer sack is given on the government committees, which will not make black marketing of the hand and the farmers will not get black marketing. Adequate fertilizer will be available at the right and reasonable price.
Employees of the Honorable Society are already sold to the sacks of urea fertilizer, due to which farmers either do not get urea on time or they have to buy urea at higher value.
I hope that you will agree with this idea of ​​mine and this farmer will take a decision.</t>
  </si>
  <si>
    <t>Now all vehicles have been made compulsory for five years of insurance. After five years, no one will adhere to the insurance policy. Alternatively, the accidents will be reduced if the insurance concession for vehicles without an accident or the insurance is free next year. It is not for the purpose of reducing money but for the purpose of decreasing accidents</t>
  </si>
  <si>
    <t>or bhi bahut vichar hai jo party k liye ach sabit ho sakte hai meri samajh me agar koi in baaton ko dekhata ho to kam se kam se kam jabab deen to baad me bhi likha jaye lekha jaye lekin agar</t>
  </si>
  <si>
    <t>sir mere vichar me desh k sabhi vyapari varag ko jo gst me registed hai usake dwara diye gaye gst pr thodi matra me shshsh lagakar us vyapari ko ache hostal me medicine deta hai use income tex ke upar thoda shesh lagakar pension suvidha (shesh ke shair k anusar) milani chahiye isase govt ko bhi tex jyada aayega or vyapari bhi bhavisya ko lekar thoda nishchint ho jayega or party k liye bhi fayda hoga k kisi ne vyapariyon ka bhi kuch socha hai</t>
  </si>
  <si>
    <t>Kya Hamare Dwara Batai Gai Baaton Ko Pada Ya Dekha Jaata Hai Ya Un Par Kisi K Dawara Vichar Vichar Kiya Jaata Hai</t>
  </si>
  <si>
    <t>hme acchi siksha mil rhi hai pr abhi bhr tension hi ki 12 k baad kb nokri milegi Q ki jitni yojana hai bht kam logdhi pate Sahi Waqat Pr Nokri Mil Jaye Jisse Unhe Ane Wale Samay Pr Taklif Na Ho</t>
  </si>
  <si>
    <t>On the basis of marks, the government is taking contribution in Bihar, in the Land Revenue Department, the government is getting the survey work done by the people, which is wasting both time and government revenue. The postal department is also doing the same situation. In 2005, the level of education was low, so people could pass the exam and change the marks of today's students. The government has been working in the department on the basis of only points. In such a situation, the level of education in the past is being restored by comparing it today. In such a situation, openly tricks are being done with the earlier students. This should not happen. It is the opinion that according to merit and work efficiency, contribution should be taken so that skilled workers can provide better service. Thank you.</t>
  </si>
  <si>
    <t>There is a lot of problem with the fees of school children</t>
  </si>
  <si>
    <t>Honorable Prime Minister, please implement the mandatory transparent system of connecting the salary withdrawal of teachers employees with biometric machines in government aided secondary schools so that the manager and the principal employees take money every month and keep their column empty in the attendance register and then signed them and signed them later. By giving unfair advantage to the government, no employee could get harmed by making his fake signatures by making his fake signatures missing from duty, because the manager is on the signature register, by stopping the presence of the Principal Dutorist teachers, by stopping the will, rejecting their holidays. , By demanding bribe from them, tampering with their columns and harassing them a lot.</t>
  </si>
  <si>
    <t>Today's youth are moving towards drugs. On this, the government wants to have strict actresses on the seller of the intoxicator or the maker.</t>
  </si>
  <si>
    <t>Sir, we have made an application related to the construction of the road of the farmers in the Public Works Department, but it was told by the division that if we get any order in writing from the Chief Minister, then only the road construction is possible, so you are requested that the honorable Chief Minister by the Honorable Chief Minister We should be pleased to help the farmers by getting the action of making this raw road which benefits thousands of farmers at the earliest.
The details of the road for construction are as follows:
Demand for about 5 km of road from village Vishankhedi to village Khejra and village Khejda to village Narwar
Sir, thousands of farmers of 6 villages will get benefit from the construction of this road, sir, please make our demand to the Chief Minister and please build the road.
Applicant
All Kisan Bandhu Gram Panchayat Nashruddin Kheda, Gram Panchayat Narwar, Gram Panchayat Mungalia and Rahul Singh Baghel Gram Bishankhedi, Tehsil and District Raisen 6551 - Sampark Sutra 9098507435, 6265050425</t>
  </si>
  <si>
    <t>Hamen Ise aur Behtar Program Banana Chahhee Ham Bharatvarsh Ko Aur Bhi Jyada Tarkki Aur Aage Le Ja Sake</t>
  </si>
  <si>
    <t>Indian farmers spray pesticides in their crops, farmers should not take care of their safety, so the government should provide security kits with medicines.</t>
  </si>
  <si>
    <t>Hail India</t>
  </si>
  <si>
    <t>If Govt School and Hospital Close
People should be taught through cards in Private School
So the better will be taught and the expenses and other expenses of the teachers will be saved
Such Private Hospitals will be able to get good treatment
Not every facility occurs in Govt Hospital
Private Hospital is all facility that causes better treatment
And the salary of Govt Sahab people is so much that a sahab will be suppressed by the people of a village.</t>
  </si>
  <si>
    <t>If the society is closed
And ration started getting ration at the shop
With this, the villager will easily get ration
2.3 km will not have to go and the expenses are like
Buying grains and rationing from the officials will save all this</t>
  </si>
  <si>
    <t>Greetings!
The financialing agency keeps calling everyone repeatedly for a loan by calling.
There is no day when calls come for a loan, the most prominently there is only one finance agency which bothers people by calling.
Please prohibit this Predator Finance Agency from calling
Thank you</t>
  </si>
  <si>
    <t>Budget ye ek desh ki badi samasya ho gai hain budget me liye gaye sakaar ki faislon me bus ek baat ki dhya rakhe ki dhya rakhe ki janta janta janta janta janta janta janardhan ki khushi aur unaki aur unaki heth me. Kyu ki dekha jaye to humare desh me badti hui mehengai ko dekhe to din baa din aur bhi mehngai humesha badta hi chala jaa raha hain uname se ek har cheez me G.S.T paise walon ke liye koi fark nahi padta hoga lekin aam janata kya karegi G.S.T bharegi ya apana pet bharegi jaisa ki aap sab dekh rahe hong ki desh me badti hui mehengai ko nazar me rah ke ameer ameer hota chala jaa raha hain aur gareeb gareeb hota chala</t>
  </si>
  <si>
    <t>There is a discount on the income of farmers in the budget, which many people who show the income of agriculture manifold and take income tax exemption by showing agricultural income from other sources. I suggest that only those farmers who come under the Kisan Samman Nidhi should not be entitled to this exemption, they should not get this exemption. Many leaders take tax evasion by taking the guise of farmers, this tax evasion should be curbed, which will give more revenue to the country.</t>
  </si>
  <si>
    <t>I would like to talk to me for the National TB Elimination Program (NTEP). The system needs to be discontinued from DBT (Direct Benefit Transfer) in NTEP. Because of some technology knowledgeable people have also arranged corruption. Doctors must serve the patient. I do not feel any need to give ₹ 500 to private doctors for TB notification. Even though many doctors do not take the money, their money is going to someone's account. And often one patient is notified two to three times and the taxpayer of India is being used in the wrong place. So in this direction, the program has been going to the wrong direction since the implementation of a private notification in the NTEP program. The field level work has been closed and the program is only running on the ninetyx. Jignesh Trivedi.</t>
  </si>
  <si>
    <t>Namaste aadarniya pradhaan mantri ji
Jaisa ki hum sab Bharatvarsh ke log 1 December 2022 se G20 ki adhaykshata grahan karne ja rahe, to vishwa patal par humara yah daayitva banta hai ki hum humari sabse praachin bhasha Sanskrit ke varnamala ke anusaar rashtron ke rashtriya dhwajon ko ek rekha mein sammilit karein jisse Ki hum humari hi bhasha ko vah uchcha sthaan de jiski ve patra hai.
Pradhaan Mantri Ji, main nimna lihit deshon ke naam sankrit varnamalanusar rashtron ke naam likh raha hu. Aapse yah prarthana hogi ki aap dhwajon ko shabdon ke anusaar hi lagave.
Bharat (Yajmaan Desh), Argentina, America (U.S.), Australia, Italy, Indonesia, Canada, Germany, China, Japan, Turkiye, Dakshin Africa, Dakshin Africa, Dakshin Korea, Franca Korea, Franca, Brazil, Brazil, SRUTIN , The European Union
Aapka kimti samay dene ke liye bahut dhanyavaad.</t>
  </si>
  <si>
    <t>I salute everyone in nature. I am saying something about the lifestyle and teaching today. Today is the era of the competition, it is necessary to keep it in it, it is important to bring revenge in yourself. But it is wrong to subdue yourself to the technology to earn money. Due to this, today all the people are plagued due to some disease in very low age. We did not have time to talk to each other from Teknolouzi's extreme via. Everything is done with Watsup, Insta, FB. Because of this, emotional attachment is ending. We are rejecting our culture, lifestyle, the outside countries are adopting it, how much contradiction is this. The same thing is happening about the child, socialism is decreasing. There is money to give them to the parents but there is no time. Because of this, today the generated depression, anxity, is being made of Nungand. Therefore, it is necessary to start the Gurukul method. Please go with our culture &amp; nature. Use Ayurvedic, Naturopathy, Spiritual in our life.</t>
  </si>
  <si>
    <t>In Rajasthan, there should be something to stop the paper leak case, the unemployment hit and this .............?</t>
  </si>
  <si>
    <t>The Government of India is doing well for farmers, NPA account KCC should be more focused.</t>
  </si>
  <si>
    <t>Sir PM Sir Ki Mehnat Se Accha Idieal Ho Rha Hai Apru Desh Viksit Hogha Aur Ham Bhi Digital Ki TRFH AGHE AGHE ACHE BHAEGHE TO Acha Hai Apna Government Parlament Parlament Parlament Parlament PARLAMENT BHI ACHI Acha Acha Rhega Rhea Rhea Rahega to Nyi Jubesh BHI REHEGA REHEGA REHEGA to Nyi</t>
  </si>
  <si>
    <t>Salaried person ko is baar aap se bahut umeed hai ki tax slab me kuch sudhar ho. Aur is baar ye karna bahut jaruri bhi hai.</t>
  </si>
  <si>
    <t>Honorable Principal Servant is requested that his start up plan is quite good.
But from my experience, I want to say that there is a lot of improvement in it.
When an innovator is included in this scheme, he is taught balance sheets and other subjects in the skill development program, which is non -Vajvi, because the innovator is not interested in it, he is interested in his innovation and not all these subjects In. Anyway, all this is not going to be useful to him in innovation.
The government who funds the innovator should also give the incubation center. That incubation center should be called to the innovator in his center, gives the facility of his living food and his innovation, which will arrange the goods, place, light, water whatever will be found to him and fix his innovation in the innovation center itself. With this, if he needs an expert to solve the problem that comes, then call the expert with an incubation center or assist the innovator by taking his advice. This will make the Incubation Center which will be college, university</t>
  </si>
  <si>
    <t>One step to save the environment:-
The Prime Minister should make an appeal to the countrymen not to drive petrol or diesel vehicles once a week. This will not only save the environment but will also provide health benefits and foreign currency will also be saved.</t>
  </si>
  <si>
    <t>The Central Government should publish a weekly e -paper "Bharat Vikas News" in which information should be given about the development works being done in the entire country so that the public can get the correct and accurate information. Such an e -newspaper will be very useful.</t>
  </si>
  <si>
    <t>Subject: (Budget of Machines available for ultrasound and blood testing for pregnant women)
Pregnant women under PMMVY run by Honorable Prime Minister still have such government CHC hospitals in the country where any type of blood testing and ultrasound facility is not available in the hospital, due to which pregnant women have private investigation and ultrasound on their money It has to be done, that is, there is loss of time and money along the part race.
While the purpose of PMMVY is available at the government hospital with all free delivery and ultrasound facility so that the pregnant does not have to face any difficulty.
Instructions should be given to take appropriate action by taking cognizance of the inconveniences of pregnant women and please please directly directed the proposal for the proposal to resolve the problem.
Include ultrasound and blood testing machine availability in the budget, otherwise there should be a compromise of private ultrasound center and pathology from such government CHC Hospital so that the doctor can refer ultrasound and blood test by the doctor in the government prescription.</t>
  </si>
  <si>
    <t>Utrakhand mein tourist chalu kro modi ji, plzzzz action sir</t>
  </si>
  <si>
    <t>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t>
  </si>
  <si>
    <t>1 = sir pure desh mein har jile ko nher se co
nnect kar de jisse kisan ko fayda milega
2 = saare government institutions me solar plate lagni chaiye jise government par bijli bill ka bhoj kam ho
3 = sir har jile ke block me park, mall, government institutions Redovlopment Hone Chahiye
4 = sir har jile me bio fuel factory, Sugar Factory, Unicorn Startups, Library, Hotel, Jim, Food Restaurant, Luxury House, CC Road, Bus Stand, And Railway Connectivity
5 = Har Railway Station Par Mall, Har Government Vichle Electric Ho, Har Jila Metro City Banne, City Me Har Colony Me Government Hospital, School, College, PARK, Mall, Luxury House, RAD, ETC</t>
  </si>
  <si>
    <t>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Dosi police will punish the serials. By creating a new party, employment will also increase and INSAF will also be found.</t>
  </si>
  <si>
    <t>Respected
Mr. Prime Minister Narendra Modi ji,
Greetings to all Indians
Subject:- The country's interest.
I request Vinram to you, go deeper about the interest of the country. Any party workers should issue orders to all work properly. After sitting in the chair, forget everything. It would have been very good if you are noticed for what is the cause of poverty in the country and why there are. In our country, how many barmer lands are lying like this, why not use it. For work, Imanadar worker should be shattered. The country should have organic spends due to which it will be good in the interest of the country. The scam should be stopped. The employee who is seen in the scam should be done immediately, the gungars should be sentenced to a strong punishment. If they are left in the bell, they will commit the crime again. The condition of the country is going very bad.
Respected sir, we have great hope from you that you will definitely look into.
Jai Hind ..</t>
  </si>
  <si>
    <t>Mai Rubi Gupta Munger Bihar se mai rail mantri se appeal karna chahti hu ki rail ki jitne bhi bharatvasi hai vriddh avastha mai bahut hi pareshani hoti hai rail ki Sidhi par chadhne sy uska Samadhan hona chahie rail ki yatra karte samay bujurg logon ke liye ek suvidhajanak Sidhi Honi Chahie Dhanyvad Mera Message Sarkar Tak Pahunchane Mein Meri Madad Karen</t>
  </si>
  <si>
    <t>Yashswi and Respected Prime Minister Shri Modi sir,
The impact of the cleanliness campaign being run by the government is being seen everywhere, there is an idea to make this campaign even more comprehensive, which I want to share with the government.
My idea is that the elections of municipal corporations in Uttar Pradesh are near, in such a situation, every municipality should create an application, in which people of every ward can upload the cleanliness pictures of their neighborhood. With this, a round of competition of cleanliness campaign will start in the wards of every district and every person will be connected with interest. Also, the person who uploaded the cleanest ward / clean picture every month administration
Also honor
Please consider this.
Thank you,
Yours
Rishi Sinha</t>
  </si>
  <si>
    <t>Dear modi ji sir
Mujhe Yek Confirm Karna Hai Ki Ham Jobhi Comments Ya Problem aap ko batate hai o aapke pass secret or surakshit rahit hai kay</t>
  </si>
  <si>
    <t>All the Mr. and Mrs. Ji of India who sit in power and sit from the A.C room without examining the new rules and law and order without examining at the ground level, all those are requested to first fix the administrative system so that you should first correct the administrative system. If the ministers and workers of the sitting people are raped and persecuted in any other way, then the poor never get justice from the police department. What kind of world is this world's largest democratic country ???</t>
  </si>
  <si>
    <t>Sir
Many people in the country are asking for bhik and some are compelled and some are asking for bhik. I request you that such people should be given the benefit of every possible facility of the government. And the country should be freed. For this, all the district collector should be directed and those who can do the work should not be given work which the elderly and children should be kept in child home and old age homes.</t>
  </si>
  <si>
    <t>If you invite to meet, there can be discussion on a lot of ideas</t>
  </si>
  <si>
    <t>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punished the Dosi police serials</t>
  </si>
  <si>
    <t>I am working in Vinod Kumar Incharge Principal Primary School district Hardoi Uttar Pradesh. The school is working in the mid -day meal scheme, which we are playing with full honesty, as well as the children of the schools where Anganwadi centers are also built, they also eat food, which does not get a single money to the school headmaster, yet children from the district level Only 55% of the school's headmaster which is spent by the Principal of the school is sent to the account of the mid -day meal scheme as well as the distribution of fruits and milk has been distributed thousands of rupees but money has not been given yet. Is.
Please send the money of the mid -day meal scheme directly to the account of the concerned through DBT.
In every district of Uttar Pradesh, 100% conversion cost is never sent from the district level, its physical verification can be done at any time.</t>
  </si>
  <si>
    <t>Hello sir mera name priyanshu mishra h. Mai Daman and Dadra Nagar Haveli Mai Rehta Hu.
Mai Aapko Batana Chahta Hu Ki Hamare Desh Bahut Sare Logo Hamare Govt Ke
Schemes ke bare mai knowledge nhi hota jiski wajah se bahut logo ko yojana ka labh nhi le pate.
isliye mai chahta hu ki aap ek awareness department banaye jisse desh ke sabhi logo ko govt schemes pta aur desh ke sabhi log uska labh le sake.sath hi aap ek public complain department bhi banayi jisse aam logo ki problems ka aapko pta chale.
Thank you sir.</t>
  </si>
  <si>
    <t>This portal is the best portal for citizens, information about basic needs like education, health is shared!
Thank you
Amit Kumar Sah Raiyam Darbhanga Bihar 847337</t>
  </si>
  <si>
    <t>Mananiya modi ji namaskar
Mai Rajasthan ka nivashi hu muje Rajasthan se bohot pyaar hai mai Rajasthan mai rahana chahta hu par vaha koi kaam nahi hai or na koi business chalta hai achhe se isliye muje majburi Mai Mumbai aana pada hai business ke liye or pariwar ke liye agar muje Rajasthan mai Mumbai jaisi kamai mile toh mai apna rajye chhod kar yaha aana nahi chahunga vaha bhi aap thoda devlopment or businesses keliye kuch idea sochiye or jaha tak mera manna hai government kuch aishe rule hai vo agar bana degi toh rajasthan kya pure desh ke chote chote gaon or chote chote Sahar bade sahro ki tarah ho sakte hai bas thoda sochne or niyam banane ki kami hai or yeh karne par vaha ki goverment ko bhi bohot fayda ho sakta hai jisse pura desh 1 saman ho sakta hai badi city already developed hai jaise Maharashtra Chennai Bangalore Delhi Bas Ab Devlopment Baki Hai Toh Chote Area Mai Vaha Agar Government Kuch Nahi Kar Sakti Toh Badi City City Ko Develop Karke Desh Ka Naksha Achha Nhi Hoga 720850850496</t>
  </si>
  <si>
    <t>Mera naam satyam saxena Sir ap sabke liye bohut karte ho but hamare liye kuch nai krte hume bhi job chahiye hum bhi job karna chahte hai hume bhi job Pradaan ki jaaye</t>
  </si>
  <si>
    <t>Sir namaste,
Hamare desh main vegetable ki paryaapt utpadan hai leken sahi storage ki kami ke karna utpadit vegetable ka ek bahut bada hissa waste ho jata hai is date hai
Aap se nivedan hai agar aap is par dhyaan de to desh frozen foods ka ek bahut bada hub ban sakta hai
Iske liye mere pass ek aachi project tayar hai
Kripya sampark kare
9452598533,945116969627</t>
  </si>
  <si>
    <t>This time in 2023, the scheme of Ayushman Card should be included for every citizen of India. Please please our Government of India for all citizens.
Thanks</t>
  </si>
  <si>
    <t>Cleanliness Paramodharma:
The importance of cleanliness is proved by the fact that a particular caste has been arranged for this.
There is a lot of possibilities of income and employment in the cleanliness sector.
Indian hygiene department
The above mentioned department should be formed, it is a great need.
Sanitation corporation of india
A cleanliness corporation should be formed.
Pumpsets should be banned to prevent water use of water.
Dirt and mud are so high all around that it seems as if we are insects of dirt and not humans.</t>
  </si>
  <si>
    <t>dear modi ji
apko aisa kuch kam krna chahiye ke sabhi status
ke kisaan ko unke huk ka paisa mile jise wo
khusi khusi kr sake
jaise kiii
kisaano ko unke fasal ka bhaav sahi nhi milta aur
wo log 3-4 month mahant krte hai aur unko unko ka phal bhi nhi nhi milta
Maine Fasal Main Kareb 14000 Hajaar Rupees Kharch Kiye Mare Fasl Kitne Damo Main Biki
Kul 13200 Rupees Ke Ab Batao Kya Kru
Kheti karna chood du ab</t>
  </si>
  <si>
    <t>Honorable Prime Minister Shri Narendra Modi</t>
  </si>
  <si>
    <t>Majduri kitni bhi de.dukh hota hai jab relise hone k paale dindhora pita jata hai akhbaro ki headlines main social media ya anya kisi madhym se.aurm se.aurm se.aurm</t>
  </si>
  <si>
    <t>Respected Sir
Today, every government office should be given a fixed time period that you have to complete this work within so much time tomorrow.
Such as making books, setting up new meters, taking permission to build a house, setting time for its work.
By doing this, we will be able to do the work of common people in time.
Please respected sir of this problem</t>
  </si>
  <si>
    <t>sir mera name Ranjan Kumar Nayak</t>
  </si>
  <si>
    <t>Please make an app to give jobs according to their qualifications, make an app government app</t>
  </si>
  <si>
    <t>Why no one should know or there should be financial damage due to wrong treatment or ignorance. And you will think a thousand times by doing this to the doctor
I hope you will do something on it. Jai Hind Vande Mataram.</t>
  </si>
  <si>
    <t>The respected Prime Minister, my name is Shankar Jadhav. I live in Pune. My company's annual checkup was showing some problems in my ECG report and cholesterol was also a little high. I went to the doctor near me who is MBBS and that too heart specialist. Toh he saw my report. And they asked me who asked you to do this test. So I said that these are routine checks by a health insurance. And in that report, the doctor was asked to consult. But the doctor took his ego and sent me home without medicine / suggestion. I believe that the advice of a doctor is necessary. My suggestions you have a suggestion that many doctors do wrong treatment of the patient or leave it ignored. Because someone had consulted another doctor. These are very deadly. My suggestions- Whatever report we have given to the doctor should come to their prescription. Its benefits are that if the doctor has done wrong treatment or ignore, he can know and can benefit in taking action on them further.</t>
  </si>
  <si>
    <t>PM modiji
19-12-2022
My Mobile Number 9499294753 Pe Phone Kar Lena Jab Village Toda District Panchkula Mein Enter Karoge Mein Aapka Dhanwadi Huga
Sukhjinder singh</t>
  </si>
  <si>
    <t>PM modiji
18-12-2022
Mein Aapse Milna Chahta Hun Kirpa Karke Aap Meri Village Toda District Panchkula Mein Padhare Mein Aapka Dhanwadi Huga
Sukhjinder singh</t>
  </si>
  <si>
    <t>Honorable Prime Minister
It is requested that the cancer disease is spreading at a very high speed and if it is not ignored soon, it can take the form of an epidemic. Please take whatever necessary steps to prevent this, such as vaccination etc.
Its treatment should be free on every civil hospital post and its patients should be provided all the necessary facilities like medicines like tests, etc. on every civil hospital post with free and immediate effect to its patients. In the hospitals where cancer patients could not be treated successfully, they should also be prepared and checked.
Thank you</t>
  </si>
  <si>
    <t>My greetings to you, sir, I am going to put my opinion in front of you. Sir, today people are connected to social media. If you take a look, a good thing and equally bad. For example, in today's time, people share every kind of video photo on social media. Do not know how many people see our younger siblings. Some video photos that are dirty. Which puts wrong thoughts in our mind. Which are beginning to get wrong thoughts in our brothers and sisters. In today's time, wrong thoughts break our country and society. In my opinion, the Aadhaar card should also be registered on social media and which video children will be able to watch which video photos, they are filtered and seen in their device. If you liked this idea of ​​mine, please tell me. In the coming time, keep serving for my country in this way. Jai Hind Jai Bharat.</t>
  </si>
  <si>
    <t>pm modiji
23-11-2022
Subject Cleaning Campaign
Resixted Sir Mein Cleanking Camin Ke Bare Mein KoKE Vo Vo Vo Vo Vo Vo Vo Vo Vo Vo Vo Vo Vo Vo Vo Vo Vo Vo Vo Vo Vo Vo Vo Vo Vo Vo Vo Vo Vo Vo Vo Vo Vo Vo Ki Vo Ki Vo Ki Vo Ki Vo KiGa Khanwadi Dhanwadi Dhanwadi Dhanwadi Dhanwadi Dhanwadi Dhanwadi Dhanwadi Dhanwadi Dhanwadi Weega
Sukhjinder singh</t>
  </si>
  <si>
    <t>Dear modi sir
Mera 1 request hai ki jobhi aap ka MLA, mp or cm jate hai tab 2 car unke satha kafi hai
10 car leke jaruri nahi hai 10 car me sirf 10 log rahate hai unke vajese govt ka petrol vest public ka paisa vest or public ko unke vajese vajese trafic ka Problem Bhi Hota Hai
Please isako kuch karo</t>
  </si>
  <si>
    <t>Panchayat work has been poor.</t>
  </si>
  <si>
    <t>Good morning modiji,
Mera naam lowrance thomas hein. Mein ek suggestion dena chaahta huin government job ke baare mein. Education, skill ya patrata ke anusaar
Modiji aap jab se PM bane hein tab se bohot se bohot se bohot se bohot se bohot se bohot se bohot se bohot se bohot se bohot se bohot se bohot se bohot se bohot se boy Iske liye aapko dhanyavaad deta huin.</t>
  </si>
  <si>
    <t>PM modi ji
23-11-2022
Subject Road Accident
Respected sir mein road accident ke bare mein aapse likhna chahta hun kyunki we our india peoples die to road accident we our india police sleeping than challan our indian trucks not wearing helmets and seat belts motorcycle and cars iski tarf bhi dhyan dijiye mein aapka dhanwadi howanga
Sukhjinder singh</t>
  </si>
  <si>
    <t>Dears Indians,
Better in America, Canada, and European countries for better Standard of Living is the dream of most Indians settled in India and now Indians have started entering the US, Canada Borders illegally.
Press this link to see the video of how an Indian Family Family Family
Please read pdf</t>
  </si>
  <si>
    <t>sir income tax main aap saving ko bada dijiye invest for 5 saal 10saal respectively years in railway development / border development and PPF amount bhi bada dijiya mediclaim amount bhi bada dijiya give benefit and returns ko taxable kar dijiya govt ke paas paisa bhi aa jayega aur thoda Income tax slab bhi bada dijiye.</t>
  </si>
  <si>
    <t>Add feature like Talk to Saathi for Law Related Matters ..
Jaise ki koi crime hua to ... usse kaise deal krna hai ... kya procedure ko follow krna ... kin case ko hm kaise deal karenge</t>
  </si>
  <si>
    <t>PM Modi
22 Nov 2022
Subject 12 Pass Job
Respect sir mein Sukhjinder singh 12 pass job dhundh raha hun meri village toda district panchkula ki koi development nahi hui hai kyunki meri village backward area mein aa jati hai sarkar ka is village ki tarf koi dhyan nahi diya gya meri aapse benti hai ki meri village ki tarf dhyan diya jayaa
aapka dhanvaad
Sukhjinder singh</t>
  </si>
  <si>
    <t>Honorable Prime Minister,
Jai Hind.
Extremely important and essential suggestions for the construction of the National Sadbhavana Committee.
Always your best,
Shishir Bhalchandra Ghatpande
92700116, 979060</t>
  </si>
  <si>
    <t>Honorable Prime Minister, government aided Prabhat Dubey Girls Inter College Chibramau Kannauj does not run the rules of the Government of India, not only the arbitrariness of Manager Archana Pandey (BJP MLA).</t>
  </si>
  <si>
    <t>It is requested to the Honorable Prime Minister that please make a compulsory arrangement to connect the salary withdrawal, leave approval etc. of teachers employees in government aided secondary school colleges so that teachers and employees, employees, manager principal should give money every month and keep their columns empty in the register. They cannot be able to take free salary by disappearing from duty.</t>
  </si>
  <si>
    <t>Constitution Day
Nation building is not possible without adopting fundamental duties!
I should talk about the special and important fundamental duties, the first thing comes to the matter of every citizen mentioned in the Constitution that he ...</t>
  </si>
  <si>
    <t>main krishna aapko batana chahta hu ki pichle dashak hamne dekha ki lockdown me paryawarn khud saf ho gayi to kya ham aisa nhi kar sakte ki har sal hamari matlab ham bachho ki chhutti ke samay summer vacation ki chhuttiyob me ek mahine ka special lockdown type ka nhi laga sakte jisme sirf wahi gadiyan chalenge jo government approve ho ki inko chalane ki jarurat padegi baki sabko ek mahina ka tyohar jaisa mauhol bana de har society me sham ke 6 baje se 9 baje tak log ek dusre se mile aur purani bate taja kre isse yeh hoga safai ke sath paryawaran bachega tatha tab tak sarkari karmchari ko waqat mil jayega jagah jagh sab kuch control lane tatha har galiyaro me fir se dustbin dikhega aur purane log bhi sath mil jayenge aur aaj kal ki bhagdor se ki duniya me kam se kam sab privar ke sath khushiya to manyanege
By-Krishna (16 years old)</t>
  </si>
  <si>
    <t>Pashu Dhan yojana- mai pashu dhan yojna k suggetion dena chahti hu, is yojana ke antargat "apna gaon apna pashudhan" se sthani star pr awara pashu, budhe pashu aur chhode gye pashu ko 'pashu rakshak' ya 'pashu mitra' dwara unki dekh -Bhal ki jayegi aur unke dwara prapt gobar, mutra adi ka Prayog eco friendly pant, doop batti, upale, diye, organic fertilizers, gobar ga is sanyantr ga is sanyantr ada sakti me. Isse prapt income se inka chara avam dawa adi ka intjam kiya ja skta h. Awara dog adi ko inke shelter ki rakhawali adi ke liye rakha ja sakta h. Mukhya Roop Se Gau-Kashtha Ke Dwara Trees Iska Prayog Antim Sanskara, Hawan, Indhan Adi Ke Roop Me Kr Sakte H Aur Bach Rakh Se Pesticide, Fertilizer Adi Bna Skte H. Isse Ye Pashu Hamesha Hamare Kaam Aa Sakte H avam bemaut marne se bach sakte h. Hamari to Parampara Hi Rhi H Hi Pashu Sewa Fir Aj Kyo Hm Inki Andekhi Kare Aisa Karne Se Hamari Bhut Si Samasyaye Khatm Ho Jayegi A</t>
  </si>
  <si>
    <t>Sir Grampanchayat Me Enough Fund Aata H Lekin Uska Na to Sahi Use Hota Hi Public Ko Benifit Milta H Iske Liye Govt Ko Ek Alag Se TEAM YA Comity Beethani Chhahiye Jo Natural Rahk Khek Khek Khe Khek Khe Khek Khe Khek Khe Khekha CHECHHISH bhi confirm kre ki jo jo jo fund aaya h wo actual me kha use hona chahiye jise public ki help ho sake ye jo log lipa poti kar rahe h wha clearsity honi jaruri jaruri jaruri deva hoghi deve hogi hogi hogi hai Ese Hi Hota Rahega</t>
  </si>
  <si>
    <t>Dear sir me bihar se pardeep pathak. Sir Mere Pass Ek Idea He Jisse Hum Govt Kharche Ko Kar Sakte He or Khad, Gas and Infrastructure Ke Liye Bhut BDA Kaam Ho Skta He. Isse apki sarkar ka khrcha bachega or business bhi development bhi development BS Ek Chance Dijiye Aap Mujhe Ye Idea Sbke Samne Mann Ki Baat Pe APKE SATH SATH KEHNE KAHNE KA Ye idea tbhi me btaunga kyuki mujhe sirf aap pr hi bhrosa he. Thank-you. Sir ye idea bhut badiya he jo ki aam janta ke liye or sarkar ke liye or environment ke liye faydemnd he. Agr Ye Idea Acha na lga to jo aap khoge me vo krunga promise.</t>
  </si>
  <si>
    <t>Please give employment to every citizen at least according to his ability
If you had given employment instead of giving houses to people, then perhaps people would have become self -sufficient today, people have become lazy by giving houses.
The country would probably have been touching a new height, the country does not read the need to run a self -sufficient campaign.
The effect of Corona would also decrease on us.
When people have employment
Literacy also increases and the country is also strong</t>
  </si>
  <si>
    <t>In the Indian philosophy tradition, Sankhya, Yoga, Justice, Vedanta and Mimamsa are all extreme scientific traditions. It is not only India, not only India, and introduces the whole world to the philosophy and Indian high ideals, as well as scientific original attitude. The principle of Advaita Vedanta is very important. Justice philosophy has special significance to understand the true nature of logic. The overall study of justice philosophy shows how irrational the debates coming in television nowadays. Sankhya philosophy is a very scientific, which also exposes the mystery of the future of science by using Higggs Boson. Philosophy centers are very important for psychological development. In which only philosophy can be done as a subject as a subject, but can be used in experimental mental use. Such centers are required to bring Indian knowledge tradition to its own rise. Dr. Ayush Gupta, Assistant Professor, Sanskrit Department, Tilakamanjhi Bhagalpur University, Bhagalpur</t>
  </si>
  <si>
    <t>Honorable Prime Minister sir
Please
Please make our village a 100% solar energy -rich (Modhera).</t>
  </si>
  <si>
    <t>It is necessary to incorporate the eternal tradition, heritage and culture of India in the education sector, there is no hope of indiscriminate western culture in the race of modernity, it is expected that the present government must take steps.</t>
  </si>
  <si>
    <t>Subject: False F.I.R report suggestions to create strict law system
Honorable Prime Minister
Today, the police system in the country would have complained by calling innocent Chief Minister Jansunwai 1076 for this type of complaint in the country, but still uploading the false report by the police and disgruntled, nothing happens except the lawyer and court circle. .
It is requested that such incidents be heard by any other helpline or mail so that he can get justice as soon as possible that it takes about 90 days on police investigation investigation and still it is not necessary that he gets justice.</t>
  </si>
  <si>
    <t>Honorable Prime Minister Regards
In all the districts of Bundelkhand region of Uttar Pradesh and Madhya Pradesh, the Anna system cow dynasty has been left by farmers and cattle ranchers for about one and a half decades, causing cruel behavior to the cow dynasty. The government of Uttar Pradesh and Madhya Pradesh is constantly trying for them. L A large number of villagers in the seminar of Shyam Narayan Shukla social worker in the district Chitrakoot in Uttar Pradesh to end the practice like Anna, will not leave the Google show from today's date. While on November December, its positive results are seen in the whole of Bundelkhand. Therefore, you are requested to add such programs to party programs so that awareness should be spread among the people so that Annadata and common people get rid of this huge problem. Meet L
Regards thank you and greetings
Devesh Shukla
IT convenor BJP Mandal Bargarh District Chitrakoot U.P.</t>
  </si>
  <si>
    <t>Important issues of the country -
1. Options for dangerous pesticides having harmful side effects on human health
2. Population control
3. Reservation</t>
  </si>
  <si>
    <t>We want to talk to the Prime Minister</t>
  </si>
  <si>
    <t>Sir, the forests and roads for the common people, the canal and the railway side along the railway durian fruit durio zebithianus, African jackfruit TRECULIA AFRICANA Verite Africana, African Bush Mango Irvingia Gabonansis, Safavo fruit dacryoedes edulis,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 esculenta, boletus edulis etc.. This can create large scale employment opportunities in the country. A sufficient amount of grain will be prepared for animal husbandry by production in quantity, this will create a huge amount of employment by animal husbandry on a large scale. This will remove malnutrition.</t>
  </si>
  <si>
    <t>Hello, "sir my name is girish" i am live in rajkot.
So that my idea is that is, jo aapne sabhi chok ke pass jo lad tv lagaye he vese me bhii lagana chahta hu kyoki mujhe usme se pis kamane hee</t>
  </si>
  <si>
    <t>I have a suggestion on India's threat and its full solution due to giats like iOS and Android.
Please have a look for this pdf ..</t>
  </si>
  <si>
    <t>Government School Teacher Ko Private Ki Jaye ContARCT Basis Pay Taki Education Thik Ho Paye</t>
  </si>
  <si>
    <t>I want to tell the Government of India that Bharat Sanchar Nigam Limited and the Indian Postal Department will merge (collect) so that the popularity and work of both departments will be accelerated and both departments will save both employees and money.</t>
  </si>
  <si>
    <t>Bihar me Offss me 11 class me administration took place, then slideup hogaya, then with the help of other people, the second year after the same year, the second government was in the second government college, then the migration in registration was taken in the registration. We said that we will not see that at that time the man had not given admission slip, it was just taken, now registration is being done, then how will the Mirgation Certificate get and the school me 10 th passed has been closed, he has to be sung, it has to be noticed, Because the year should not be wasted for a mistake.
And if he has done the school me admission next
EK is a big thing that we have seen.</t>
  </si>
  <si>
    <t>Dear modi ji sir
Hame is time BJP (MLA) ka new chehara chahiye please belgaum 590006 karnataka</t>
  </si>
  <si>
    <t>Join Facebook@Promoterbjp .... Share the page in at least 10 groups,
Cooperate 10-15 minutes whenever you get free time</t>
  </si>
  <si>
    <t>All the voters have to be taken to the polling booth on elections in Gujarat,
If you have to leave home, there will be safety and respect, then jobs will be employment
Save religion, save the country, form BJP government
Country BJP demands BJP Gujarat
Like Follow Share. Page. @Promoterbjp. ,</t>
  </si>
  <si>
    <t>BJP government is constantly being maligned, no corruption is happening
Corrupt government officials who have become corruption, do not want the BJP government schemes to succeed
The public should cooperate as much as there is any fear, if there is no fear, do not want to give your name to email Reportingbjp@gmail.com .....</t>
  </si>
  <si>
    <t>3. New Intercyment Train from Porbandar to Sabarmati will start at 5:00 hrs. At Porbandar and Reached Sabarmati at 14:10 hrs. And start from sabarmati at 14:30 hrs. Reached Dhola jn at 18:40 hrs connection Surendranagar to Bhavnagar Train at Dhola JN. 18:45 hrs. Reached Dhasa jn at 18:15 hrs connection mahuva to bhavnagar train at dhasa jn. 17:05 hrs
4. New Train from Porbandar to Surat Via Botad - Dhandhuka Start at Porbandar 18:00 hrs and reached at dhola jn. 23:00 hrs convention okha - bhavnagar train at dhola jn 22:50 hrs. And reached at Surat 7:30 hrs. And start from Surat at 22:30 hrs. Reached Dhola jn at 07:00 hrs connection dhangdhra to bhavnagar train at dhola jn. 07:24 hrs. Reached Porbandar at 12:00 HRS. Now a day only one train from Surat to Porbandar and it start at 14:52 hrs from Surat and Reached Porbandar Via Rajkot - Jamnagar at 5:30 hrs. A new train via jetalsar - dhalasa - dhola - botad - dhandhuka rout will be benificary to Village of Different.</t>
  </si>
  <si>
    <t>Namaskar sir, I think you don't listen to what I am saying but I am right because I am right
We worship the oceans and rivers in India, but we are the worst of the garbage in them, on the roads, on the roads, the urine, the pun (gutka), we are not accustomed to smoking on the same roads, as well There should be.
Our abroad worshiped seas, rivers and rivers
But it is clean, putting garbage on the roads, not doing, doing, but doing a lot of actions in our country. Our traffic police, however, are taking photos of Vitout Heliment, Tripular, and Wourong Route Ride Photos online, but in some cases the roads are not correct, drainage working with potholes or manhole, new roads. *I was a PDF &amp; Video Link Attechment, making garbage in the neighborhood of the house, a video 5yrs, but some of the people are the same, PDF.</t>
  </si>
  <si>
    <t>Hello sir,
My opinion is on the floods every year. The prevalence of Mahapura has increased in the state of Maharashtra for the last 2 to 3 years. The main reason for this is that I think the ban on the sand in the river is because the water was coming out of the river when it was not banned before. Not but in the rainy season this year, the space is increasing the place every year.
In urban areas, it is necessary to have a gutter on both sides of the road. Also, the fear of the floods in the minds of the people will be reduced a little</t>
  </si>
  <si>
    <t>Sep Mahineme Maine Medicine Lithi Jors.75 Ki Thi
is baar Rs 87.Pricr control pe dhyan dijiye</t>
  </si>
  <si>
    <t>Meri Yah Ichchha He Ki Koi YouTube Jesa Indian Platform Ho. Jo Hamare Cretors Ka 55% YouTube Arthat Videsho Me Ja Raha He Wah Bharat Me Hi Rahe. Someone really developed this tye of app or platform. Also gov. can develop this itally very useful for people or nation always. Please try</t>
  </si>
  <si>
    <t>The respected Prime Minister was received by Jitendra Pratap, a general worker of BJP. It is very important to establish the coordination of the village and the central government. Due to which the state government keeps coming. Due to which the states do their arbitrary work. Please do a website to connect the village with the doctal center, so that the officials who do not listen to their arbitrariness. Their arbitrary stop can be stopped so that the time of the middle officer is left and the solution is also quick to Jai Hind Jai Bharat. Jai Jai Shri Ram.</t>
  </si>
  <si>
    <t>The problem of innocent should be resolved online if the police recorded false F.I.R.
Will the lawyer be able to appeal before every innocent High Court?
Will everyone be able to bear the expensive fees of the High Court lawyer and other files etc.?
Will he be able to visit the innocent High Court again and again?
If a small case is also filed against him, will he go due to so much expenditure in the High Court?
Sir, the court's rounds would have been innocent and less guilty, if anyone believes this wrong, then you should review this by getting a survey or feedback through media or other means.
Sir, my suggestion is that such cases should be re -discussed by online application where innocent should write an application for re -investigation to the higher officer for their complaint, and submitted such cases in immediate cognizance and submitted to the concerned administrative high officer for investigation. Because such cases will be affected on the investigating officer i.e. the investigating officer who issued a charge sheet on him with immediate justice along with the innocent.</t>
  </si>
  <si>
    <t>Prime Minister to review the Prime Minister Matru Vandan Yojana
Sir, many pregnant women are not getting the benefit of this scheme, while the beneficiary should meet the installment before the birth of the child, but there are many cases which do not get benefits after the birth of the child. There is no portal where the beneficiary can enter his Aadhaar number and get the beneficiary located and the beneficiary installment information and your feedback. Complaints are also not filed on toll free number 106, where it is said that when the fund comes, the money will come to your account. Should there be a hijacking on health related matter too. Whereas on the registration on PMMVY, Rs 1000.00 was given to the beneficiary for examination like immediate and second installment ultrasound and not after the birth of the child.
Please investigate such health schemes without a hilarious investigation and give guidelines to observe the matter without delay by the related feedback SMS by taking the beneficiary installment on the mobile number of all the registered beneficiaries, and the beneficiaries to the beneficiaries by the related feedback SMS. To be provided. Thank you</t>
  </si>
  <si>
    <t>Why does India not speak India in English. Why do India speak? Government of India should also name India in English</t>
  </si>
  <si>
    <t>Thanks for providing internal security to our country. Hope in future we have to see grossly condemnable events like the present
Kanhaiyalal murder case. Love jihad and murder and riots. And on Hindu religious festivals, a particular religion and fear should not be created by religion. And the law should not be blind but justice</t>
  </si>
  <si>
    <t>Hi kya hum bharat ko medical hub bana sakte he har saal minimum 5lakhs doctors bina fees liye agar hum banaye or is tarah 5 years tak kare to work tak ka first medical hub ban sakta hab</t>
  </si>
  <si>
    <t>Information about the good works of the Central Government is not reaching the common man because most of the information is in Anglo language on the government portal, whereas it should be reverse. On opening on all departments and government sits, the site opens in Hindi by default and then convert it into Anglo. Many information is only in Anglo language, there is a great need to convert Hindi, if the government wants to make the common man accessible honestly.</t>
  </si>
  <si>
    <t>Har ghar mein tiranga, har desh mein humara tiranga</t>
  </si>
  <si>
    <t>Assessing the qualifications of housewives and provide them an opportunity to contribute to the development of the country, it includes women who do neither do jobs nor business.
Thank you</t>
  </si>
  <si>
    <t>In order to protect whatever country has been released from boundaries, the guard can protect the armor for their protection. Surang Gupat Darwaza can monitor the protecting shield and sun like nails; fine, ice in sainik jeans that can monitor the bribepet and strong walls of nails which are used during disaster and garlic with new techniques.
Nowadays, he is effective in the complete defense of the soldier from a bole -proof jacket.
, Every ship every theater and every soldier can fight such a spore can fight alone with the entire army</t>
  </si>
  <si>
    <t>Pay one million rupees to the poor from the loan bank account. Then the poor will get rid of the harassment of the bank.</t>
  </si>
  <si>
    <t>If there is a strong pillar from the four strong pillars of the judiciary democracy, then no law is brought in which the cases of the poor fought the big famous lawyers for free and the poor get justice. In the present system of present, the rich man exploits poverty through big lawyers and the government keeps watching its spectacle, then which democracy in which in the absence of money, exploitation of the poor and throwing money and throwing money and freeing the accusation instead of punishment to Amir Arrangement</t>
  </si>
  <si>
    <t>My suggestion is that students in the school should also give lectures related to entrepreanuraship and Motivations daily.
Since childhood, you should teach how to set goals and complete it. I am a blogger. I blogging 4 to 5 hours daily. My website name is tazanews.in</t>
  </si>
  <si>
    <t>Farmers' Production Organizations were held on 26 &amp; 27,2022 under the guidance of the Department of Agriculture, Gokaka NABARD, Agriculture Department, Horticulture Department, Department of Animal Husbandry, Kai Lump and Textile Department and various organizations in the district. The main objective of the convention is to meet the head of the buyers and the heads of the Farmer Producers to provide the market for farmer manufacturers for the products produced by the farmer.
We want to join the same forum to learn about the rules of the Center and the state.</t>
  </si>
  <si>
    <t>I wish that even in the upcoming elections, BJP should rule the country with full majority. I am an ex -serviceman and I am working in BHEL, Bhopal. The judges and enthusiasm of the generals cannot be ignored. It should be included in a nationwide campaign. Thousands of acres of lands are also lying vacant near Bhel, Bhopal. It also needs to be brought in good use. For the encouragement of the generals, the land is leased at a reasonable price to the government by giving the land on a reasonable price. Can be found. The same house can be given on lease. This will be seen as a major success of the government at the time of the next election. Considerable life leads life and it will also be a virtue to replace them. The Ministry of Defense also has government land policies to replace soldiers. If you consider Pasavava, it will be beneficial for all. The land of the bhel will be in the hands of the right people, its credit to the BJP, money in the government treasury and replacement of ex -servicemen.</t>
  </si>
  <si>
    <t>Sir sab se pehle m yhi kehna chau ga ki jo jo jo bhi black money India
Is se sir jb paishe bahar se india aaye ge to sir value of money badhe ga ur India rupees strong hoga dollar se</t>
  </si>
  <si>
    <t>Sir,
Please make necessary improvement/dismissal in the character of the judiciary/government/police, because due to corruption/unfair work, injustice is being done to the right and weaker section.</t>
  </si>
  <si>
    <t>Sir,
Please observe the religion/ castes of other leaders including the Honorable President, Virajit on important positions of the country.
It has been proved that Scheduled Castes, Scheduled Tribes and OBCs and Muslim classes are no longer backward/weak and they are breaking the laws (can see criminal records).
For this reason, their reservation/minority benefits should be eliminated without delay.
It is expected that by going to proper protect of the rights of the general class, reservation will also be given in business by giving proper place in politics.</t>
  </si>
  <si>
    <t>good well</t>
  </si>
  <si>
    <t>You guys should highlight this news and reach the government. Both the center and the state government. Because it is an investment of more than 5 lakh crores. This will provide more than 25 lakh jobs in 50 departments of the Government of India. You are requested to like and share it and reach more and more people.</t>
  </si>
  <si>
    <t>What is the difference between the thinking of India and Pakistan
Pathan replied
"Former Indian team all-rounder Irfan Pathan has responded to Shahbaz Sharif by tweeting this tweet. Pathan wrote in the comment- This is the difference between you and we. There is no focus on improving the country. "
Indian culture is above victory and defeat, neither out of victory nor distracted in defeat. India taught Pakistan a lesson by entering the war several times, yet he has not kept an inch of land till today. In the 1947 religion -based partition in India, any Muslim humans who lived in India, they have opportunities to grow even more than not to grow. Because of which today their number has increased and even today they are not short. He successfully embellished the post of the President of India who is the President of the three armies, but several times. Whereas the Hindu families who were left there in Pakistan, today, this is not the only difference in India and Pakistan.</t>
  </si>
  <si>
    <t>Hi Mere Paas Ek Ayurvedic Jadibutty He Ise Aadmi Mahino Tak Bhukha Rah Sakta He Me Ise Save Kre Taur Pe Military Me Dena Chahta Hu Trial Base Hu Trial Base Pe Jail Me Karte Me Karte HeVED Mere 100% dena chahata hu bus aap ek baar chance dijiye thank you</t>
  </si>
  <si>
    <t>Farming laborers (agricultural laborers) refer to that person. Whose income of 50 percent or more of the income is derived from wages on the fields. The main sources of income of agricultural laborers are wages on the fields. They have nothing but their hard work to earn a livelihood. They should also get the benefit of Kisan Samman Nidhi. So that these families keep working in agriculture, do not migrate to cities</t>
  </si>
  <si>
    <t>If the bond of BPL is removed in old age pension, then it will help many poor people to get the benefit of old age pension to all the elderly except the income tax.</t>
  </si>
  <si>
    <t>Raksak jab bhaksak bane chha jata andhkar hai, atyachar, papachar or durachar ki bharmar hai.</t>
  </si>
  <si>
    <t>Alcohol, drug addiction and rehabilitation for the treatment and rehabilitation of mental health We must protect the youth and make them responsible citizens of the country. Nowadays, the youth are going to the wrong path so that we need to protect them.</t>
  </si>
  <si>
    <t>Sir, the training which is being exploited in the name of skill development today is not hidden from anyone by agencies. There are many agencies that are only doing food in the name of training, which both have to bear the brunt of both the trainers and trainees. The agencies do not even pay salary and when the money will come from the government, they are exploiting it by saying that the instructor is completely trapped, when he comes to know that if he does not work under his policy. So the salary which will not be received will be deducted till now. Is all these skills dream of being India, if not, then such agencies should be taken strict action or not. If you have come out everywhere, then some appropriate option will definitely come out. Is this less than any corruption? Today, the trainer is getting to hear all this at a salary of only 10-15 thousand. The future of the country should not become efficient due to cashless development, but today the present is definitely getting unskilled, unprotected and contaminated.</t>
  </si>
  <si>
    <t>Me ahm se hu meri Society me grocery wholesale price me retail bech Raha Hu Meri Society Me 300 Family He Sub Khus He Aalu and Pyaj RS 18 per 1 K G Bech Rhe Hehe Hehe Hehe Hehen</t>
  </si>
  <si>
    <t>Desh ke har nagrik ka adhikar hai ki vah apne har vote ka sahi istemal karen aur desh ki raksha karen aur ek aisi niti banae jise hamar desh sarvpratham sabse aage aage aage hai india</t>
  </si>
  <si>
    <t>In the PMO, a complaint/request was made in 2020, which is not resolved till 2022, asking for feedback, what to give in feedback, tell me you</t>
  </si>
  <si>
    <t>Sir,
Ordinary people like us have a lot of expectations from you.
If you cannot do it, no one will be able to do it next. Because a person like you will be able to be more powerful.
You have strength, you destroy corruption.
A truth that people who take bribe through which cannot take any action on them, that is why the corrupt people enjoy, and exploitation, ordinary persons.
Sir, one step on this side too,
Victory to India,
Jai Modi</t>
  </si>
  <si>
    <t>Will 15 lakhs be able to get a lot of time ???
I have Best Idea.</t>
  </si>
  <si>
    <t>The internal house of Pradhan Mantri Awas Yojana should be forcibly prohibited by the forcibly stop and the government was occupied by Bablu Singh to get the rights of Mahavir Das from the High Court: Lakhisarai Sub -Divisional Public Prevention Officer has gone to him first. Mahavir Das did not get justice from there, many officers have been found in the Jamini dispute. The wrong report has been made, the District Officer has been received.</t>
  </si>
  <si>
    <t>Sarkari Job</t>
  </si>
  <si>
    <t>If the railway's outstanding buildings, railway tracks and wood which are not used, they will be more than one lakh crore rupees if they are a public auction. |</t>
  </si>
  <si>
    <t>The Indian Evidence Act should be improved, due to which thousands of vehicles and useful items are getting spoiled in every police station of the country. If the goods are videographed and presented as evidence in the court and this goods will be sent to its owners or through auction, which will bring a big change in the GDP.</t>
  </si>
  <si>
    <t>It has been going on since the time of English, any farm will be written, it must be written,
Write the full name again, write the surname too,
Suppose I should play my mobile and to take SIM again, I should go to the police station and do not accept me if I do not write caste in it.
At least government employees who do duty by applying name to the name,
Putting name plates outside the room should be advised not to write its caste indicator surname,</t>
  </si>
  <si>
    <t>Whenever there is a examination of any competition in a city,
The road train of that city gets a terrible crowd,
It's but natural,
It is not impossible to guess all the youths of small cities in the hope of government jobs.
Shouldn't this examination be conducted in the same towns
Petrol of millions of crores of the country will be saved,</t>
  </si>
  <si>
    <t>AP logo ko bharat ke scientist ko bhdawa dena chahiye</t>
  </si>
  <si>
    <t>sir mere kyal se up ki gousal me gayo ka sanvardhan kar uchh koti ki nagle visit ki jaye or kishano ko usme rojgar de kar unke rakhrakhav ka prsichhad dekar hem bhi parsich de bhi parsa jae jae shi gaye gaye gaye gaye gaye gaye gaye gaye gaye gaye gaye gaye gaye gaye hai jise kishano kya kalp ho sakta hai</t>
  </si>
  <si>
    <t>Honorable head
Every village panchayat should be given the responsibility that how many families have been left out of the poverty line during their reasons.</t>
  </si>
  <si>
    <t>The format is often played by Indians which is a speculative market, in this format half players of the opposite team taken by the participants of Dream 11, this is not good for the nationality of the people, because it is good for the nationality of the people. Not there. And we lost the match</t>
  </si>
  <si>
    <t>On joining My GOV, we feel that it is bringing a big change in our life. How much we are becoming aware that we were not before. When we complete a task on My GOV, then our soul stops us from going against it. I think if I was not connected to My GOV, would I have donated clothes to the poor. Did I save the tree by informing the police which people had set on fire. There are many things, which we got inspiration from My GOV, thus My GOV is bringing a lot of change in our life, continue it continuously.</t>
  </si>
  <si>
    <t>Can there be a rupee expiry date
All things have expiry date, then why not "rupee"?
When the expiry date is written on the note, people will automatically go to the bank and convert old notes into new notes
The five -year period of all notes should be validated ....
If done so
All the cash will automatically come to the bank account and
The problem of "black money" can also be solved automatically ...</t>
  </si>
  <si>
    <t>Sir, my suggges is that you issue a helpline number of NHI on Jes.
Sir because my house is also being broken due to the construction of the road, but I have not been given any compensation from NHI, please consider my consultation</t>
  </si>
  <si>
    <t>My suggestion for RBI is to put a bar code on all the checks so that the clearing house gets cleared from Tariike.
And the next revolution is to be cache after entering the check in the check ATM machine
Lalit Tiwari. 9300132298</t>
  </si>
  <si>
    <t>2023 Nov Me Hone Wale 5 rajyo ke chunavo ko 2 mahine postpone krk or loksabha chunav ko 2 mahine phle 1 sath karana chahiye jise jise pesa or samay tatha men force bachega. Krapya Dhyan Den .......</t>
  </si>
  <si>
    <t>What do you understand from the world guru India?
Where there is a rape every day, citizens fight among themselves, in poverty, hungry stomach, robbery, murders, corruption.
Or an India where there is no problem but there is peace and progress in every field.
Share.</t>
  </si>
  <si>
    <t>To be continued part
Bankon mein bank ki form fill karne ke liye gao ke logon ko help karne ki vyavastha honi chahiye. Jaise metro me hoti hai card touch karakey enter karne ke liye staff help kartey hai.
Chhota Chhota Relief Jaise Ki Pen Dena, Akhbaar Me Result Declare Karna, Notification Lana etc. Deke bachchon ko thodi khushi di ja sakti hai
Ladkiyon ke liye ki janey wali baatein:
Ladkiyan college me apna startup nahi khol pati aur ladke bhi unhe apne kaam me stake nahi de patey reason why chahe kuch bhi ho. Sansthanon me bhi jab ladkiyan join karti hai to unhe jyada se jyada no. 2 Banne ka Awsar Hi Mil Pata Hai. No. 1 ban pana unke liye thoda mushkil hi hota hai.
Ladkiyon ke saath ye bhi hota hai ki agar ek naukari hai aur garib bhai bahen hai to bahen haaskey naukari lene se maana kar degi agar yahi wo akhiri rai raai uske bacha bacha bache bache bache bache bache bache bacha bacha bacha bacha bacha bchai ko emploi Ya agar girlfriend boyfriend hai to gf kabhie nahi chahegi ki uska bf beerojgaar ho chahe uski naukari na rahe phir bhi</t>
  </si>
  <si>
    <t>To be continued part 3
Aur nikalne walon ke liye prelims clear karna koi badi baat nahi hoti.
2. English language ki pariksha optional honi chahiye. Kehne ka matlab agar koi ye kehta hai ki wo po banna chahta hai par usey public relationship ya foregic relationship me Foreign Branch Me Posting Nahi Leni Leni to use English language ki pariksha kariksha avoid karne ka hai.
3. Graduation me % ya bank ki mains pariksha me ga agar utni important nahi hai to ye baat sabko pata honi chahiye bus kuch inteligent bandon ko nahi.
4. Bankon me backlog vacancies nahi honi chahiye. Har haal me har post par baahaliyan honi chahiye. Chahe mop up counseling ke tahat ho.
SC / St Seatein General Category Ke Logon Ko Nahi Milni Chahiye Jaisa Aiims Me MBBS Admission Me Aaj Se Kuch Saal Pehle Hua Karta Tha. SC / St Bachchon Ko Educational Backup Dena Chahiye Ya Kuch Aur Karke Aisa Situation Ko Avoid Karna Chahiye. Bank ke result me ​​rank allot Honi Chahiye Taki Actual Merit Pata Chaley.
To be continued ...</t>
  </si>
  <si>
    <t>To be continued part 2
Technology ko isliye bhi avoid karna chahiye kyonki technology ke bahut saare side effects bhi hai jaise ki bankon me link fail hona.
Japan ko copy karke agar technology laya gaya to japan ke tarah jansankhya dar -2%
Aane waley kal ke bachchon ke liye ki jani wali baatein:
1. Ek Grievance Box Honi Chahiye Jisme Bachche, Kya Wajah Rahi Ki Wey Sarkari Naukari Nahi Le Paye, Express Karein.
Aaj ke generation ke bachchey ke liye ki janey wali baatein:
1. Aisey Bachche Jo Doosron Ke Kisi Kisi Job Ke Prelims Ya Mains Clear Karwa Sakte Hain, Unhe Aane Aane Ke Liye Protsahan Dena Chahiye. Aisa Karne Ke Liye Sarkar Koi Bhi Tarika Apna Sakti Hai, Jaise Un Bachchon Ko Financial Gain Offer Karna.
Iske pichhe karan ye hai ki majority of bachchon ki prelims bhi clear nahi hoti jabki ye baat sach hai ki prelims ki cutoff utni nahi hoti. To be continued ...</t>
  </si>
  <si>
    <t>First i want to introduce myself
My name is Hrithik Kumar
I am from Bihar.
My and all over Bihar is the only issue that the government should stop the government school and government hospitals
Because in Bihar, the teachers of the government school do not read anything, they come and sit on the chair and the government hospital has the same condition.
Me and the whole of Bihar just want everything to be private
This is the only way to improve corrupt teachers and corrupt doctors in Bihar.
Lal of Bihar -Ritik Kumar
Jai Hind Jai Bharat</t>
  </si>
  <si>
    <t>Job mudde pe bolne ja raha hoon.
Job mudde pe saarkar ke taraf se thik thak kaam nahi ho pa raha hai, yahi karan hai ki desh me berojgaari ki samasya pao pasar rahi hai.
Berojgaari ki samasya khatam karni hai to teen kaam karne hongy. Beetey Hue Kal, Aaj Aur Kal Ke Bachchon Ke Liye Kuch Karna Hoga.
Beetey hue kal ke bachchon ke liye ki jani wali baatein:
1. Agar Diesel Petrol Ke Dam Badhtey Hai to Chawal, Dal Aur Aatey Ke Price Me Kami Aani Chahiye. Taki Kam Se Kam Khane Ke Laley Na Padey.
2. Age Relaxation Ya Financial Assistant (Agar Kar Paye to) Ki Vyavastha Honi Chahiye. Beetey hue daud me bahut bachche isiliye bhi naukari nahi le paye kyonki unkey paas financial backup nahi tha.
3. Sarkar ko ek clear stand banana chahiye. Humein Banks, Railways, Registry Office etc. Me Technology Lani Hai Ya Nahi.
Agar Naukriyan khatam ho rahi hai aur sarkar ke paas berojgaari pe karne ke liye kuch nahi hai to filhaal ke liye technology se doorie banani chahiye. To be continued ...</t>
  </si>
  <si>
    <t>Should there be an expiry date of rupee?
Suggestion ....
All things have expiry date then why not "rupee"
When the expiry date is written on the note, people will automatically go to the bank and convert old notes into new notes
The five -year period of all notes should be validated ....
If it is done then
All the cash will automatically come to the bank account and
The problem of "black money" can also be solved automatically.</t>
  </si>
  <si>
    <t>Patliputra University Me Private Sector Hona Chahhe. Patliputra University Se Students Ka Bahut Problem Face Karte Hai Students. Is per bahut vichar karne ka anumati chahta hu sarkar se ek per bichar vimarsh kiya jaaye</t>
  </si>
  <si>
    <t>1 solar energy ko promote kro
PM Awas Banne Wale Ghr Me Solar Panel Lgwaye
Penal me lagne wale instruments. Kam price me har jagah uplabdh karwaye.
2
My Life My Tree Yojna Banaye Jisme Har Kisi Ko Ek Tree Lagana Aniwary Ho Govt Land
Rrr ko har kisi ko samjhaye advertisement bnao etc.
Reuse Reduce Recycle Ye Aam Aadmi B Apni Life Me Use Kar Sakte Hai Jisse Pollution Kam Hoga
3. Ganga Narmada Canal Project Laye Patna Se Kolkata Tak Ganga River Me And Patna Se Jabalpur Canal Baniye Jabalpur Se Gujrat Tak Big Cargo Ship Canal Bnaye.
Narmada river me b pani bhrpur hota hai or ganga. And son river me b
Water Drainage Systems Bnaya. Yamuna river ka pani itna ganda hota hai uske pass b khada nii raha ja skta
Swachata ke liye kathor kanoon bnaya jay. Bahut ho gayi laperwahi
2. New New Invention Ke Liye Youth Ko Promote Kro Inki Skills Ko Ubharo Electric Ko</t>
  </si>
  <si>
    <t>Mera Sujhav Hai Ki Sabhi Chijon Ko Sudhara Jaaye
All india mein good chijen bulaya jaaye
Jay hind jay bharat</t>
  </si>
  <si>
    <t>Mera suggestions to hai ki jitne bhi arakshan cast hai sabhi ko general mai kiya jaye jise jise ki sabhi ek saman rahe or india naye yug ko acha nirman ho sake</t>
  </si>
  <si>
    <t>My personal view is that these days no major member of the Shiv Sena has gone to meet the state of Maharashtra on the attacks on Hindu leaders in Punjab, Uddhav Thackeray or a Nath Shinde see that the cone goes to meet.</t>
  </si>
  <si>
    <t>The Indian economy has seen a major growth in the last few decades. The credit for this surge goes to a large extent to the service sector. Agriculture and its related activities have also been improved to match global standards and have seen an increase in exports of various food products, which has boosted economic growth.</t>
  </si>
  <si>
    <t>We should share our thoughts and policy</t>
  </si>
  <si>
    <t>Respected our PM Mahoday
Burhe vyakti ke liye quiz hona chahiye jisase jindgi sukhmay ho under MY GOV.QUIZ.aur aashrit bhi sukhmay rahe.Sirf engagement se kam nahi chalta hai.Aap hamare Desh ke yesa neta hai jo desh dar se har vyakti ke bare men sochate hai.</t>
  </si>
  <si>
    <t>Government kuch pvt employees kae liyae bhi socho kab vo policy aaegi jab Saturday and Sunday both non working hoga or us mae weekly hours kae accordingly work hota hai, koi tou aisi strict policy lao pvt companies kae liyae bhi jisae mentally human aur happy rahe and aur Productively work kar sake.</t>
  </si>
  <si>
    <t>When we have suffered the suffering of 200 years of slavery under the schemes of East India Company by England, then why were we repeatedly misbehaved with the youth by the chit fund companies, whose ill effect</t>
  </si>
  <si>
    <t>Alka Paliwal Ji Thanks to Spot</t>
  </si>
  <si>
    <t>The old pension system should be restored for the employees, otherwise the arrangement of the house from the old age home will start to appear in India the most.</t>
  </si>
  <si>
    <t>Nearby large canals should be used in resource form by running streamer for entertainment. Due to which some people will also get employment and at least consume of energy.</t>
  </si>
  <si>
    <t>All the states also have a public ware system, all of them should be through the Central Government
Use Public Transport (State Government)
Not Personal Transport</t>
  </si>
  <si>
    <t>Prince Prime Minister, you should also mention about the factory workers in the showroom in shops like a private job in the mind, because a very large part of the middle class was less written, due to being written, due to compulsion, 8 to 15000 jobs under compulsion. It does 12 hours in a month for 26 days, this class is not able to make much progress due to low income and due to participation in public service, there is no time that there is no longer exemption from the job if you have to be said in compulsion if you have to be said. So there is a danger of going to the holiday or there is a danger of going</t>
  </si>
  <si>
    <t>Games on sports like jeans, India Missions are working successfully. There should also be an AC University who work in the development of singers, artists, lyricists, musicians, writers and all the skills. With ECK, the modern equipment installed in it, platform effects, construction of animation and a better ecocystime can also be developed with all technical information, it is an effective medium in the society and it can also create employment by emerging a lot.</t>
  </si>
  <si>
    <t>The Indian Railways should be fully submerged and handed over to a company like Tata or Reliance. Then the people of the country will benefit as well as ordinary railway employees like us will benefit. Most of the general public tax money will survive the pocket of the unscrupulous officers.</t>
  </si>
  <si>
    <t>sir me aapke vicharadhin kuch tathy lana chahta hool aagar aapki anumati mile to</t>
  </si>
  <si>
    <t>Respected Prime Minister
Regards Namaskar
You yourself know very well that any country whose judicial system has weakness, and its own punishment system is not right and effective, no matter how much the country tries, never completely completely Can develop, nor corruption, misconduct, or any kind of immoral act from that country
Will be less.
Therefore, I want to tell you with a taxed request that the legislature should seriously consider this subject, and take concrete steps, only then some improvement will be possible in future.</t>
  </si>
  <si>
    <t>Modi (BJP) Hai Isaliye Hamara India Safe Hai But India Ke Indar Ka Kay Modi Ji Yogi Ji Sir Hai Aaise Har State Me Chahiye Karnataka (Belgaum) Me</t>
  </si>
  <si>
    <t>Respected sir
I believe that in school, children should be taught about education along with education, they should also be given knowledge of the country's economy and their own economic development. If the government wants, for this, make a team in the district for this, which in all schools Go and teach the children for economic development and then take a competition examination.</t>
  </si>
  <si>
    <t>There is a lot related to Gian for everyone here, here children and all people will be good.</t>
  </si>
  <si>
    <t>Mananiya Prime Minister is requested to give all the doers to the ration kard of the public. Jai Hind.</t>
  </si>
  <si>
    <t>Honorable PM
If available with Aadhaar card masked number, then all should be accepted in state offices.</t>
  </si>
  <si>
    <t>Respected Prime Minister,
My suggestion about the misuse of tobacco products and drugs: Stop tobacco products, control farming too, then ban cigarettes, bidis and gutkha as well as not allow permission</t>
  </si>
  <si>
    <t>Dear Prime Minister Narendra Modi ji
China's espionage ship is now infiltrating into the Indian Ocean, if they do not remove their ship first to remove it, then their detective ship should be destroyed because China is the ghost of kicks.
Our clear message is that if you tease the world, we will not leave.
Whether it is Pakistan, China is for everyone.
Thank you</t>
  </si>
  <si>
    <t>Respected Prime Minister
Regards Namaskar
Sir
The image of the Government of India is becoming anti -employee in the people of the country, which is not good in any respect. The people of the country and government and non -government employees are expected to protect their interests only from you.
For example, do PMOPG/E/2022/0269078 K Tier to observe.</t>
  </si>
  <si>
    <t>Please PM SAHAB Se Meri Vinti Hai Ki Old Pension Employees Ki Suru Ki Suru Ki Suru Ki Suru Ki Jaye Taki Oldage Per Diktat Na Ho But NPS Main Paisa Dub Rha Hai Employees Ka Oor Govt.Ka Bhi Loss Hai Hai</t>
  </si>
  <si>
    <t>Honorable Prime Minister, please take cognizance that in the board examination of April 09, 2022, the information about the disappearance of a answer book serial in my duty room in my duty room and sends the manager to refuse my refusal to send a answer book serial to Additional Chief Secretary Madhya Pradesh and in examinations (BJP MLA) Smt. Archanpande, Tadhartha Principal Aratihadav, Vice President Krishnaum Dixit, Managing Committee Member Srichandra Tiwari, fake investigation committee members Sunil Chaturvedi, Captain Singh Yadav and JND Kannauj Rajendra Babu for making gangs and making fake charge sheet by creating a crocodile proposal, while making a crocodile proposal. -75/2022-23, from July 01, 2022, I was forcibly suspended and Jnauj Rajendra Babu took a bribe and made a dental approval of my unconstitutional suspension from letter 3176-79 dated 27.8.8.2022. The oppressors together have prevented me from registering the presence in register and biometric since 01.07.2022 and are causing mental financial damage to me by cutting half my salary every month.</t>
  </si>
  <si>
    <t>Respected sir, Mr. Income Tax Payer If a plan is to give a pension according to tax, then people's approach to income tax will change and people will pay income tax, which will solve the problem of black money by doing.</t>
  </si>
  <si>
    <t>Cadet Nitish Kumar</t>
  </si>
  <si>
    <t>Today, not only the whole world but in every country, people are coming in a lot of speed in the grip of mental illness, to stop this, it is my suggestion that every city every village has separate activities for mental peace in every village. And a large level of center should be opened where a person of all ages can come and share his mental problem and focus on peace.
Because if the mental health of today's younger generation is right, then it will become the destiny of India.
There is a lot of difference of ethics, sangat, thinking
The more it is considered as it is considered, the speed will start for peace and when the person in every house is free, then crimes in the society will be reduced automatically.
And in the true sense, the culture of India will go to the world.</t>
  </si>
  <si>
    <t>Hello, it is requested that the public hearing portal is not named Revenue Village Mangatpur in Gram Panchayat Naudiha to register a complaint to solve the problem of village on Uttar Pradesh. Mangatpur category 6 lands and ponds illegally changed the name of village Mangatpur to Bhagwantpur and the village is requested to guide the village to take the village from darkness to light from darkness. Applicant Arvind Kumar Village Sentinel</t>
  </si>
  <si>
    <t>Some blissful activities can be meaningful to reduce/free mental stress of military forces.</t>
  </si>
  <si>
    <t>A population debate in a country is unavoidable which is currently going to leave China with the most populous country. According to an estimate by the Department of Economic and Social Affairs of the United Nations, India's population will reach 1.5 billion by 2030 and 1.64 billion in 2050. At the same time, China's population is expected to go up to 1.46 billion by 2030. Currently, 16 percent of the world's population lives with only 2.45 percent of the global surface sector in India and 4 percent of water resources.
Humble request to introduce a govt bill Pertaining to Population Control in Our Beloved County</t>
  </si>
  <si>
    <t>Jai Hind Sir,
Mai ayodhya district ka rehne wala hu yha vikas karya ho to. Rha hi but mujhe lgta hi ki yha kyi other historical sites hi jispar bhi dhyan diya jana chahiye taki jb yha tourist aaye to unhee kayi. Place par ghoomne ka mauka mile isse yha ke logo ka bhi economicaly fayda hoga</t>
  </si>
  <si>
    <t>Respected Prime Minister
The executive, and the legislature is required to be payable to the country, and the work of the people, only giving information and the matter was sent forward, it is not accountable.
The government should be considered to be payable to completely dispose of any application.
Otherwise, the concerned should be punished on charges of negligence towards work.</t>
  </si>
  <si>
    <t>Remove reservation
Save the country</t>
  </si>
  <si>
    <t>Respected Prime Minister Narendra Modi ji,
Millions of posts are lying vacant in the central departments, on which the recruitment is not being abolished, not to eliminate all the creation posts, but recruit the number of posts lying vacant. 140 crore people in the country cannot be given government jobs, but all the posts are admitted and fulfill the aspirations of the youth.
The students had a lot of trouble due to the PET center being far away.
Schedule of government job of humble request should be issued from you so that the examination can be done regularly.</t>
  </si>
  <si>
    <t>Sir maine upi se ctet ke liye payment kiya lekin payment complete</t>
  </si>
  <si>
    <t>Respected Prime Minister Narendra Modi ji, fulfill the employees who are decreasing in the public undertakings of the country, only lakhs of posts are vacant in central departments, which do not eliminate all the creation posts are not being done, but the number of posts are lying vacant. Recruit 140 crore people in the country cannot be given government jobs, but all the posts are admitted and fulfill the aspirations of the youth.</t>
  </si>
  <si>
    <t>Deepawali is celebrated as a festival of light decoration and fireworks in India. Despite being the biggest festival of Hindu culture, this festival is reduced to homes. Social and the entire village does not celebrate this festival together. The biggest reason for this is that there is no point of religious and cultural environment in celebrating this festival.
Hindu harmony stage Malpura District Tonk Rajasthan organized a three -day Deepavali Festival on 22 and 24 October and the event was full of religious and cultural environment and that is why all the societies and the entire Malpura together with joy and gaiety Established a new dimension in ways to celebrate the festival of K. The video of the program is engaged together. Diwali of Malpura is an exemplary example for the whole of India.</t>
  </si>
  <si>
    <t>Because every school in the country should be informed about the national anthem as well as fundamental rights and fundamental duties, so that the common man knows about his rights and duties, so that the feeling of freedom is fulfilled.</t>
  </si>
  <si>
    <t>Sir namaskar
You want to get your focus on PM Savanidhi Yojana and I want to get this scheme for ready tracks and small shopkeepers and it is a good plan.
I have some suggestions.
1- People who are undergoing criminal cases should not be given the benefit of this scheme.
2- How many people in the family are in this scheme and whether they are really needed, it should also be taken care of.</t>
  </si>
  <si>
    <t>ek idea ye hai ki agar shaadi me jitna rupiya laga hai uske upr bhi 28% tax lagega tab
Matlab jo bhi saman kharida gaya hai us par tax laga hua hai INTZAR KARO Niyam Jo Pura Manega Us K Liye Sahi Hai.
Aur isme kuch sudhar bhi kar sakte hai.</t>
  </si>
  <si>
    <t>Hi
Mene Complaint Kiya Hu 1912 or 181 Me Pichle 1 Mah Se Khet Ki Light Band Hone Ki Lekin Usme Koi Bhi Nirakaran Nhi Ho Rha HE Plz Iska Koi Solution Batiye Kya KARE KARE KARE KARWA SAKE KARWA SAKE KARWA SK</t>
  </si>
  <si>
    <t>I suggest the Government of India that our Saving account is Rs. 1 out of Rs. Auto debit when someone is our young martyr.
Their family should be given Rs 1 crore immediately, Rs. 1. Debit and that too for my soldier, there will be no objection to it.</t>
  </si>
  <si>
    <t>wo kabhi kabhi khud ka body me dard ho jata hai, galat tarika se sone se,
nass dusre jagah chale jata hai, ya chahar jata hai isliye dawai se aur kasraat karne se dard dur hota hai,
Aur kasraat ke baad khane se aur malish se maaza aata hai,
Apna anubhav se bole the galat hai tab kuch bolega wo mera khud ka udhyog suru kar
grahak seva karna hai
Government ya koi bhi vyakti baat kar sakte hai
princerai00017@gmail.com
ant hua tab aarambh bhi hona hai</t>
  </si>
  <si>
    <t>ek translation bhi chahiye ye dekhne ke liye ki kya kya likha hai is my go in par</t>
  </si>
  <si>
    <t>Greetings!
Sir
I request that
First of all, education is necessary today, this is understood by every citizen, but now it is also important to know how long they can get employment, whether they are self -employment, employment from technical education, because today's need to come to generation of generation, water For food, even to defecation, money is required, only when you are able to live properly, only then the country will understand and the country will understand the feelings
So now every youth should get employment because this country is the country of youth
Thank you
Waiting for the answer</t>
  </si>
  <si>
    <t>AGAR HUME UTTAR PRADESH ROADWAYS BUSES ME UPI YA KOI ONLINE MADHYAM SE TICKET LENE MIL JAAYE TO BHOUT ACHA RHEGA KYUKI BHOUT BAAR AISA HOTA KUCH LOG BUS M TICKET NIKAALTE HUYE WALLET NIKAAL KR TICKET KE PRICE DETE HAI TO SOMETIMES CHANGE NHI HO PAATE AUR SOMETIMES KUCH Chor jebkatre jo bus m aakar baith jaate hai unki najar hmare wallet pr jaati aur business Suvidha Uplabjad Honi Chahhiye</t>
  </si>
  <si>
    <t>Dear sir my name is uday bhardwaj and i from modi Nagar Disst-Ghaziabad U.P Sir I'm Asking You Sir Kendriya Workers Hi Kaam Karte H Kya Desh M Thoda UN Logo K Baare M Bhi toh Sochey Jo Logi Logi Factory Khane Ka Karte h jo kasi mahnat karte h jase ki loading unloading weight ka kam factory m contract base paar kam karne wala majdoor paise aur d. A aur h. R. A in Logo ka bhi toh badhna chahiye hm kuch kijiye sir warna is desh m sirf amir log hge wo bhi aise amir jo phle se hi amir h na ki labor's labor's plog sir in loogo ka bhi toh sor m bhi toh sound sor plz sir plz sir plog Chahti h ki use uski mahnt ka sahi daam mile jab mahina poora ho use acha paisa mile yahi toh chahta h ek majdoor plz sir in loogo k aare m bhi kuch sochiye so april mahgais Jane Ya Hamari Govt. Dhanybaad sir</t>
  </si>
  <si>
    <t>To respected our PM,
Subject - Suggestion for How Increase Production and Income of Farmers.
Namaste,
I am a student. I have a great idea to increase production and income of Farmers. There are many problems faced by farmers while they grow crops on their field. One of them is that the crop is less due to the lack of nutrition in the soil. When the plants start growing, many types of diseases spoil the crop. Our farmer mixes many types of fertilizers, this causes the soil to deteriorate. The government should keep such a person to look after, in the village, who examines the soil of every farm, the life of nutrition and tells the right suppresses of the disease. The person hire by government may be a new employee or this work can also transfer to patwari. Patwari can do this work.If Govt. Want to hire a new employee this creates many jobs.hope you like this idea.
Thank you</t>
  </si>
  <si>
    <t>Give money according to your work, give everyone money according to your work</t>
  </si>
  <si>
    <t>New adhaar bana hi</t>
  </si>
  <si>
    <t>Janwaro Ke Liye .... Jitne Bhi Ayurvedic Medicine Hai App De Sakte .... Alopetic medicine animals ko aur bimar krti hai sciencefaly ... Human Ayurvedic Medicine Le Sakte hai to .... janwaro ke liyee kyui nhi .... dusri baat jaan .......... war ..... hai wo humari jaan bhi unhi basi hai ..... hum jitna unko marege nahi ... Humari Prakarti Ko Bhi Nuksan Hai .... ek aur tarika .... Pralay se bachne ka ......... jaan hai wo humari hum unhi ko maar rhe hai ..... aur kuch hindu .. vegetarian hoke bhi .. ..Beef khate hai jaise actor Ranvir kapoor ... aur bhi hai alia bhatt ..,. Bete ki saja baap ko mili .... kyuki jab beta kha sakta h to ky father nhi ​​..... jai mahakaal .. .... Jai Maa Kali .... Meri Kalam Se ..... Pushpendra Singh Sengar ...... Phone No 9716626977</t>
  </si>
  <si>
    <t>Hume desh me bhi under cover agent caiye aur hamare desh me aise kafi masjid aur dargah hai jisme apne desh ke loo ko khatra hai</t>
  </si>
  <si>
    <t>Sir,
It is necessary to curb false allegations and freedom of expression.
1. If any ex -officio member of any party makes a false blame on anyone without any written evidence, then its membership should be legally punished as well as punishment.
2. If any party member, journalist, lawyer, political analyst or any citizen makes false statements against the country or against any religion, taking the guise of freedom of expression, it should be legally punished. Because no one has the right to try to prove everything right or wrong in the society according to your own and the country.</t>
  </si>
  <si>
    <t>Sir, the indifferent attitude towards the victim, tortured, and expelled employees of the executive and judiciary, the land of this country is becoming like cremation for the employees and their dependents. Communicate justice system system is very important. Is.</t>
  </si>
  <si>
    <t>Hello, the entire country is sorry for the mosquito accident. Remember one thing, remember it and understand the currency article.
"Time is the doer but the accident does not happen"
Today a National Level Expert Safety Agency is needed. The main task of which the main task is to identify the accidents and dangers before and to give necessary instructions for it. It is necessary to have a detailed expert of every subject.</t>
  </si>
  <si>
    <t>Hi prime minister sir,
I am from Chatrai, Eluru District, AP,
My Small Idea #is very important to bring the errors and their amendments in the legislative system at this time and contributes to the growth of the country. Thankyou Sir, It's A Great Opportunity Sir.and</t>
  </si>
  <si>
    <t>Respected Prime Minister
First of all, your devotion
Sir, in our country some companies print the picture of our goddess on their product, after that the consumer uses that product and puts that print pack in garbage, I have to pray to you.
This is my opinion
I do not want to hurt anyone's feelings
If someone's feelings are hurt by this prayer, then I apologize
Long live Mother India
An Indian citizen
Vande Matram</t>
  </si>
  <si>
    <t>Dear sir
My thought is that the government focus on solar energy. To generate electricity, coal has to be used, in which coal is also available in limited quantity. After a time, it will also be eliminated and there is also a lot of pollution, which also causes a lot of pollution. Our health has side effects due to which we have to spend more in hospital medicine, so the government should make solar energy a mass movement
Give subsidy and generate electricity from solar energy
Sent money directly to the consumer's bank account, such as a consumer should directly sell electricity from its solar panel to the electricity department and sell electricity to the Electricity Department directly, the electricity should be sold in the amount of electricity in it, half of the money should be given to the government. The problem of pollution will be reduced.
Thank you</t>
  </si>
  <si>
    <t>Sir,
After coming to Raichur, Karnataka, it was known that the quality of water being supplied in the entire city here is very poor. Far from drinking water, you cannot even cook food from it. I cannot believe that there is such a situation in the state and the center. However it is District Town. The central and state government officials also live here. No one is paying attention to clean water supply.
Sincerely
Anirudh Prasad
Raichur</t>
  </si>
  <si>
    <t>Suggestion for "Mann Ki Baat"
Subject: Weekly "Development Newspaper"
The ultimate respected Prime Minister,
Mr. Narendraji Modi,
Indian government,
Hello regards,
Complete information about various types of development activities being run by all the central government ministries should be given by "Vikas Newspaper"
Such a newspaper, e -newspaper can be published weekly which should be downloaded for free.
With this, the countrymen will get the correct information about the development and progress of the country.
Therefore, there is a humble request to you that by taking necessary steps on my suggestion, take the trouble of giving "e -Vikas newspaper".
Date 30-10-2022
Sender:-
Krishna Gopal Mujavadia,
senior citizen,
environment friendly,.
115-B, Babaji Nagar,
A. B. road,
Indore - 452010
Madhya Pradesh
Mobile 7999766837
kgmfcs@gmail.com</t>
  </si>
  <si>
    <t>Just as private companies have given permission to take advantage of all railway logistics in the country, the respective states can pay a sum of money to the central government and rent trains to the people of the railway line for the railway traffic to the people ... Thank you .. Hello .. Hello .. Hello!</t>
  </si>
  <si>
    <t>Desh Main Frozen Food Processing Technology Ka Vistaar Jisse Waste Ko Kam Kiya Ja Sake Aur Kisaano Ki Aaye Badai Ja Sake</t>
  </si>
  <si>
    <t>sir namaste
Hamare desh main bahut se aise purane mandir aise hai jo na hi asi ke sanrakshan main hai aur na hi state gov. ke
in par ya to atikraman ho chuka hai ya ye bahut hi jar isthiti main hai
Ye Hamara Kartavya Hai Ki Hum Inki Raksha Aur Swatchta Ka Dhyaan Rake
Is Sandarbh Main Maine Ek Yojna Tayar Ki Hai aap agar mujhe mauka de to main ia yojna ka presantation de sakta hu</t>
  </si>
  <si>
    <t>All kinds of online shopping app should be banned in India. People, grocery store and vegetable shop on the streets, will keep up with cash flow among the middle class. The bosses of the above mentioned companies are from foreign countries, and we are on the list of world billionaires, and our country receives a small number of people from them, without thinking about the life of the poor and middle class traders in our country. So sir, please, please ask themselves to be snowed to save our people and save our people .. Thank you .. Hello.</t>
  </si>
  <si>
    <t>Respected Prime Minister Shri Narendra Modi ji is praying to you, Delhi Chief Minister Arvind Kejriwal ji has written the letter written to you to print the photo of Lakshmi ji and Ganesh on the notes because it is wrong because the notes go well everywhere. Will be and play with our religion. We boycott it. You are requested to take appropriate action on this.
Thank you.</t>
  </si>
  <si>
    <t>Pradhmantiji Vande Mataram, about the percentage of low voting percentage in the election, ----- In the polling center, the signature of the Central President (above the Election Center) should be given a certificate and the certificate of the Certificate. When the government wants to get the document from the government, it is mandatory to apply the Xerox of the above certificate and it will help your country to be 100% and every voter will be motivated to vote, thank you.</t>
  </si>
  <si>
    <t>Increasing unemployment is a problem: a solution on this:
We all agree that there is no employment no business is a slowdown in the market. Such reasons are routine. But if you have any skills, your skills will definitely get you a lot of education, but there are a lot of education in the number of education, but it is an open fact that it will only get employment to those of those with no more than millions. So choose the educational course you love and create your career career in it. Work will be the joy of preservation of hobbies, enthusiasm while working, always will always continue to be learned and create employment.</t>
  </si>
  <si>
    <t>Would it be that in Bihar, the price of 100 to 300 knee in 1 liter found in liquor knee should be ordinary.
If anyone takes more price and who will sell from theft is also more fun when the world is listening to the ordinary liquor that may get from 500 to 2000, they are earning 10,000.
If this scheme is from the government, then people who become driver by drinking liquor in Bihar will also loose their pockets, but less will be less and less damage because the drinker drinks,
princerai00017@gmail.com
We don't drink thank you thank you</t>
  </si>
  <si>
    <t>All the schools of India should be allowed to put Indian flags in the classroom in the classrooms of India so that it will be aware of the national flag so that patriotism will be aware of the country for those who have sacrificed for those who have sacrificed their sacrifices, as well as the Constitution of India in the books of English medium school school. Immediately after this topic, the Constitution of India should be obliged to be a national anthem at the beginning of the textbook of all media schools.</t>
  </si>
  <si>
    <t>Pujya Pradhanmantri Jee Charan Vandna! Ek desh ek rashan… ..ek desh ek sign language… .eek desh ek uniform… ..adhbuth …… Pujye mai bhi aapko apna vichar jo aapke bhavo se sarabor aapki divye shakti seh hai aaya hai! Pujye Mai Vyakul Hun Apna Vichar Batane Koe Jo Na Kewal BJP Ko 400 Plus Seats Dilayega Balki 10 Trillion UsD Economy Ki Disha v desh v desh v desh v desh v desh v desh v desh v desh v desh kar jewan shaili mai jee kar jee kar ek sauke</t>
  </si>
  <si>
    <t>Jai Hind Jai Shri Ram,
Physical and educational qualifications are prescribed for all types of services, jobs and criminals are disqualified, but no concrete physical and educational qualifications are prescribed for the Councilor MP MP.
To make politics clean and tidy, the appointment process for all political posts should be made qualified so that only qualified, honest, hard -working citizens stay in this field and skillful citizens can benefit from welfare schemes or the country can grow at a rapid pace.
I suggest that a bachelor's degree in political science should be made mandatory.</t>
  </si>
  <si>
    <t>Per,
Honorable Shri Narendraji Modi Saheb, Prime Minister's Government of India
Hello Supreme!
Subject - Regarding the launch of the Prime Minister's Agricultural Service Center
The respected saints, due to premature rains, floods, and other natural disasters are causing severe damage to the farmers. In such a situation, the government employees cannot get help from the farmers by doing timely punching. At present, the coronation closes the entire business but the agricultural business starts. The agricultural business needs to be strengthened to facilitate the citizens. At present, the goods of the farmers do not get prices and the citizens do not get farm goods.
In such a situation, if you establish a "Prime Minister Krishi Center" with the help of agricultural graduates in the country, it will be a great help to the farmers' loss surveys, crop insurance, sale of commodities, selling, storage etc. Through this agricultural center, all the agricultural center will be added through the Internet and WhatsApp and the agricultural production will be sold to the citizens at the right rate.
-Suresh Padmashali MSC Krishi Gadchiroli 442605 Maharashtra</t>
  </si>
  <si>
    <t>Respected Prime Minister,
Sir, the purpose of joining this personal opinion is only a request from the youth that the Government of India needs, now it is needed by some new rules and experiments on the Indian trade market and turning the Indian trade market to new heights to new heights Should be taken. And give Indian trade and rules a simple form. Dear Prime Minister, if I had an error or literal error, please forgive us.
I am going to express references on some subjects through which I think new changes can come in the Indian business sector, and India can get a height in trade. Five-point ideas present in the context- 1. Indian trade market being online. 2. Giving a platform to the Indian trade market. 3. Gathering the Indian market at one place. 4. To eliminate language distinction in Indian trade market. 5. Connecting Indian and International Trade Markets.
My name - Harsha Babu
Age- 23 years
Address- M. Salawat Khan Farrukhabad (209625) Uttar Pradesh.</t>
  </si>
  <si>
    <t>Namaste, Village Mangatpur Post Pakhat police station Pannuganj Tehsil Robertsganj District Sonbhadra State Sonbhadra State Sonbhadra State Sonbhadra State Sonbhadra State Sonbhadra State Sonbhadra State Sonbhadra State Sonbhadra State Sonbhadra State Sonbhadra State Sonbhadra State Sonbhadra State Sonbhadra state please provide guidance to upload the land of land pond of the category 6 of Uttar Pradesh Village.
Digital Khatauni can be seen in the category 1 of the pond account number 66 of village Mangatpur.</t>
  </si>
  <si>
    <t>🙏 namaste
Respected sir,
About India Post Logo -
India Post /Indian Posts (Current Logo)
It must be,
1) Indian Post /Indian Posts
Or
2) India Post /India Posts
Please do similar in bot languages.</t>
  </si>
  <si>
    <t>Respected prime minister sir ma aap sa police force ka bara ma bat karna chahti huuuuuuuui ..aaj bhi police for 1891 bala rules ko follow kar rahi ha ka.aaj har statement ka police force ka liya nayi ploicy ha Hu Ya Mara Sandas Aab Pad Paya.
Alisha Rani</t>
  </si>
  <si>
    <t>Hello, it is requested that applicant Arvind Kumar Village Mangatpur Post Pakhat police station Pannuganj Tehsil Robertsganj District Sonbhadra I am resident of Sonbhadra Uttar Pradesh. On Google Map, the name of village Mangatpur has been changed to Bhagwantpur. Category 1A has been done in the manner, to solve the problem of village, there is a problem in taking advantage of 108 ambulance service and 112 police service and any other service. Arvind Kumar Village Sentinel</t>
  </si>
  <si>
    <t>Regards to the Prime Minister.
I am a resident of Jalbpur Gudad, Gram Panchayat of Najibabad block in Bijnor district of Uttar Pradesh state.
I am very proud to say that I am a resident here.
Our Pradhan ji has recently secured the third place in the best five panchayats among the entire India and has done Uttar Pradesh in Pune.
Pradhanji wants to bring the facility of ambysson in our village and all of us villagers also support their desire.
Kampaya is the desire of your kindness in this conference.</t>
  </si>
  <si>
    <t>Greetings to the Prime Minister,
I am a resident of village Jalbpur Gudar in the block of Bijnor, the state of Bijnor, the state of India.
Gram Pradhan Bati</t>
  </si>
  <si>
    <t>Regarding the problems of Ayushman Mitra working under Ayushman Bharat and separate budget for honorarium
Honorable Prime Minister, you are requested to pay some attention to all the health friends, we are working with full honesty and hard work, but we have not received honorarium for many months or years because no budget was given to pay honorarium Gaya today, our family has come to the brink of starvation, please bother to solve the problems of all the health friends, we will be grateful to you, Ayushman Mitra Answer</t>
  </si>
  <si>
    <t>About 500 to 700 rupees per consumer/bill subsidy is given by the state government on the electricity bill of consumption of up to 150 units in MP, will it not be good that an SPV or joint venture should be made in which the participation of the central state and corporates Ho and this venture, all consumers whose consumption is consecutively coming around 150 units, put up about 2 kV -based solar panel systems on their cost (without taking a single penny), about 8 of this. VV solar power will be generated, out of which about 150-200 units per month will go into the grid after the use of the consumer, and the consumer's bill was coming earlier, the same subsidy pattern kept coming on the same subsidy pattern, after which the electricity grid that after consumer consumption. It will go into the cost of installation of this system will continue to be recovered and overall the system will be established without taking money from the consumer without taking money from the consumer, their cost and installation expenses will continue to be met, this will reduce the dependence on coal, gas, this will reduce the dependence on coal, gas. , There will be no need for space for solar energy</t>
  </si>
  <si>
    <t>Making Jan Number Control Kanun, we make two of our two strict population controls.
1). If more than two children are there, then the right to voting should be taken away as the parents and all the children, the government's fossility, the schemes are stopped.
2). Infiltrators (Hindus, Sikhs, Jains) from Bahhar cannot send them back, then do their sterilization operation so that the population does not explode.
3). Soon the Coman Civil Code can be applied so that the country can get out of the nonsense mentality like more marriage and more children.</t>
  </si>
  <si>
    <t>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my salary is deducted every month</t>
  </si>
  <si>
    <t>Respected sir, at present every youth dreams to have a government job, but every citizen wants services like a private sector. Work early, do not have to be in the crowd, come home and provide services, which is good. The government has provided a lot of facilities for government servants, due to which government service has become special today, but how much is better than the government sector, private sector, it is not so much thought that if seen, the personnel of the government sector private sector personnel Can perform better than but why do they do? The reasons are attached.</t>
  </si>
  <si>
    <t>Jay hind jay bharat</t>
  </si>
  <si>
    <t>Currently, due to regular GST, return, credit, thousands of crores are not made, which</t>
  </si>
  <si>
    <t>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is harassing me a lot by deducting my salary every month. Please provide me justice. Your grateful - Amar Lata</t>
  </si>
  <si>
    <t>Naman
Only the name is not "diamond"
Showed like "diamond"
Diamond is diamond only
,
Mother Mamta
Mother inspiration
Mother God
Mother is guidance
Mother is guidance
Mother is like this, son should be like this</t>
  </si>
  <si>
    <t>Greetings to mother
Only the name is not "diamond"
Showed like "diamond"
Diamond is diamond only
,
Mother Mamta
Mother inspiration
Mother God
Mother is guidance
Mother is guidance
Mother is like this, son should be like this</t>
  </si>
  <si>
    <t>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is harassing me a lot by deducting my salary every month. Please provide me justice. Your grateful - Amar Lata (Assistant Teacher)</t>
  </si>
  <si>
    <t>, Present (BCCI) Board of Control for Cricket India, but now it should be changed to BCCB (Bharat Cricket Control Board) and its logo should also be changed which should be of this type. I am sending image
My Name: Bal Mukund Kushwaha
Mo no. 9713966122
Email: bkushwaah446@gmail.com
Address: raghav ji colony gali no 05</t>
  </si>
  <si>
    <t>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accountant of Basirhat Adalt goes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person who will do the wrong thing will be caught and the Dosi police will punish the serial. By creating a new party, employment will increase.</t>
  </si>
  <si>
    <t>There is still a need to transparently to prevent corruption in a government scheme like MNREGA
Benefits of beneficiaries are dealt with by other
The purpose of the scheme does not prove the purpose of being useful to the poor man, the setting of the officer and the agent is shown that the paper is going on as per the rule on the paper. The above biometric attendance is to be uploaded everyday as the photos starting work and stopping work.
The beneficiary's account card passbook is attached to the other which should be investigated by the NGO other than the local officer.
A change in the rule is required</t>
  </si>
  <si>
    <t>In reference to the Hindu Marriage Act</t>
  </si>
  <si>
    <t>Long live India
We have to encourage all the Nomadic people who choose garbage to reduce plastic and promote recycling and at the same time it is very important to tell them to tell the cycle again by choosing plastic. These communities are found everywhere and plastic can also be selected easily.</t>
  </si>
  <si>
    <t>Vijay Digaber Gange</t>
  </si>
  <si>
    <t>In view of the chairmanship of G., India can provide a gift of Indian universities as a gift to the world, in which Indian traditions like the previous industry and culture like music therapy etc. and traditions should be kept as priority to the previous agriculture and environment -friendly industries!</t>
  </si>
  <si>
    <t>Paddy and wheat straw are burnt in accounts. Do not burn the straw of the fields. Burning stubble causes many types of damage. Burning stubble causes air pollution, elimination of fertility of land, reduction in nutrients, reduction in crop production, economic and health etc. It is necessary to prevent Parli from burning. We can make organic manure, utensils etc. from straw. Not burning stubble is very beneficial. We can use stubble in many things. Parali is very useful.</t>
  </si>
  <si>
    <t>A lot of electricity can be created on a large scale with gravity.
You can make it so cheap that 'you can also give it for free.
There is no need to burn any fuel for this.
It can easily work on any planet.
There will also be no pollution.
This will easily increase industrialization and can also export it to the entire world.</t>
  </si>
  <si>
    <t>I want to express my views on the need to establish the advertising policy of the Government of India. , As I searched a little and found that no advertisement policy of the Government of India is effectively in circulation. I saw and found that at the prime location like Delhi Meerut highway, Nizamuddin had a big Shekhar Pan Masala advertisement, which I think is not so important, as much as it is as much as the daughter of the daughter and the banner or someone else The second is engaged. I have found that any advertisement is found anywhere, without checking the importance of that place and its impact on people and children and women.
In this context, I want to say that, under a policy, we should allow the advertisement to be used based on their utility and its impact. In this direction, I want to draw the attention of the Government of India and say that a policy of placement of advertising can be made on the basis of a 20 -point verification table. Please consider it. Thank you.</t>
  </si>
  <si>
    <t>Pranam Sir, Mai Pinky Kumari, Middle School Imadpur Sultan Hazipur, Vaishali, Ki Shichika Hu. Mere vidyalaya me bathroom ki bhyebashtha thik nahi hai. Kirpaya es per dhayan diya jaye</t>
  </si>
  <si>
    <t>(Knowing the injustice done to today's Rajus, our Rajku leaders have fought many battles for the last 60 years and have reached a bill in Parliament, a long time has been stopped. In the tireless struggle for SC status, Rajus and 4 Union Territories, like SC and ST, like SC and ST. We keep watching where promises are made in the manifesto and left in the middle without implementing them goes.</t>
  </si>
  <si>
    <t>PA Sir Namaskar does not have a single road in Bihar. Please build Sir Road and the school is not well.</t>
  </si>
  <si>
    <t>There are many new ways to normalize the complexity and confusion of all people, which can give their life easy and employment to the unemployed like -
We should work in a group
People should help in each other's work
We should adopt good habits of other people</t>
  </si>
  <si>
    <t>It is very important to enact a law of population control!</t>
  </si>
  <si>
    <t>The problem of all nations and provinces etc. The role of the role, the need and the utility and availability are different from being the same and all of them also have maximum understanding of the citizens, so the priority of national citizens is the priority of the national citizens rather than copying solution suggestions etc. Should be given!</t>
  </si>
  <si>
    <t>Veer ball diwas</t>
  </si>
  <si>
    <t>Subject: Regarding the allegation of false assault from the job of cutting 2 increments due to complaint in PMO by PSU Ferro Scrap Nigam Limited by PSU Ferro Scrap Nigam Limited and not giving service certificates till now. References: Complaint Registration Number PMOPG /E /2022 /0315162 dated 26. 11. 2022 Monsiers, I joined Junior Manager Personnel and Administration Department in the year 2008 in Mukesh Kumar Ferro Scrap Nigam Limited and in my 3 years due to Outstanding Performance Promotion took place in the company that was being done by the higher authorities that were being done by the higher authorities and the Hon'ble Parliament members in the Lok Sabha, but due to the big syndicate of corruption, relatives and who are known as big people and the people who know it on a large scale For the examination, everyone was given medicine on the basis of interview. Under the Whistle Blower, I complained of corruption in PMO, due to which the officials involved in corruption consumed by conspiracy</t>
  </si>
  <si>
    <t>Sir m itna hi khna kahuege ki dash m ek family ek sarkari nokri usa 3 lawh h 1 lawh h 1 har ghr m sarkari nokri nokri hogi 2 lawh jansakiya nytrad ragee 3 barzgari nehi rhhii rhhhi rhhii rhhhii rhhhi</t>
  </si>
  <si>
    <t>All the Mastan Gunda lives around our house If you try to harm something, you have to shut your mouth and keep my word in your mind for the problem if there is any benefit</t>
  </si>
  <si>
    <t>Mana Chief Minister is the first to say that we have got a tragedy people like you in our country where every citizen's mind you want to know that God gives you more life expectancy
My comment is from birth to the birth of the poor like us to see the poor ration till today and Uzbala Gas from your side, as well as 3 -taka help, but in the big danger, such as the Amphan storm, the house of Panchail cow goat was broken. At that time, the WB government and Gov government helped those who are eligible to get the money as it did not hurt him. There is no time to rotate in the squad so we didn't get anything in the Trumni Jab card but the father's name is not.
Today we do all the work together with the two brothers but the two brothers need the house but I did not get the Imam of the mosque I earn Tk 5,000 a month.
How do I do the house for money?
We want PB: BJP who wants</t>
  </si>
  <si>
    <t>MAHAKAL</t>
  </si>
  <si>
    <t>Business limitations should be fixed!</t>
  </si>
  <si>
    <t>Crop cycle and diverse agriculture and miniature instruments are necessary for the future!</t>
  </si>
  <si>
    <t>Har har mahadev</t>
  </si>
  <si>
    <t>Har har mahadev 🙏🙏</t>
  </si>
  <si>
    <t>Government School Me Cleaning K Liye Kuch Logo Ki Bharti Ki Jaay
Grant badhai jaye
R o plant ki management ki jaye
Prayer Hall or Loud Speaker Diya Jaye
Students ko free me shoes diye jaay</t>
  </si>
  <si>
    <t>Namo Namo</t>
  </si>
  <si>
    <t>Hame chahiye ki hum kanun ka palan kare.
Tabhi Hamara Desh Age Badh Payga</t>
  </si>
  <si>
    <t>* Hero of our freedom
The country will complete 75 years of its independence on 15 August. These
The nectar of freedom is the festival of freedom. To fight for about 100 years
Later, on 15 August 1947, the country became independent from the clutches of the British.
In this struggle, crores of countrymen fought for their independence. Lathis
Eat The troubles were faced, but never let the country bend. That
People dream of settling home in age, at that age the youth on the chest
Ate bullets. Many happily gave their whole life to the country
Carryed. Today we have five such young people independent</t>
  </si>
  <si>
    <t>I want to suggest from Indresh Lohani, resident Tanakpur District Champawat, Uttarakhand that it would be appropriate to have a senior public shelter home instead of the word Vriddha Ashram. Please be pleased to consider. 9719494987</t>
  </si>
  <si>
    <t>Can we not create an engine that went through magnetic power, I watched the Buddha's toys while shaking hands at the shops, whose hands are always moving with magnetic power.
If you make such an engine, then neither fuel nor electricity will be needed.
Consider.</t>
  </si>
  <si>
    <t>When will the prostitute be stopped in the name of the spa in the mall. There is no mall in every city where there is no spa.</t>
  </si>
  <si>
    <t>rhrjejehehdkdjdbbdhfjdjfjrjdjrjrjrjrjrjrjrjrjejejejejrhrhrjrjrjrhrhdhshshsjdjfjfjfjfjfjgjfjvjfjgdjjdjdjdhdhjdjsoasjdhjssjdjbfbdjsdjhdhdhdhdjdjdjdjdjdjdjdjdjdbbcbxndjdndndnnxjxjxjdndjdbxbdhdhdhdbxhdhfnfjgjfhfjdjfjdjfjjfkdjfjvjdjjfjfjfjdjfjrjfjfjxhdhdjjdjdjdjdjdjhdhdjjrjdjdjdjjdjrjjejdjjdjrjeiieirieiieieieieieiirieieieieisidirjhrhjgfgdfyghhgyg siddh gg di so do do do do do do do do do do do do do ch VK vo VK cm cm cm cm cm cm cm cm cm BK di di di di di di di di di di to do tu to go to to to to up up to go to go to go to</t>
  </si>
  <si>
    <t>1. India Post Office should give us E mail
For which Application should be made</t>
  </si>
  <si>
    <t>Mujhe Bhi Iss Programs Me Bhaag Lena Hai</t>
  </si>
  <si>
    <t>Government of India should increase disabled pension because nothing happens in this inflation for 1000 rupees. Because I am also a disabled</t>
  </si>
  <si>
    <t>When I live in Mattinakoppa village and when I come to Muttinakoppa downtown, all people will urinate on the side of the school and the road.</t>
  </si>
  <si>
    <t>To share the information of every hairstyle, I suggest that you launch a card like ATM in a way! Which should be offline card not online.
Second, payment can not be added to UPI.
Just as we put the card in the ATM machine and take out the case payment, in the same manner, we can charge the payment by entering this card in the ATM machine.
And the examination of the card to card payment transfer Xender app will be in its manner.
Also, all the ATM cards, credit cards will also be inbuilt inside this card. And this card will be given by the bank, it will not be repaired, it will have to be renewed, the bank will get new, and this card will be connected to the Aadhaar registered mobile number itself.
Now the special thing here is that every person who has transferred to another card through this card and his amount will be empty and he will swipe in the ATM machine, then his details and details of the front will be transferred to the bank's server. Why will it happen</t>
  </si>
  <si>
    <t>Any political party, no person should register his opposition on whatever work is done in the body, if it protests, then he has to prove that it is right or there is a strong punishment for him.</t>
  </si>
  <si>
    <t>mother. Sir,
My suggestions have been added together, please give your priceless time, it begs you.</t>
  </si>
  <si>
    <t>Modi ji mai ek aathvi kaksha ka vidyarthi hu mai chahta hu ki har ek sarkari vidyalay me aisi vyavastha rakhni chahiye jisse ki har vidhyalay me jo bhi bachhe aise hai jinko padhne me man lagta hai aur topper ya average bacche hai unka alag section jaise a, B, c isme daalna chahiye aur jo bhi bacche badtameej hai nhi lagta aur jo badtameez hai unki kaksha me strict teacher rakhna chahiye aur har school se un sabhi baccho ka naam le Lena chahiye jo ki badtameez hai aur teachers ke saath badtameezi karte hai aur unke liye ek alag school banana chahiye jisse ki sare badtameez baccho ko Us school me daal dena chahiye aur us school me strict teacher rakhne chahiye
Dhanyawad</t>
  </si>
  <si>
    <t>Modi ji ek baat aur bolna chahti hu law ko jaldi decision lena chahiye aur hnji yeh bhi dekha jaye ki bache chote hai minor hai minor hai toh kuch bhi ho jaye unke papa nai hain toh 100% bachhon ko Bachon Ke Liye Milna Chahiye Jo Bhi Paise Unke Father Ki Job Company Se Mile. Yeh Ek Striint Rule Bann Jaye Law Mein. Bachon ke Haq Mein Hi Ho Yehi Rule Hona Chahiye.
Kunki Bhut Problem Hoti Hai Ek Single Mother Ko 2 Bache Dekhna Husband Ke Bina ... Please Iss Par Jaldi Action Liya Jaye. Husband jane se prob. Hoti Hai Bachon Ko Wife Ko Fir Woh Uss Sadme Ke Sath Law Mein Jaye. Cases Kare, Uske Baad Next Next
thanku so much ...</t>
  </si>
  <si>
    <t>Namaste
Our Honorable PM Sh. Narindra Modi ji,
I am single parent, I have 2 kids, after death of husband I am living with my parents. Modi mera court case chal raha hai mother in law ke sath, jo bhi ofice se husband ka all over compensation milna tha, uske liye muje lagta bachon ko dekhte haue laawe na jin sab caisa nhee ja bone next hearing mein dalna chahiye law ko.pls request hai iss pe kuch kiya jaye aur aaisa rule hona chahiye ki jis ladki ka pati nai rahe toh strict rule hona chahiye uss ladki ko uss ghr se zaroor share milna chahiye woh bache kaise palegi kab tak Bhai pe ya parents pe nirbhar rahegi, job krke bache palegi ya ghr banayegi...toh law ke rules mein hona chahiye strictly yeh ki ladki bachon k sath kahi b rahe usey uska haq mile wahan se fir chahiye sari property Mother in law ke naam hi kyu nah ho wahan se share milna chahiye zaroor. Please hum widows ke liye bhi rules hone chahiye jinke bache itne chote hote hain.</t>
  </si>
  <si>
    <t>Dear Respected Sir .. Mai Ye Kahna Cahti Hu Ke Jaise Aaj Kal Adhar Card Hota Hai Vaisa Hi Ek Card Bnaya Jay Hussband Wife Ka. Jise ki hmlogo ko khi jaane par so id na deeni pde dono ki bas ek hi id ho.</t>
  </si>
  <si>
    <t>We think we teach something new</t>
  </si>
  <si>
    <t>*Sammed Shikhar ji is the BJP's Karstani opening the pilgrimage area for tourists. BJP has dared to hurt the feelings of Jain society.*
*This crime of BJP is unforgivable.*</t>
  </si>
  <si>
    <t>Khetee kisan or apne rastka vikas karnme or gramin or sharo ke ley room ke kam kr sakti he uske liey digtaly magment or grmin product work prashesan kadra jarury he jaraury he</t>
  </si>
  <si>
    <t>Development at the level of Sir villages is decreasing
It is important to see like panchayats</t>
  </si>
  <si>
    <t>Janagana Managana Adhi Nayaka Jayaye</t>
  </si>
  <si>
    <t>Hello sir
Sir, I want the government to implement the Citizenship Law and Population Control Act as soon as possible in the nation.</t>
  </si>
  <si>
    <t>Sir apki vjhashe pu desh ak digital ki aur hogya hai sir apjitni mehnt kio nhi karta sir mai aghhe Mane Nati curburtion byuro mai bagliya tha to sir abhitak riplay nhi aya muje bhi apki Tara desh ke vikhash mai dhag lrker kio asha kam kru sir maine organization Vigilance Kabhi Crtificet Mila Hai Hamra Sur Gujarat Gambhatgam Hara Citi.Surat Hai To</t>
  </si>
  <si>
    <t>Mr. ji, there is some difficulty in making communication in sharing your mind, please please make it more simplified and we would like to request you about the all -round development of the development of our region village, Mr. Ji, many schemes that you have It has been run but it is not able to reach our village, our younger generation is getting into drug addiction, please pay attention to the children towards the village, the children of the city have joined you, but the villagers have not been able to join me yet Please add to</t>
  </si>
  <si>
    <t>Sir Villages Lo pedda Vallaku pension vachina pani chesuko leka potunnaru. Gov Ouri Mottaniki Village Kitchen Erpatu Cheyali, Ourlo Musali Vandukokunda Ade Tinali, Chetta Bandi Madiri Evening 4 Ki Tea, Coffie Snaks Ivvali, Viti Kosam Primary Health Center Valla Help Tisukovali. Pillalu daggara undatam ledu, dabbu unna vanta chesuko leka potunnaru .panchayat tarapuna idanta jaragali. Dini Valla Old Age Home Avasaram Undadu, Unna Outilo
Inta tini santhosham ga untaru. Samvastaraniki 1 Jata Cheppulu, Chalikotu, Cheti Karra, Kallajodu Ivvali. Karchu kosam vache pension lo konta cut cheyandi.vasati bagunte andaru cut ayina money ni pattincukoru. Govt EE Musali Valla mida ekkuva drusti pettalani korukuntunnanu.</t>
  </si>
  <si>
    <t>Sir
According to the law made for the benefit of the citizen, compliance is shown only on paper.
The law should be made to the employee who delayed the work of legalizing the government employees in the service book immediately with the penalty. Should be a lawyer law
So that ordinary citizens do not have to be harassed in government offices</t>
  </si>
  <si>
    <t>fbfbdbncnnznmsmsmsdlfnft $ &amp; € $ € € € € € € € € € € € € € € € € € € € € € € € € € € € € € € € € € € $ £ £ £ **%*%**%**%**%*#*#*#*#*#*#*#*#*#*#*#*#*#*#÷ &amp; &amp; $ &amp;&amp; ;/&amp; = = ** = *** =*=*$*Dhafbabnabus $*#*** $*$*$*$*$*=*$*$*£ £*÷ £ £*÷ sjrjdhjfnfxej aadhdhdhrh, ## dh $ ? &amp; $ ,, $ ,, $, ",*%$*&amp;*$ **** = ** (= &amp; $;,#=,#, $; $ ours 47 € ÷ € £ £ ÷ ÷€€#€#द्घ्घ्ध्धढ़ध्ध्ध्ज़्ंंवज्क्urrhjfhjfnzowlwllwlelkkrkwllskoe9ru3884774ueujejjdjejejdjeueusiowpwpqqp2puruxnfngnrjfudbzzzzzzzzzzzzzzzz zxfjncbdnnhdjdjjdrjjdju2pwppwpeeoeokrkrkrkrkrjcbtnf8xd♤○¡\÷*#&amp;$*÷£¥×($($*#*÷*×¥÷(÷*2¥¥$*?$?&amp;;",% ,, 'f.
R
d
R
d
F
F
d
d
d
d
d
d
d
s
w
w
w
Q
a
x
F
F
F
d
d
F
FF
d
x
x
d
d
dd
,</t>
  </si>
  <si>
    <t>LOVE</t>
  </si>
  <si>
    <t>Hello my dear countrymen,
My name is Jitendra Panwar, I am from Rajasthan Nagaur district. I have taken it from the experience of a small life, I want to be lost somewhere, if "every household gets a job, then the youth can change their lives and raise an easy family.</t>
  </si>
  <si>
    <t>Medical
The price of the same drug, which is a patient in the hospital, is more cheaper in the market.
Do not allow the patient to bring a hospital management from the outside, so he has to spend more money.
Price should be controlled online. Details found in the screenshot are attached to the screenshot. Such a change in one injection can be estimated in the other medicine.
In addition, most of the payments in the hospital are good if they are digital
There is also a change in the price of the report test in the medical, which is in our focus, if there is a doctor's commission, it should be controlled so that the normal citizen can avoid the wrong cost in the emergency.
Jai Hind</t>
  </si>
  <si>
    <t>Jai Hind Dosto Mai. Up police 🚓 ki teyari kr rha hu main nc c certificate mil gaya. Ab mai apni job ke liye up police ki teyari kr rha hu. Mere Ghar Ki Arthik Sthithi Theek Nhi Hai. Jiski bjh se mere study me problem a rhi hai. Plz 🙏 meri madad kre mera phone no 8533841036 job ke baad mai aap ke paise bapas kar duga. Mujhe 5000 Ki Jarorat Hai Coching Ki Fees Jama Krni Hai. Plz 🙏 Madad zaroor kre</t>
  </si>
  <si>
    <t>According to my opinion, the University of India, which is more intelligent to be smart, be smart</t>
  </si>
  <si>
    <t>CAPF Aaushman Card Se Impanneled Hospital Mai Direct CAPF Card Se Treatment Hona Chahiye Pl Ki Referral K Karn Problem Ho Rhi Hai Jaise Rajasthan Mai Card Se Direct Treatment Hai Same Vaise Vaise Vaise Vaise Vais Hona Hona Honi Same Vaise Vais</t>
  </si>
  <si>
    <t>We have performed the operation before all in the world.</t>
  </si>
  <si>
    <t>Agar Private School Ka Environment, Study Acha Kuin He, Government School Me Nehin. Mera Ye Kehena He Ki Agar Private Schools Banda Kar Dia Ja Too Govt.School Acha Results Laega.</t>
  </si>
  <si>
    <t>abhi govt school mai koi facility nahi mil rehi hai ek taraf private school hai jo bacho se fees jyaada lete hai or mosam ke hisaab se facility available kerwaaoye hai or govt school mai room nahi student ke liye kamro ke bhaar jaal lagaa hua hai us per chatai Jisi Chij Laga Ker Sochte Hai Baccho Ko Thand Nahi Lagegi Kya Govt Itne Nirman KERTI HAI 2SE. 4 Room Baccho Ke Liye nahi banwaa sakte.</t>
  </si>
  <si>
    <t>I have no one. I have come to Kolkata to help me, who was with my father, help me for God
My Number is 8910766967 /7687019100
My Address is 64 Ashoutosh Colony Haltu School Road Near Haltu Boys School Kolkata 700078.</t>
  </si>
  <si>
    <t>Aur politics mein dikhana nahi Kam hona chahiye , humare yeah bahot se jaga hai jaha pein abhi tak achche hospital nahi hai , meri biswas hai har ek block ke andar ek high class chikitsa ka jaga hona chahiye Jo government diwara chole aur jyadar bahot Kom karcha kare . Metro Cities Ke Ilava Aur Kahi Pein utna Achcha Hospital Nahi Hai Specially har block mein jis se bahot logo bina ilaj ke hi mare jate hai. Iska sath sath digital practical education ke rup mein blogging, virtual assistant , codings yeh sab choti choti chizo ki education ke rup mein sikhaya Jaye schools mein taki bachcha jab bara ho ta atleast apna karmasadan khud thora kar sake and uska government jobs ke upor depend na Karna Ho. Aur sabse bari baat desh ke judiciary system ko update kiya jaye kyuki jab ambedkar nein banaya tha us samay indaja sits aur Tha aur tha aur abhi ka situation aur hai. The judiciary system has to be align with this age.</t>
  </si>
  <si>
    <t>We should increase ancient Indian writtings of Vedic system in our education. Humare education system ko aur bhi sudhar karna parega, Aisa nahi ki western education follow korle, hamara khud ka jo Vedas hai uska scientific knowledge ko Include karke aur Sanskrit ko bhi parne mein utsah Dena hoga, humko English ke sath sath Sanskrit ko bhi gurutta Dena Hoga. Desh ko ek aisa pratisthan banana chahiye woh western nahi ancient education system folow kore jis bajase hum log ek samai nalanda University, takhasila University jaise achcha education bana paye the.Hamare purbaj dusro ka nahi apna ek alag education system banaye the . We have to brings the glori back of our education by revolutionise education system, hum logo ko ancient vedea ka kuch bhi school hai parana hi nahi hata, usme hi ayurveda hai, usme hai, usme hai, usme hai, usme hai, us Chota Chapter Bhi Ho Wo Education Pein Ghusana Hoga Aur Sarkari School Mein Bhi Codings Sikhana Hoga.</t>
  </si>
  <si>
    <t>Government ka kum ko ageeey baraneykey grassroots sebok banana chiaaye johar mey mey horo Hor gaio mey ja ja ja ja ja procur koreynge good governance ka</t>
  </si>
  <si>
    <t>So, I have a idea aur mera idea 💡 hai ki kyu na ai notebook aur books ho, Isse ped kam kharch hong aap iske liye alaye alaye Janch Kendra Bnaiye Jahan Check Kiya Jaaye Ki Sarkar Jo Paise De Rahi Hai Wo Sahi Jagah Lag Rahe Hai Ki Nahi, Aur Ganga Ko Saaf Karne Ke Liye Jo Paise Liye Liye Jo Jo Jee Ji Ji Jean tohi Modi Modi Modi Modi Modi Modi Modi Modi Modi Modi Modi Modi Modi Modi Modi Modi Modi Modi Modi Modi Modi Modi Modi Modi We Want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not Modi Modi Modi Modi Modi Humara Neta Kaisa Ho Modi Jiisa Ho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We Want Modi Ji</t>
  </si>
  <si>
    <t>Mr. Modi,
It is requested that the process of immediate stopping the activity of other society in maintaining purity on the holy pilgrimage site of Jain society, Jharkhand and Girnar Mountains Gujarat, Palitana Gujarat should be issued a process of stopping the activity of other society immediately so that Jain culture and religion are not contempt.
Paras Jain</t>
  </si>
  <si>
    <t>Jai Hind Honourable PM Sir,
Me odisha ka hu sir or me history change karunga sir odisha me BJP aaiga sir 8658117688 ye mera no sir</t>
  </si>
  <si>
    <t>Jay Hind - Jay Bharat
Namaste modiji,
1)). ., 100 Vadhari Bharat Ni Suraksha Mate Te Fund Sidhu Jama Thai Tevi Vyavastha Karo, 1- April, 2023 Thi Lagu Karo.
Darek Majdoor Tatha Karmchari Ne Minimum Rs.
3). Koipan Madhyam Varg No Manas Kharidi Kare Tenu Kimmat Rs.
Thank you,
Jayantilal G Bharad
Jay somnath</t>
  </si>
  <si>
    <t>Mr. Prime Minister Narendra Modi ji is my question, why do we get nervous during the exam</t>
  </si>
  <si>
    <t>Hello Modi Ji
Student ko phone se kais dur rakhha ja sakata hai</t>
  </si>
  <si>
    <t>But joko phone karne ke liye kya kya kra kra ja sakata hai
Vscbbcbcjsxshfsssssfss</t>
  </si>
  <si>
    <t>Respected Modi ji,
Today our country is moving towards progress and in this episode I also want to give a worthy donation to my suggestion!
My saying is that today we have a politician in other countries, then we should have an individual business center (I B S) in every city of those countries and each one has a CEO and there is a CEO and there is an Indian politician with the Indian Rajnayak there to increase the Indian business there. Together can easily sell India's products from India there:
1. India's Embassy will reduce the workload.
2. People will get employment by opening Indian office in every city!
3. The Indian will get work from Asani there and people will also get work, this will increase the production in India here!
4. India will also get more money from those countries in India!
5. With this, Local traders of those countries will be able to get Indian goods easily, you just go to our IBC office and go to the department of CONCERN Product, get your order written.
Dhanyawad ..........</t>
  </si>
  <si>
    <t>Dear Modi ji,
Apko samrpit.
Ek baar mauka dijeye.
Best Regard's,
Vir b. basnet</t>
  </si>
  <si>
    <t>Hume Lagta He Ki Gobor Dhon Jojoba Ko Small Scale Farmar Ke Liye Layajaye to Bohot Achha Hota. Sarkar Kuch Subsidy Deke Har Cow Palne Balo Ke Liye Gos Korne Ke Liye Kahe To Bohut Farmars Ko Faida Hota. ICHE Humara Dollar Bhi Bache Ga Kuy Ki Hume Gas Kom Import Korna Porega. Gobor khad ko taiyari korne ke liye hume kast bhi nehi korna porega. Kuch Family He Jibone Gobor Ko Nast Kor Dete or Unko Sukake Jalate He Use Paribes Dushon vi Hote He or Khad Bhi Nehi Hote. Ich Tara Farmar Ko Khad and Gas Dono Free Paye Ga. LPG Gas Bache Ga O Unka Transportation Kharch Bhi Bache Ga. Sarkar Ka Trade Deficit Kom Hoga.</t>
  </si>
  <si>
    <t>I want to talk about my law. Respected Sir, you should go to the law of divorce here and change some once. Some women are also taking advantage of this thing. Please change this bare and change it.</t>
  </si>
  <si>
    <t>Sir Mujhe English Padne Me Dikkat Hoti Hai Mai Karu Air Kaise Ki Mujhe English Ka Questions Answered Padne Me Aasani Ho</t>
  </si>
  <si>
    <t>Teri with ki tuuuuuuuuuu hdhdhshhsjxxxxxxxxxxx</t>
  </si>
  <si>
    <t>The contract employee also has the right that is regular, otherwise exploitation is more</t>
  </si>
  <si>
    <t>Just shortly after marriage in 1968, Modi left home at the age of 18 and left for India. During this time, he visited North India and North-East India and then after staying in an ashram, he was also impressed by Swami Vivekananda's life.
After about 2 years of visit, Modi returned to Gujarat and formally became part of the RSS on the suggestion of the Inamdar. Meanwhile, Modi ji met Atal Bihari Vajpayee in 1971, with whom Modi ji learned many claims of politics.
In a short time, Modi ji became a full-fledged campaigner of RSS and under which he not only started promoting the ideology of the Sangh but also openly protested against many activities of the Congress party, which was in power.</t>
  </si>
  <si>
    <t>Lakshdeep ki tarah hi dadar nagar haweli ka name change karo</t>
  </si>
  <si>
    <t>Made in India ko promote krne ke liye India ke hai yesa bhi lgna chahiye. Aapne dekha hoga adhiktar uttar bhartiya apne culture of follow nhi krta hai. Log kisi na kisi ko dekhkr hi follow karte hai. Ab pant shirt pahanna ek norm bn gya hai, agar koe dhoti kurta pahan le to log use yes dekhte hai jane kahan se aa gya hai. Aur uski haansi banate hai. Aap apne bjp party members Aur vo log kr bhi skte hai unko jyada physical kam bhi nhi karna padta.
Thanks</t>
  </si>
  <si>
    <t>Mai Koushal Adharit Shiksha Par Charch Karana Chahata HoO</t>
  </si>
  <si>
    <t>Hello Modi ji,
Today I want to discuss a very serious topic before you,
I have the idea to stop the problem of taking arbitrary money in the government office in small cities
1) The government office should also be given all the taxes that have to be given to a private institution, it is believed that it is the office of the government but some which are semi government or control by government also do not pay tax by using it so that it is not taxed by using it. The government's money also stops when everyone will be brought to the same law, this problem will be resolved.
eexample ke liye: jaise toll tax kuch government officials Government official ke pass itne paise toh hote hai ki wo apna toll tax de sake unka paisa bi toh desh ke kaam aana chhiyye.
2) sabhi logo par ek hi tax lagu hona chhiye chahe wo private log ho ya government</t>
  </si>
  <si>
    <t>There are 80 MPs of Lok Sabha in Uttar Pradesh, please do as many Lok Sabha seats by doing it. States where there are more districts than Lok Sabha seats. Their growth rate is also good.</t>
  </si>
  <si>
    <t>Mr. Mohday
I want to say something up to the whole corruption. In Pashchim Bengal, Basirhat police is involved in Saz Khodi. Durbs of her wal and strength. Basirhat police and Basirhat C. Pulis can do anything for 500 to 200 rupees. Even Kisi can play with the life of a Vagah Isan. And some are found with the sequence of in Basirhat.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person who will do the wrong thing will be caught and the Dosi police will punish the serial. By creating a new party, employment will increase.</t>
  </si>
  <si>
    <t>Manniye PM Ji Aap Se Ek Baat Karna Chahta Hu Ki Jo Aapne GST Lagai Hai Jis Kisi Bhi Chiz Par Uska 35% Hi Use Ho Raha Hai India Me 65% to Rah Jara Isliye Hai Kyu Kyu Ki GS Lagta hai aap jo bhi sgst/cgst/igst jo paisa aa raha hai usme Indian government development ka hi kaam kar rahi sabse pahla kaam road ka ka ka ka ka ka ka ka ka ka ka ka ka ka ka ka ka ka ka ka ka ka ka ka ka ka ka ka ka ka ka ka kae bahut acha rahna bhai bhai rahna bhai rahna bhai rah rahna de too our development hone k chances hai india</t>
  </si>
  <si>
    <t>Mananiy Pradhanmantri Mahoday Sadar Naman. agar netaon aur mantriyon ko sirf ek hi pension diya jaaye to isase hamare desh ka arthik budget aur sudridh hoga tatha is paise is paise se sarkari karmkahariyon aur sena shamila javan ko bhi paye Mahoday mein aapke sabhi karyon ki prashansa karti hun aur main chahti hun ki aap in baton per bhi dhyan den.</t>
  </si>
  <si>
    <t>Sir I am naba to mera question ya hi ki hma kbhi bhi student krna ka liya shi time table nhi mila so mujha acchi sticki study</t>
  </si>
  <si>
    <t>Sir Urban Area Ka Old Family Members Sabsey Jada Problem Mey Hai.</t>
  </si>
  <si>
    <t>First of all, administrative officials should ask to meet the middle class and poor families who are always suffering from the problem and they never solve the problem because the officers do not get the free time to sit in the office to sit on the car to sit in the office. Their work is not done and corruption has increased so much that not every man can work by paying money, if every man goes for anything, then the peon of the peon there does not work without priority without money. So the officials should meet the public and sit in the public and not to sit in the office, they should know their problems that the public is worried about the civil service, not for the public service of the people and not power for its meaning Using a person is recruited in civil service so that he can go ahead and do public service
My name is Hitesh Gupta
Ratlam, a service provider by Madhya Pradesh government,</t>
  </si>
  <si>
    <t>sir je Ram sir ma rahul kumar faridabad se sir ma poor man ka son hu or army ke tayeari kar raha hu or muje patta ha nokari to milage nahi per ma apna kaam apna kaam karna chaata hu paaye Documents Per Documents Magg Rahi ha ap ko ko asa rule nikalna chaiea ke sab ko lone mill sake jab ke poor man lone bhar sakta ha or rich man nahi agar poor Man 1 Phone VE Bank in man ko lone nahi datha ha please asa karo ke sab ko lone mill sake jis se poor man rich ho sake-you</t>
  </si>
  <si>
    <t>hamna ni teknoloji ne karne hava ma pradushan ochhu thayu chhe pan atluy ochhu nathi thyu ke aapne sav pradushan bandh thayu hoy pradushan to haji pan thayj chhe .ane atkavva phela a janvu jaruri chhe ke pradushan thay chhe senathi to pradushan vahan thi ane chulla thi thay Chhe to any jagyae aapne iliatrik bike vaparvi joia ane chulla ni jagyaye aapne gas vaparvo joia jo ak vyakti thi to aakam karvu sakya nathi parntu jo aapne badha bhega madi ne aa kamo kane kan tad</t>
  </si>
  <si>
    <t>Brown sugar is a sugar that is containing molasses ... which is not refined and converted into white sugar ... You can call it brown sugar ... The color is also golden, it is golden, it is crying sugar Also says.
The poisonous white sugar we use have neither vitamin nor any mineral ... but this brown sugar contains adequate balanced amounts from vitamin B6 to B12 magnesium potassium.</t>
  </si>
  <si>
    <t>For the development of India, the Government of India should first provide fertilizer to the farmers at a reasonable price and provide loans to the farmers at a reasonable interest rate which does not include any type of bijolia and I have another request from the government that The government should fulfill the promises that the government makes to waive the electricity bill to waive the loan electricity for the farmers and the government waives these things to the farmers, which is not in time, due to this, many farmers They even commit suicide and I have another request to the government that the problem of water is deteriorating in many places, due to which farmers are facing financial constraints and mental troubles and the government in this sequence should be focused early and prosecute Anshu in this order. The dams that are built on the areas, connect those dams through the river or Nehru and store water in them, due to which the ground water level will increase in the environment and I will also be a useful step in the interest of the country, so that the country's income economic system will be its highest peak But it will be therefore honorable Prime Minister of India, Shri Narendra Modi ji</t>
  </si>
  <si>
    <t>Respected Prime Minister Namaskar Kasturba Gandhi Balika Vidyalaya's Class IV Employees Chowkidar Peon and Kitchen is very low. The honorarium of the peon chowkidar is 5750 rupees and the honorarium of the kitchen is 5175 rupees which is available after doing 24 hours of duty. How to nurture your family such honorarium family, so the Prime Minister requested you with folded hands that in view of the helplessness of all class IV employees, we should also announce the minimum salary to regularize the people, we are employed by your life. Will express thanks.</t>
  </si>
  <si>
    <t>desh ma kitna baccha parna chahata ha lakin wo par nhi ​​pata help them</t>
  </si>
  <si>
    <t>Accche se acche zaroori hai</t>
  </si>
  <si>
    <t>This is my first word, so I apologize if you miss something.
Our goal is our goal, as we are ancients. Krishna has been told in the song to help those walking on this path. Therefore, it can help all the saints, including the Jain gurus who are hiking to the sacred fields. We need decolonation in roads as well as all infrastructures.
This is a small request for the stanza of the prime ministers.</t>
  </si>
  <si>
    <t>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t>
  </si>
  <si>
    <t>Detail of my view onmananiy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t>
  </si>
  <si>
    <t>All the schemes reach the common citizen. Be a simple smooth process. The benefits of all types of schemes were received from the online portal. The portal is simple. Usually everyone can do it online. Following the rule.</t>
  </si>
  <si>
    <t>Aam man party, hamesha school showing Kar Vote Hai. Modi ji, why don't you give school banawa hai Hai .inki Vote Banking Khatm Ho Jayegi</t>
  </si>
  <si>
    <t>Get back to work</t>
  </si>
  <si>
    <t>I agree with the Hon'ble Prime Minister Mr. Narendra Modi.</t>
  </si>
  <si>
    <t>In the city of Pune, there are laws that school and college boys and girls do not have to make a concrete raise so that the parents of the house can not be able to stay comfortable due to the fact that they are involved in the criminals.</t>
  </si>
  <si>
    <t>Respected sir,
I request that when we are celebrating the Amrit Festival of freedom, then we should also take a pledge to make the country intoxicated. Laws related to intoxication prevention and drug control should be implemented strictly. Even today, in every part of our country, drugs are being supplied illegally in some form or the other. Drugs mafia are active.
Therefore, there is a humble request to Mr. Ji to be pleased to free the country from this problem. Thank you 🙏</t>
  </si>
  <si>
    <t>Sir, I am from Bahraich Uttar Pradesh. My name is Shekhar Bajpai, my father is working in the post office. My father has gone to Kovid 19 last year. With the help of doctors, how is it healthy right now. As the cases of Kovid 19 probably start growing at this time, if you start doing work from home in the private sector. Similarly, work from home should be done in the government sector, irrespective of any department. I believe that everything cannot be done from home, but for those who have escaped from that situation, they can do the work from home or can make some arrangements. For example, they can work from the post office near their house or transfer them to their home state or their village so that they do not have to leave their house anywhere. And he can keep himself and his family safe. I have seen my father in the situation in which no one else can see. I want to thank you, Yogi Adityanath ji and people associated with the entire medical, front line workers very much. This is a small suggestion from a 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</si>
</sst>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amily val="2"/>
    </font>
    <font>
      <sz val="11"/>
      <color theme="1"/>
      <name val="Calibri"/>
      <family val="2"/>
    </font>
    <font>
      <u/>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righ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11"/>
  <sheetViews>
    <sheetView tabSelected="1" topLeftCell="B1" workbookViewId="0">
      <selection activeCell="D6" sqref="D6"/>
    </sheetView>
  </sheetViews>
  <sheetFormatPr defaultColWidth="14.44140625" defaultRowHeight="15" customHeight="1" x14ac:dyDescent="0.3"/>
  <cols>
    <col min="1" max="1" width="22.109375" customWidth="1"/>
    <col min="2" max="2" width="130.44140625" customWidth="1"/>
    <col min="3" max="3" width="54.109375" customWidth="1"/>
    <col min="4" max="26" width="8.88671875" customWidth="1"/>
  </cols>
  <sheetData>
    <row r="1" spans="1:26" ht="14.25" customHeight="1" x14ac:dyDescent="0.3">
      <c r="A1" s="1" t="s">
        <v>0</v>
      </c>
      <c r="B1" s="1" t="s">
        <v>1</v>
      </c>
      <c r="C1" s="1" t="s">
        <v>2</v>
      </c>
      <c r="D1" s="1" t="s">
        <v>2</v>
      </c>
      <c r="E1" s="1"/>
      <c r="F1" s="1"/>
      <c r="G1" s="1"/>
      <c r="H1" s="1"/>
      <c r="I1" s="1"/>
      <c r="J1" s="1"/>
      <c r="K1" s="1"/>
      <c r="L1" s="1"/>
      <c r="M1" s="1"/>
      <c r="N1" s="1"/>
      <c r="O1" s="1"/>
      <c r="P1" s="1"/>
      <c r="Q1" s="1"/>
      <c r="R1" s="1"/>
      <c r="S1" s="1"/>
      <c r="T1" s="1"/>
      <c r="U1" s="1"/>
      <c r="V1" s="1"/>
      <c r="W1" s="1"/>
      <c r="X1" s="1"/>
      <c r="Y1" s="1"/>
      <c r="Z1" s="1"/>
    </row>
    <row r="2" spans="1:26" ht="14.25" customHeight="1" x14ac:dyDescent="0.3">
      <c r="A2" s="2" t="s">
        <v>3</v>
      </c>
      <c r="B2" s="3" t="s">
        <v>4</v>
      </c>
      <c r="C2" s="4" t="str">
        <f ca="1">IFERROR(__xludf.DUMMYFUNCTION("GOOGLETRANSLATE(B2,""auto"",""en"")"),"The reservation policy of implementation of 10% EWS quota is faulty as it has brought down the share of General from 50.5 to 40.5%. We have read that reservation can never exceed 50%. Infact, its high time that in case of reservation on caste should only "&amp;"be given to EWS category to make reservation policy meaningful.
KINDLY PROVIDE RESERVATION TO MEANS , NOT TO ENDS.
Warm Regards
Dr. Sunita")</f>
        <v>The reservation policy of implementation of 10% EWS quota is faulty as it has brought down the share of General from 50.5 to 40.5%. We have read that reservation can never exceed 50%. Infact, its high time that in case of reservation on caste should only be given to EWS category to make reservation policy meaningful.
KINDLY PROVIDE RESERVATION TO MEANS , NOT TO ENDS.
Warm Regards
Dr. Sunita</v>
      </c>
      <c r="D2" s="4" t="s">
        <v>4</v>
      </c>
      <c r="E2" s="4"/>
      <c r="F2" s="4"/>
      <c r="G2" s="4"/>
      <c r="H2" s="4"/>
      <c r="I2" s="4"/>
      <c r="J2" s="4"/>
      <c r="K2" s="4"/>
      <c r="L2" s="4"/>
      <c r="M2" s="4"/>
      <c r="N2" s="4"/>
      <c r="O2" s="4"/>
      <c r="P2" s="4"/>
      <c r="Q2" s="4"/>
      <c r="R2" s="4"/>
      <c r="S2" s="4"/>
      <c r="T2" s="4"/>
      <c r="U2" s="4"/>
      <c r="V2" s="4"/>
      <c r="W2" s="4"/>
      <c r="X2" s="4"/>
      <c r="Y2" s="4"/>
      <c r="Z2" s="4"/>
    </row>
    <row r="3" spans="1:26" ht="14.25" customHeight="1" x14ac:dyDescent="0.3">
      <c r="A3" s="2" t="s">
        <v>5</v>
      </c>
      <c r="B3" s="3" t="s">
        <v>6</v>
      </c>
      <c r="C3" s="4" t="str">
        <f ca="1">IFERROR(__xludf.DUMMYFUNCTION("GOOGLETRANSLATE(B3,""auto"",""en"")"),"For Budget 2023-24
II thnk govt.should looking benifits of 80C it may increase upto 250000 so more amount of savings done by individuals...")</f>
        <v>For Budget 2023-24
II thnk govt.should looking benifits of 80C it may increase upto 250000 so more amount of savings done by individuals...</v>
      </c>
      <c r="D3" s="4" t="s">
        <v>6</v>
      </c>
      <c r="E3" s="4"/>
      <c r="F3" s="4"/>
      <c r="G3" s="4"/>
      <c r="H3" s="4"/>
      <c r="I3" s="4"/>
      <c r="J3" s="4"/>
      <c r="K3" s="4"/>
      <c r="L3" s="4"/>
      <c r="M3" s="4"/>
      <c r="N3" s="4"/>
      <c r="O3" s="4"/>
      <c r="P3" s="4"/>
      <c r="Q3" s="4"/>
      <c r="R3" s="4"/>
      <c r="S3" s="4"/>
      <c r="T3" s="4"/>
      <c r="U3" s="4"/>
      <c r="V3" s="4"/>
      <c r="W3" s="4"/>
      <c r="X3" s="4"/>
      <c r="Y3" s="4"/>
      <c r="Z3" s="4"/>
    </row>
    <row r="4" spans="1:26" ht="14.25" customHeight="1" x14ac:dyDescent="0.3">
      <c r="A4" s="2" t="s">
        <v>7</v>
      </c>
      <c r="B4" s="3" t="s">
        <v>8</v>
      </c>
      <c r="C4" s="4" t="str">
        <f ca="1">IFERROR(__xludf.DUMMYFUNCTION("GOOGLETRANSLATE(B4,""auto"",""en"")"),"Student ko sabhi jagah dikat aati hai")</f>
        <v>Student ko sabhi jagah dikat aati hai</v>
      </c>
      <c r="D4" s="4" t="s">
        <v>8</v>
      </c>
      <c r="E4" s="4"/>
      <c r="F4" s="4"/>
      <c r="G4" s="4"/>
      <c r="H4" s="4"/>
      <c r="I4" s="4"/>
      <c r="J4" s="4"/>
      <c r="K4" s="4"/>
      <c r="L4" s="4"/>
      <c r="M4" s="4"/>
      <c r="N4" s="4"/>
      <c r="O4" s="4"/>
      <c r="P4" s="4"/>
      <c r="Q4" s="4"/>
      <c r="R4" s="4"/>
      <c r="S4" s="4"/>
      <c r="T4" s="4"/>
      <c r="U4" s="4"/>
      <c r="V4" s="4"/>
      <c r="W4" s="4"/>
      <c r="X4" s="4"/>
      <c r="Y4" s="4"/>
      <c r="Z4" s="4"/>
    </row>
    <row r="5" spans="1:26" ht="14.25" customHeight="1" x14ac:dyDescent="0.3">
      <c r="A5" s="2" t="s">
        <v>7</v>
      </c>
      <c r="B5" s="3" t="s">
        <v>9</v>
      </c>
      <c r="C5" s="4" t="str">
        <f ca="1">IFERROR(__xludf.DUMMYFUNCTION("GOOGLETRANSLATE(B5,""auto"",""en"")"),"Agriculture me jo paisa sabhi ko milta hai vo sare kisano tak nahi jaata hai rejistration uske no se karva karke dusra dusra labh uthata hai.
Education bhi latest ho jise student ko aasani hi")</f>
        <v>Agriculture me jo paisa sabhi ko milta hai vo sare kisano tak nahi jaata hai rejistration uske no se karva karke dusra dusra labh uthata hai.
Education bhi latest ho jise student ko aasani hi</v>
      </c>
      <c r="D5" s="4" t="s">
        <v>2932</v>
      </c>
      <c r="E5" s="4"/>
      <c r="F5" s="4"/>
      <c r="G5" s="4"/>
      <c r="H5" s="4"/>
      <c r="I5" s="4"/>
      <c r="J5" s="4"/>
      <c r="K5" s="4"/>
      <c r="L5" s="4"/>
      <c r="M5" s="4"/>
      <c r="N5" s="4"/>
      <c r="O5" s="4"/>
      <c r="P5" s="4"/>
      <c r="Q5" s="4"/>
      <c r="R5" s="4"/>
      <c r="S5" s="4"/>
      <c r="T5" s="4"/>
      <c r="U5" s="4"/>
      <c r="V5" s="4"/>
      <c r="W5" s="4"/>
      <c r="X5" s="4"/>
      <c r="Y5" s="4"/>
      <c r="Z5" s="4"/>
    </row>
    <row r="6" spans="1:26" ht="14.25" customHeight="1" x14ac:dyDescent="0.3">
      <c r="A6" s="2" t="s">
        <v>10</v>
      </c>
      <c r="B6" s="3" t="s">
        <v>11</v>
      </c>
      <c r="C6" s="4" t="str">
        <f ca="1">IFERROR(__xludf.DUMMYFUNCTION("GOOGLETRANSLATE(B6,""auto"",""en"")"),"First of all, it is an application to the government to give reservation, give it to its education, give it in its upbringing, reservation in jobs should be ended.
Income tax should be eliminated LTCG too, if income tax is to be taken, then one should be "&amp;"taken along with every section of the society, or a system is applied that you pay tax on purchase of everything instead of income tax, instead of income tax,
Today, the old businesses are ending, the gap between the rich and the poor is increasing, the m"&amp;"iddle class is over.
Ease of Business Doing K Liye, more and more processes should be made online whether it is a matter of license or a process from taking loans in the bank to loan and filling
Responsibility of both the public and servants should be ens"&amp;"ured, and its only solution can be largely digitized by arrangements.")</f>
        <v>First of all, it is an application to the government to give reservation, give it to its education, give it in its upbringing, reservation in jobs should be ended.
Income tax should be eliminated LTCG too, if income tax is to be taken, then one should be taken along with every section of the society, or a system is applied that you pay tax on purchase of everything instead of income tax, instead of income tax,
Today, the old businesses are ending, the gap between the rich and the poor is increasing, the middle class is over.
Ease of Business Doing K Liye, more and more processes should be made online whether it is a matter of license or a process from taking loans in the bank to loan and filling
Responsibility of both the public and servants should be ensured, and its only solution can be largely digitized by arrangements.</v>
      </c>
      <c r="D6" s="4" t="s">
        <v>2933</v>
      </c>
      <c r="E6" s="4"/>
      <c r="F6" s="4"/>
      <c r="G6" s="4"/>
      <c r="H6" s="4"/>
      <c r="I6" s="4"/>
      <c r="J6" s="4"/>
      <c r="K6" s="4"/>
      <c r="L6" s="4"/>
      <c r="M6" s="4"/>
      <c r="N6" s="4"/>
      <c r="O6" s="4"/>
      <c r="P6" s="4"/>
      <c r="Q6" s="4"/>
      <c r="R6" s="4"/>
      <c r="S6" s="4"/>
      <c r="T6" s="4"/>
      <c r="U6" s="4"/>
      <c r="V6" s="4"/>
      <c r="W6" s="4"/>
      <c r="X6" s="4"/>
      <c r="Y6" s="4"/>
      <c r="Z6" s="4"/>
    </row>
    <row r="7" spans="1:26" ht="14.25" customHeight="1" x14ac:dyDescent="0.3">
      <c r="A7" s="2" t="s">
        <v>12</v>
      </c>
      <c r="B7" s="3" t="s">
        <v>13</v>
      </c>
      <c r="C7" s="4" t="str">
        <f ca="1">IFERROR(__xludf.DUMMYFUNCTION("GOOGLETRANSLATE(B7,""auto"",""en"")"),"In National Highway after a construction of Greenfield Expressway after a decade there was so many waste are side of highway there was no recycling system of that waste, in new sanctioning of NH Project include the waste recycling plant and system to mana"&amp;"ge waste on Highway strictly rules for waste collection and management. Also provide minimal amount for maintaining this system between increase of toll taxes 1 to 5 rs. Per vehicle.")</f>
        <v>In National Highway after a construction of Greenfield Expressway after a decade there was so many waste are side of highway there was no recycling system of that waste, in new sanctioning of NH Project include the waste recycling plant and system to manage waste on Highway strictly rules for waste collection and management. Also provide minimal amount for maintaining this system between increase of toll taxes 1 to 5 rs. Per vehicle.</v>
      </c>
      <c r="D7" s="4" t="s">
        <v>13</v>
      </c>
      <c r="E7" s="4"/>
      <c r="F7" s="4"/>
      <c r="G7" s="4"/>
      <c r="H7" s="4"/>
      <c r="I7" s="4"/>
      <c r="J7" s="4"/>
      <c r="K7" s="4"/>
      <c r="L7" s="4"/>
      <c r="M7" s="4"/>
      <c r="N7" s="4"/>
      <c r="O7" s="4"/>
      <c r="P7" s="4"/>
      <c r="Q7" s="4"/>
      <c r="R7" s="4"/>
      <c r="S7" s="4"/>
      <c r="T7" s="4"/>
      <c r="U7" s="4"/>
      <c r="V7" s="4"/>
      <c r="W7" s="4"/>
      <c r="X7" s="4"/>
      <c r="Y7" s="4"/>
      <c r="Z7" s="4"/>
    </row>
    <row r="8" spans="1:26" ht="14.25" customHeight="1" x14ac:dyDescent="0.3">
      <c r="A8" s="2" t="s">
        <v>14</v>
      </c>
      <c r="B8" s="3" t="s">
        <v>15</v>
      </c>
      <c r="C8" s="4" t="str">
        <f ca="1">IFERROR(__xludf.DUMMYFUNCTION("GOOGLETRANSLATE(B8,""auto"",""en"")"),"If every where Malls Comes Where the Small Kirana Shop Worker Goes . Government Should Take care of Kirana Shop Also")</f>
        <v>If every where Malls Comes Where the Small Kirana Shop Worker Goes . Government Should Take care of Kirana Shop Also</v>
      </c>
      <c r="D8" s="4" t="s">
        <v>15</v>
      </c>
      <c r="E8" s="4"/>
      <c r="F8" s="4"/>
      <c r="G8" s="4"/>
      <c r="H8" s="4"/>
      <c r="I8" s="4"/>
      <c r="J8" s="4"/>
      <c r="K8" s="4"/>
      <c r="L8" s="4"/>
      <c r="M8" s="4"/>
      <c r="N8" s="4"/>
      <c r="O8" s="4"/>
      <c r="P8" s="4"/>
      <c r="Q8" s="4"/>
      <c r="R8" s="4"/>
      <c r="S8" s="4"/>
      <c r="T8" s="4"/>
      <c r="U8" s="4"/>
      <c r="V8" s="4"/>
      <c r="W8" s="4"/>
      <c r="X8" s="4"/>
      <c r="Y8" s="4"/>
      <c r="Z8" s="4"/>
    </row>
    <row r="9" spans="1:26" ht="14.25" customHeight="1" x14ac:dyDescent="0.3">
      <c r="A9" s="2" t="s">
        <v>16</v>
      </c>
      <c r="B9" s="3" t="s">
        <v>17</v>
      </c>
      <c r="C9" s="4" t="str">
        <f ca="1">IFERROR(__xludf.DUMMYFUNCTION("GOOGLETRANSLATE(B9,""auto"",""en"")"),"Environmental friendly business initiatives aiming at reducing plastic pollution or carbon footprint reduction should be given 100% tax benefit and special loans at minimal interest rates to encourage the culture and willingness of more people to take up "&amp;"entrepreneurial activities without being hard pressed for commercials having a good plan and a motive behind")</f>
        <v>Environmental friendly business initiatives aiming at reducing plastic pollution or carbon footprint reduction should be given 100% tax benefit and special loans at minimal interest rates to encourage the culture and willingness of more people to take up entrepreneurial activities without being hard pressed for commercials having a good plan and a motive behind</v>
      </c>
      <c r="D9" s="4" t="s">
        <v>17</v>
      </c>
      <c r="E9" s="4"/>
      <c r="F9" s="4"/>
      <c r="G9" s="4"/>
      <c r="H9" s="4"/>
      <c r="I9" s="4"/>
      <c r="J9" s="4"/>
      <c r="K9" s="4"/>
      <c r="L9" s="4"/>
      <c r="M9" s="4"/>
      <c r="N9" s="4"/>
      <c r="O9" s="4"/>
      <c r="P9" s="4"/>
      <c r="Q9" s="4"/>
      <c r="R9" s="4"/>
      <c r="S9" s="4"/>
      <c r="T9" s="4"/>
      <c r="U9" s="4"/>
      <c r="V9" s="4"/>
      <c r="W9" s="4"/>
      <c r="X9" s="4"/>
      <c r="Y9" s="4"/>
      <c r="Z9" s="4"/>
    </row>
    <row r="10" spans="1:26" ht="14.25" customHeight="1" x14ac:dyDescent="0.3">
      <c r="A10" s="2" t="s">
        <v>16</v>
      </c>
      <c r="B10" s="3" t="s">
        <v>18</v>
      </c>
      <c r="C10" s="4" t="str">
        <f ca="1">IFERROR(__xludf.DUMMYFUNCTION("GOOGLETRANSLATE(B10,""auto"",""en"")"),"In union budget 2023-24 we should focus on giving more economical power and spending parity to the middle income group service class by increasing disposable income and reducing the tax burden on hard earned money. Govt. Sponsored health insurance schemes"&amp;" should be launched and made mandatory for all working class population as per their income .")</f>
        <v>In union budget 2023-24 we should focus on giving more economical power and spending parity to the middle income group service class by increasing disposable income and reducing the tax burden on hard earned money. Govt. Sponsored health insurance schemes should be launched and made mandatory for all working class population as per their income .</v>
      </c>
      <c r="D10" s="4" t="s">
        <v>18</v>
      </c>
      <c r="E10" s="4"/>
      <c r="F10" s="4"/>
      <c r="G10" s="4"/>
      <c r="H10" s="4"/>
      <c r="I10" s="4"/>
      <c r="J10" s="4"/>
      <c r="K10" s="4"/>
      <c r="L10" s="4"/>
      <c r="M10" s="4"/>
      <c r="N10" s="4"/>
      <c r="O10" s="4"/>
      <c r="P10" s="4"/>
      <c r="Q10" s="4"/>
      <c r="R10" s="4"/>
      <c r="S10" s="4"/>
      <c r="T10" s="4"/>
      <c r="U10" s="4"/>
      <c r="V10" s="4"/>
      <c r="W10" s="4"/>
      <c r="X10" s="4"/>
      <c r="Y10" s="4"/>
      <c r="Z10" s="4"/>
    </row>
    <row r="11" spans="1:26" ht="14.25" customHeight="1" x14ac:dyDescent="0.3">
      <c r="A11" s="2" t="s">
        <v>19</v>
      </c>
      <c r="B11" s="3" t="s">
        <v>20</v>
      </c>
      <c r="C11" s="4" t="str">
        <f ca="1">IFERROR(__xludf.DUMMYFUNCTION("GOOGLETRANSLATE(B11,""auto"",""en"")"),"Reforms for Casteism are much needed now, since if every caste produce an Arjuna and all Arjunas are made to fight among each other, its a Loss for the Hindu as a Religion which makes us look weak and soft targets for other religions who always switch the"&amp;"ir sides based on power, money &amp; other material needs. hence we need a common system where no one can find who you are except that you are from Hindu. remove declaration of caste in any govt applications, replace it with Religion.")</f>
        <v>Reforms for Casteism are much needed now, since if every caste produce an Arjuna and all Arjunas are made to fight among each other, its a Loss for the Hindu as a Religion which makes us look weak and soft targets for other religions who always switch their sides based on power, money &amp; other material needs. hence we need a common system where no one can find who you are except that you are from Hindu. remove declaration of caste in any govt applications, replace it with Religion.</v>
      </c>
      <c r="D11" s="4" t="s">
        <v>20</v>
      </c>
      <c r="E11" s="4"/>
      <c r="F11" s="4"/>
      <c r="G11" s="4"/>
      <c r="H11" s="4"/>
      <c r="I11" s="4"/>
      <c r="J11" s="4"/>
      <c r="K11" s="4"/>
      <c r="L11" s="4"/>
      <c r="M11" s="4"/>
      <c r="N11" s="4"/>
      <c r="O11" s="4"/>
      <c r="P11" s="4"/>
      <c r="Q11" s="4"/>
      <c r="R11" s="4"/>
      <c r="S11" s="4"/>
      <c r="T11" s="4"/>
      <c r="U11" s="4"/>
      <c r="V11" s="4"/>
      <c r="W11" s="4"/>
      <c r="X11" s="4"/>
      <c r="Y11" s="4"/>
      <c r="Z11" s="4"/>
    </row>
    <row r="12" spans="1:26" ht="14.25" customHeight="1" x14ac:dyDescent="0.3">
      <c r="A12" s="2" t="s">
        <v>14</v>
      </c>
      <c r="B12" s="3" t="s">
        <v>15</v>
      </c>
      <c r="C12" s="4" t="str">
        <f ca="1">IFERROR(__xludf.DUMMYFUNCTION("GOOGLETRANSLATE(B12,""auto"",""en"")"),"If every where Malls Comes Where the Small Kirana Shop Worker Goes . Government Should Take care of Kirana Shop Also")</f>
        <v>If every where Malls Comes Where the Small Kirana Shop Worker Goes . Government Should Take care of Kirana Shop Also</v>
      </c>
      <c r="D12" s="4" t="s">
        <v>15</v>
      </c>
      <c r="E12" s="4"/>
      <c r="F12" s="4"/>
      <c r="G12" s="4"/>
      <c r="H12" s="4"/>
      <c r="I12" s="4"/>
      <c r="J12" s="4"/>
      <c r="K12" s="4"/>
      <c r="L12" s="4"/>
      <c r="M12" s="4"/>
      <c r="N12" s="4"/>
      <c r="O12" s="4"/>
      <c r="P12" s="4"/>
      <c r="Q12" s="4"/>
      <c r="R12" s="4"/>
      <c r="S12" s="4"/>
      <c r="T12" s="4"/>
      <c r="U12" s="4"/>
      <c r="V12" s="4"/>
      <c r="W12" s="4"/>
      <c r="X12" s="4"/>
      <c r="Y12" s="4"/>
      <c r="Z12" s="4"/>
    </row>
    <row r="13" spans="1:26" ht="14.25" customHeight="1" x14ac:dyDescent="0.3">
      <c r="A13" s="2" t="s">
        <v>16</v>
      </c>
      <c r="B13" s="3" t="s">
        <v>17</v>
      </c>
      <c r="C13" s="4" t="str">
        <f ca="1">IFERROR(__xludf.DUMMYFUNCTION("GOOGLETRANSLATE(B13,""auto"",""en"")"),"Environmental friendly business initiatives aiming at reducing plastic pollution or carbon footprint reduction should be given 100% tax benefit and special loans at minimal interest rates to encourage the culture and willingness of more people to take up "&amp;"entrepreneurial activities without being hard pressed for commercials having a good plan and a motive behind")</f>
        <v>Environmental friendly business initiatives aiming at reducing plastic pollution or carbon footprint reduction should be given 100% tax benefit and special loans at minimal interest rates to encourage the culture and willingness of more people to take up entrepreneurial activities without being hard pressed for commercials having a good plan and a motive behind</v>
      </c>
      <c r="D13" s="4" t="s">
        <v>17</v>
      </c>
      <c r="E13" s="4"/>
      <c r="F13" s="4"/>
      <c r="G13" s="4"/>
      <c r="H13" s="4"/>
      <c r="I13" s="4"/>
      <c r="J13" s="4"/>
      <c r="K13" s="4"/>
      <c r="L13" s="4"/>
      <c r="M13" s="4"/>
      <c r="N13" s="4"/>
      <c r="O13" s="4"/>
      <c r="P13" s="4"/>
      <c r="Q13" s="4"/>
      <c r="R13" s="4"/>
      <c r="S13" s="4"/>
      <c r="T13" s="4"/>
      <c r="U13" s="4"/>
      <c r="V13" s="4"/>
      <c r="W13" s="4"/>
      <c r="X13" s="4"/>
      <c r="Y13" s="4"/>
      <c r="Z13" s="4"/>
    </row>
    <row r="14" spans="1:26" ht="14.25" customHeight="1" x14ac:dyDescent="0.3">
      <c r="A14" s="2" t="s">
        <v>16</v>
      </c>
      <c r="B14" s="3" t="s">
        <v>18</v>
      </c>
      <c r="C14" s="4" t="str">
        <f ca="1">IFERROR(__xludf.DUMMYFUNCTION("GOOGLETRANSLATE(B14,""auto"",""en"")"),"In union budget 2023-24 we should focus on giving more economical power and spending parity to the middle income group service class by increasing disposable income and reducing the tax burden on hard earned money. Govt. Sponsored health insurance schemes"&amp;" should be launched and made mandatory for all working class population as per their income .")</f>
        <v>In union budget 2023-24 we should focus on giving more economical power and spending parity to the middle income group service class by increasing disposable income and reducing the tax burden on hard earned money. Govt. Sponsored health insurance schemes should be launched and made mandatory for all working class population as per their income .</v>
      </c>
      <c r="D14" s="4" t="s">
        <v>18</v>
      </c>
      <c r="E14" s="4"/>
      <c r="F14" s="4"/>
      <c r="G14" s="4"/>
      <c r="H14" s="4"/>
      <c r="I14" s="4"/>
      <c r="J14" s="4"/>
      <c r="K14" s="4"/>
      <c r="L14" s="4"/>
      <c r="M14" s="4"/>
      <c r="N14" s="4"/>
      <c r="O14" s="4"/>
      <c r="P14" s="4"/>
      <c r="Q14" s="4"/>
      <c r="R14" s="4"/>
      <c r="S14" s="4"/>
      <c r="T14" s="4"/>
      <c r="U14" s="4"/>
      <c r="V14" s="4"/>
      <c r="W14" s="4"/>
      <c r="X14" s="4"/>
      <c r="Y14" s="4"/>
      <c r="Z14" s="4"/>
    </row>
    <row r="15" spans="1:26" ht="14.25" customHeight="1" x14ac:dyDescent="0.3">
      <c r="A15" s="2" t="s">
        <v>19</v>
      </c>
      <c r="B15" s="3" t="s">
        <v>20</v>
      </c>
      <c r="C15" s="4" t="str">
        <f ca="1">IFERROR(__xludf.DUMMYFUNCTION("GOOGLETRANSLATE(B15,""auto"",""en"")"),"Reforms for Casteism are much needed now, since if every caste produce an Arjuna and all Arjunas are made to fight among each other, its a Loss for the Hindu as a Religion which makes us look weak and soft targets for other religions who always switch the"&amp;"ir sides based on power, money &amp; other material needs. hence we need a common system where no one can find who you are except that you are from Hindu. remove declaration of caste in any govt applications, replace it with Religion.")</f>
        <v>Reforms for Casteism are much needed now, since if every caste produce an Arjuna and all Arjunas are made to fight among each other, its a Loss for the Hindu as a Religion which makes us look weak and soft targets for other religions who always switch their sides based on power, money &amp; other material needs. hence we need a common system where no one can find who you are except that you are from Hindu. remove declaration of caste in any govt applications, replace it with Religion.</v>
      </c>
      <c r="D15" s="4" t="s">
        <v>20</v>
      </c>
      <c r="E15" s="4"/>
      <c r="F15" s="4"/>
      <c r="G15" s="4"/>
      <c r="H15" s="4"/>
      <c r="I15" s="4"/>
      <c r="J15" s="4"/>
      <c r="K15" s="4"/>
      <c r="L15" s="4"/>
      <c r="M15" s="4"/>
      <c r="N15" s="4"/>
      <c r="O15" s="4"/>
      <c r="P15" s="4"/>
      <c r="Q15" s="4"/>
      <c r="R15" s="4"/>
      <c r="S15" s="4"/>
      <c r="T15" s="4"/>
      <c r="U15" s="4"/>
      <c r="V15" s="4"/>
      <c r="W15" s="4"/>
      <c r="X15" s="4"/>
      <c r="Y15" s="4"/>
      <c r="Z15" s="4"/>
    </row>
    <row r="16" spans="1:26" ht="14.25" customHeight="1" x14ac:dyDescent="0.3">
      <c r="A16" s="2" t="s">
        <v>21</v>
      </c>
      <c r="B16" s="3" t="s">
        <v>22</v>
      </c>
      <c r="C16" s="4" t="str">
        <f ca="1">IFERROR(__xludf.DUMMYFUNCTION("GOOGLETRANSLATE(B16,""auto"",""en"")"),"Honorable Prime Minister, Union budget 2022-23 was a supportive hand for the government which focused on the four pillars of PM GatiShakti, inclusive development, productivity enhancement and investment, sunrise opportunities, energy transition, and clima"&amp;"te action financing of investments and etc. And capital expenditure outlay of center was 7.5 lakh crores this year. 21,354 crores were used in finance whereas interest accounted for 940,651 crores. My few suggestions for Union Budget 2023-24. We have 107 "&amp;"startups unicorns in our country. We should link these startups with already established companies of India and should be operated internationally. By this, this innovative team can be profitable to India as well the other party. Innovations of such teams"&amp;" can be introduced to Indian local markets, MSME sectors, etc. My second suggestion is to encourage individual investment a lot as investment, management, business and services sectors are emerging another profitable power.")</f>
        <v>Honorable Prime Minister, Union budget 2022-23 was a supportive hand for the government which focused on the four pillars of PM GatiShakti, inclusive development, productivity enhancement and investment, sunrise opportunities, energy transition, and climate action financing of investments and etc. And capital expenditure outlay of center was 7.5 lakh crores this year. 21,354 crores were used in finance whereas interest accounted for 940,651 crores. My few suggestions for Union Budget 2023-24. We have 107 startups unicorns in our country. We should link these startups with already established companies of India and should be operated internationally. By this, this innovative team can be profitable to India as well the other party. Innovations of such teams can be introduced to Indian local markets, MSME sectors, etc. My second suggestion is to encourage individual investment a lot as investment, management, business and services sectors are emerging another profitable power.</v>
      </c>
      <c r="D16" s="4" t="s">
        <v>22</v>
      </c>
      <c r="E16" s="4"/>
      <c r="F16" s="4"/>
      <c r="G16" s="4"/>
      <c r="H16" s="4"/>
      <c r="I16" s="4"/>
      <c r="J16" s="4"/>
      <c r="K16" s="4"/>
      <c r="L16" s="4"/>
      <c r="M16" s="4"/>
      <c r="N16" s="4"/>
      <c r="O16" s="4"/>
      <c r="P16" s="4"/>
      <c r="Q16" s="4"/>
      <c r="R16" s="4"/>
      <c r="S16" s="4"/>
      <c r="T16" s="4"/>
      <c r="U16" s="4"/>
      <c r="V16" s="4"/>
      <c r="W16" s="4"/>
      <c r="X16" s="4"/>
      <c r="Y16" s="4"/>
      <c r="Z16" s="4"/>
    </row>
    <row r="17" spans="1:26" ht="14.25" customHeight="1" x14ac:dyDescent="0.3">
      <c r="A17" s="2" t="s">
        <v>23</v>
      </c>
      <c r="B17" s="3" t="s">
        <v>24</v>
      </c>
      <c r="C17" s="4" t="str">
        <f ca="1">IFERROR(__xludf.DUMMYFUNCTION("GOOGLETRANSLATE(B17,""auto"",""en"")"),"The first thing should be done in the new education. Stop the school's illegal business. All the subjects, students and other businessmen of Jyo have a bad effect.
There should be a ban on selling in school from here.
Here, there is a person to teach and "&amp;"education from the sale.
Teachers, teachers are engaged to sell them.
To do these cells, the working class of the entire school goes back.
This leads to the until the student is stopped on the student Yo.
This affects the society. Their business
Employmen"&amp;"t is affected. O business, when the shop goes to the shop, the stomach of many family can walk on it.
Their employment is taken away by selling books, notebooks, uniforms Shuj in the school. This can create at least 1 crore employment opportunities.
That "&amp;"is why you think of our demand well. And do Amalbajavani on these things.
Thank you Jai Shri Ram")</f>
        <v>The first thing should be done in the new education. Stop the school's illegal business. All the subjects, students and other businessmen of Jyo have a bad effect.
There should be a ban on selling in school from here.
Here, there is a person to teach and education from the sale.
Teachers, teachers are engaged to sell them.
To do these cells, the working class of the entire school goes back.
This leads to the until the student is stopped on the student Yo.
This affects the society. Their business
Employment is affected. O business, when the shop goes to the shop, the stomach of many family can walk on it.
Their employment is taken away by selling books, notebooks, uniforms Shuj in the school. This can create at least 1 crore employment opportunities.
That is why you think of our demand well. And do Amalbajavani on these things.
Thank you Jai Shri Ram</v>
      </c>
      <c r="D17" s="4" t="s">
        <v>2934</v>
      </c>
      <c r="E17" s="4"/>
      <c r="F17" s="4"/>
      <c r="G17" s="4"/>
      <c r="H17" s="4"/>
      <c r="I17" s="4"/>
      <c r="J17" s="4"/>
      <c r="K17" s="4"/>
      <c r="L17" s="4"/>
      <c r="M17" s="4"/>
      <c r="N17" s="4"/>
      <c r="O17" s="4"/>
      <c r="P17" s="4"/>
      <c r="Q17" s="4"/>
      <c r="R17" s="4"/>
      <c r="S17" s="4"/>
      <c r="T17" s="4"/>
      <c r="U17" s="4"/>
      <c r="V17" s="4"/>
      <c r="W17" s="4"/>
      <c r="X17" s="4"/>
      <c r="Y17" s="4"/>
      <c r="Z17" s="4"/>
    </row>
    <row r="18" spans="1:26" ht="14.25" customHeight="1" x14ac:dyDescent="0.3">
      <c r="A18" s="2" t="s">
        <v>25</v>
      </c>
      <c r="B18" s="3" t="s">
        <v>26</v>
      </c>
      <c r="C18" s="4" t="str">
        <f ca="1">IFERROR(__xludf.DUMMYFUNCTION("GOOGLETRANSLATE(B18,""auto"",""en"")"),"If any government person reading this, few requests
1. Instead of flat 30% tax on crypto make tax slabs like in stocks
2. Instead of 1% TDS, make it 0.1%TDS
This will make crypto trading and investing grow in india🇮🇳🇮🇳🇮🇳👍👍👍")</f>
        <v>If any government person reading this, few requests
1. Instead of flat 30% tax on crypto make tax slabs like in stocks
2. Instead of 1% TDS, make it 0.1%TDS
This will make crypto trading and investing grow in india🇮🇳🇮🇳🇮🇳👍👍👍</v>
      </c>
      <c r="D18" s="4" t="s">
        <v>26</v>
      </c>
      <c r="E18" s="4"/>
      <c r="F18" s="4"/>
      <c r="G18" s="4"/>
      <c r="H18" s="4"/>
      <c r="I18" s="4"/>
      <c r="J18" s="4"/>
      <c r="K18" s="4"/>
      <c r="L18" s="4"/>
      <c r="M18" s="4"/>
      <c r="N18" s="4"/>
      <c r="O18" s="4"/>
      <c r="P18" s="4"/>
      <c r="Q18" s="4"/>
      <c r="R18" s="4"/>
      <c r="S18" s="4"/>
      <c r="T18" s="4"/>
      <c r="U18" s="4"/>
      <c r="V18" s="4"/>
      <c r="W18" s="4"/>
      <c r="X18" s="4"/>
      <c r="Y18" s="4"/>
      <c r="Z18" s="4"/>
    </row>
    <row r="19" spans="1:26" ht="14.25" customHeight="1" x14ac:dyDescent="0.3">
      <c r="A19" s="2" t="s">
        <v>27</v>
      </c>
      <c r="B19" s="3" t="s">
        <v>28</v>
      </c>
      <c r="C19" s="4" t="str">
        <f ca="1">IFERROR(__xludf.DUMMYFUNCTION("GOOGLETRANSLATE(B19,""auto"",""en"")"),"Govt should encourage ppl to keep their money in banks by giving 100% security on all kinds of deposits. RBI shld keep on warning ppl on keeping their deposits in non approved banks or financial institutions at their own risk.
Govt should levy min tax on "&amp;"interest earned in bank deposits
Simplify tax by implementing flat tax without giving any exemptions and bringing more ppl under taxable bracket and reducing tax slab")</f>
        <v>Govt should encourage ppl to keep their money in banks by giving 100% security on all kinds of deposits. RBI shld keep on warning ppl on keeping their deposits in non approved banks or financial institutions at their own risk.
Govt should levy min tax on interest earned in bank deposits
Simplify tax by implementing flat tax without giving any exemptions and bringing more ppl under taxable bracket and reducing tax slab</v>
      </c>
      <c r="D19" s="4" t="s">
        <v>28</v>
      </c>
      <c r="E19" s="4"/>
      <c r="F19" s="4"/>
      <c r="G19" s="4"/>
      <c r="H19" s="4"/>
      <c r="I19" s="4"/>
      <c r="J19" s="4"/>
      <c r="K19" s="4"/>
      <c r="L19" s="4"/>
      <c r="M19" s="4"/>
      <c r="N19" s="4"/>
      <c r="O19" s="4"/>
      <c r="P19" s="4"/>
      <c r="Q19" s="4"/>
      <c r="R19" s="4"/>
      <c r="S19" s="4"/>
      <c r="T19" s="4"/>
      <c r="U19" s="4"/>
      <c r="V19" s="4"/>
      <c r="W19" s="4"/>
      <c r="X19" s="4"/>
      <c r="Y19" s="4"/>
      <c r="Z19" s="4"/>
    </row>
    <row r="20" spans="1:26" ht="14.25" customHeight="1" x14ac:dyDescent="0.3">
      <c r="A20" s="2" t="s">
        <v>29</v>
      </c>
      <c r="B20" s="3" t="s">
        <v>30</v>
      </c>
      <c r="C20" s="4" t="str">
        <f ca="1">IFERROR(__xludf.DUMMYFUNCTION("GOOGLETRANSLATE(B20,""auto"",""en"")"),"Sir,
Reservations to apply only for education not for jobs and promotions, other wise Nation will go down with less knowledge employees &amp; zero quality of descisions.")</f>
        <v>Sir,
Reservations to apply only for education not for jobs and promotions, other wise Nation will go down with less knowledge employees &amp; zero quality of descisions.</v>
      </c>
      <c r="D20" s="4" t="s">
        <v>30</v>
      </c>
      <c r="E20" s="4"/>
      <c r="F20" s="4"/>
      <c r="G20" s="4"/>
      <c r="H20" s="4"/>
      <c r="I20" s="4"/>
      <c r="J20" s="4"/>
      <c r="K20" s="4"/>
      <c r="L20" s="4"/>
      <c r="M20" s="4"/>
      <c r="N20" s="4"/>
      <c r="O20" s="4"/>
      <c r="P20" s="4"/>
      <c r="Q20" s="4"/>
      <c r="R20" s="4"/>
      <c r="S20" s="4"/>
      <c r="T20" s="4"/>
      <c r="U20" s="4"/>
      <c r="V20" s="4"/>
      <c r="W20" s="4"/>
      <c r="X20" s="4"/>
      <c r="Y20" s="4"/>
      <c r="Z20" s="4"/>
    </row>
    <row r="21" spans="1:26" ht="14.25" customHeight="1" x14ac:dyDescent="0.3">
      <c r="A21" s="2" t="s">
        <v>31</v>
      </c>
      <c r="B21" s="3" t="s">
        <v>32</v>
      </c>
      <c r="C21" s="4" t="str">
        <f ca="1">IFERROR(__xludf.DUMMYFUNCTION("GOOGLETRANSLATE(B21,""auto"",""en"")"),"De Nirmala mam
please give tax benefits to veterans on pension earned.and on intrests earned from retirement corpus.
please reintroduce Sr Citizens benefits for train travel.")</f>
        <v>De Nirmala mam
please give tax benefits to veterans on pension earned.and on intrests earned from retirement corpus.
please reintroduce Sr Citizens benefits for train travel.</v>
      </c>
      <c r="D21" s="4" t="s">
        <v>32</v>
      </c>
      <c r="E21" s="4"/>
      <c r="F21" s="4"/>
      <c r="G21" s="4"/>
      <c r="H21" s="4"/>
      <c r="I21" s="4"/>
      <c r="J21" s="4"/>
      <c r="K21" s="4"/>
      <c r="L21" s="4"/>
      <c r="M21" s="4"/>
      <c r="N21" s="4"/>
      <c r="O21" s="4"/>
      <c r="P21" s="4"/>
      <c r="Q21" s="4"/>
      <c r="R21" s="4"/>
      <c r="S21" s="4"/>
      <c r="T21" s="4"/>
      <c r="U21" s="4"/>
      <c r="V21" s="4"/>
      <c r="W21" s="4"/>
      <c r="X21" s="4"/>
      <c r="Y21" s="4"/>
      <c r="Z21" s="4"/>
    </row>
    <row r="22" spans="1:26" ht="14.25" customHeight="1" x14ac:dyDescent="0.3">
      <c r="A22" s="2" t="s">
        <v>33</v>
      </c>
      <c r="B22" s="3" t="s">
        <v>34</v>
      </c>
      <c r="C22" s="4" t="str">
        <f ca="1">IFERROR(__xludf.DUMMYFUNCTION("GOOGLETRANSLATE(B22,""auto"",""en"")"),"I’ve been surfing on the web more than 3 hours today, yet I never found any stunning article like yours. It’s alluringly areteitech.net worth for me. As I would see it, if all web proprietors and bloggers made puzzling substance as you did, the net will b"&amp;"e in a general sense more beneficial than at whatever point in late memory.")</f>
        <v>I’ve been surfing on the web more than 3 hours today, yet I never found any stunning article like yours. It’s alluringly areteitech.net worth for me. As I would see it, if all web proprietors and bloggers made puzzling substance as you did, the net will be in a general sense more beneficial than at whatever point in late memory.</v>
      </c>
      <c r="D22" s="4" t="s">
        <v>34</v>
      </c>
      <c r="E22" s="4"/>
      <c r="F22" s="4"/>
      <c r="G22" s="4"/>
      <c r="H22" s="4"/>
      <c r="I22" s="4"/>
      <c r="J22" s="4"/>
      <c r="K22" s="4"/>
      <c r="L22" s="4"/>
      <c r="M22" s="4"/>
      <c r="N22" s="4"/>
      <c r="O22" s="4"/>
      <c r="P22" s="4"/>
      <c r="Q22" s="4"/>
      <c r="R22" s="4"/>
      <c r="S22" s="4"/>
      <c r="T22" s="4"/>
      <c r="U22" s="4"/>
      <c r="V22" s="4"/>
      <c r="W22" s="4"/>
      <c r="X22" s="4"/>
      <c r="Y22" s="4"/>
      <c r="Z22" s="4"/>
    </row>
    <row r="23" spans="1:26" ht="14.25" customHeight="1" x14ac:dyDescent="0.3">
      <c r="A23" s="2" t="s">
        <v>33</v>
      </c>
      <c r="B23" s="3" t="s">
        <v>34</v>
      </c>
      <c r="C23" s="4" t="str">
        <f ca="1">IFERROR(__xludf.DUMMYFUNCTION("GOOGLETRANSLATE(B23,""auto"",""en"")"),"I’ve been surfing on the web more than 3 hours today, yet I never found any stunning article like yours. It’s alluringly areteitech.net worth for me. As I would see it, if all web proprietors and bloggers made puzzling substance as you did, the net will b"&amp;"e in a general sense more beneficial than at whatever point in late memory.")</f>
        <v>I’ve been surfing on the web more than 3 hours today, yet I never found any stunning article like yours. It’s alluringly areteitech.net worth for me. As I would see it, if all web proprietors and bloggers made puzzling substance as you did, the net will be in a general sense more beneficial than at whatever point in late memory.</v>
      </c>
      <c r="D23" s="4" t="s">
        <v>34</v>
      </c>
      <c r="E23" s="4"/>
      <c r="F23" s="4"/>
      <c r="G23" s="4"/>
      <c r="H23" s="4"/>
      <c r="I23" s="4"/>
      <c r="J23" s="4"/>
      <c r="K23" s="4"/>
      <c r="L23" s="4"/>
      <c r="M23" s="4"/>
      <c r="N23" s="4"/>
      <c r="O23" s="4"/>
      <c r="P23" s="4"/>
      <c r="Q23" s="4"/>
      <c r="R23" s="4"/>
      <c r="S23" s="4"/>
      <c r="T23" s="4"/>
      <c r="U23" s="4"/>
      <c r="V23" s="4"/>
      <c r="W23" s="4"/>
      <c r="X23" s="4"/>
      <c r="Y23" s="4"/>
      <c r="Z23" s="4"/>
    </row>
    <row r="24" spans="1:26" ht="14.25" customHeight="1" x14ac:dyDescent="0.3">
      <c r="A24" s="2" t="s">
        <v>33</v>
      </c>
      <c r="B24" s="3" t="s">
        <v>35</v>
      </c>
      <c r="C24" s="4" t="str">
        <f ca="1">IFERROR(__xludf.DUMMYFUNCTION("GOOGLETRANSLATE(B24,""auto"",""en"")"),"Great https://areteitech.net/")</f>
        <v>Great https://areteitech.net/</v>
      </c>
      <c r="D24" s="4" t="s">
        <v>35</v>
      </c>
      <c r="E24" s="4"/>
      <c r="F24" s="4"/>
      <c r="G24" s="4"/>
      <c r="H24" s="4"/>
      <c r="I24" s="4"/>
      <c r="J24" s="4"/>
      <c r="K24" s="4"/>
      <c r="L24" s="4"/>
      <c r="M24" s="4"/>
      <c r="N24" s="4"/>
      <c r="O24" s="4"/>
      <c r="P24" s="4"/>
      <c r="Q24" s="4"/>
      <c r="R24" s="4"/>
      <c r="S24" s="4"/>
      <c r="T24" s="4"/>
      <c r="U24" s="4"/>
      <c r="V24" s="4"/>
      <c r="W24" s="4"/>
      <c r="X24" s="4"/>
      <c r="Y24" s="4"/>
      <c r="Z24" s="4"/>
    </row>
    <row r="25" spans="1:26" ht="14.25" customHeight="1" x14ac:dyDescent="0.3">
      <c r="A25" s="2" t="s">
        <v>36</v>
      </c>
      <c r="B25" s="3" t="s">
        <v>37</v>
      </c>
      <c r="C25" s="4" t="str">
        <f ca="1">IFERROR(__xludf.DUMMYFUNCTION("GOOGLETRANSLATE(B25,""auto"",""en"")"),"The government needs to pay more attention to tourism.")</f>
        <v>The government needs to pay more attention to tourism.</v>
      </c>
      <c r="D25" s="4" t="s">
        <v>2935</v>
      </c>
      <c r="E25" s="4"/>
      <c r="F25" s="4"/>
      <c r="G25" s="4"/>
      <c r="H25" s="4"/>
      <c r="I25" s="4"/>
      <c r="J25" s="4"/>
      <c r="K25" s="4"/>
      <c r="L25" s="4"/>
      <c r="M25" s="4"/>
      <c r="N25" s="4"/>
      <c r="O25" s="4"/>
      <c r="P25" s="4"/>
      <c r="Q25" s="4"/>
      <c r="R25" s="4"/>
      <c r="S25" s="4"/>
      <c r="T25" s="4"/>
      <c r="U25" s="4"/>
      <c r="V25" s="4"/>
      <c r="W25" s="4"/>
      <c r="X25" s="4"/>
      <c r="Y25" s="4"/>
      <c r="Z25" s="4"/>
    </row>
    <row r="26" spans="1:26" ht="14.25" customHeight="1" x14ac:dyDescent="0.3">
      <c r="A26" s="2" t="s">
        <v>38</v>
      </c>
      <c r="B26" s="3" t="s">
        <v>39</v>
      </c>
      <c r="C26" s="4" t="str">
        <f ca="1">IFERROR(__xludf.DUMMYFUNCTION("GOOGLETRANSLATE(B26,""auto"",""en"")"),"Dear All
Change requirement-Indian bureaucracy.
Attached is my thought process on liberating Bharat from slave mindset and become a truly Independent and self-respecting country.")</f>
        <v>Dear All
Change requirement-Indian bureaucracy.
Attached is my thought process on liberating Bharat from slave mindset and become a truly Independent and self-respecting country.</v>
      </c>
      <c r="D26" s="4" t="s">
        <v>39</v>
      </c>
      <c r="E26" s="4"/>
      <c r="F26" s="4"/>
      <c r="G26" s="4"/>
      <c r="H26" s="4"/>
      <c r="I26" s="4"/>
      <c r="J26" s="4"/>
      <c r="K26" s="4"/>
      <c r="L26" s="4"/>
      <c r="M26" s="4"/>
      <c r="N26" s="4"/>
      <c r="O26" s="4"/>
      <c r="P26" s="4"/>
      <c r="Q26" s="4"/>
      <c r="R26" s="4"/>
      <c r="S26" s="4"/>
      <c r="T26" s="4"/>
      <c r="U26" s="4"/>
      <c r="V26" s="4"/>
      <c r="W26" s="4"/>
      <c r="X26" s="4"/>
      <c r="Y26" s="4"/>
      <c r="Z26" s="4"/>
    </row>
    <row r="27" spans="1:26" ht="14.25" customHeight="1" x14ac:dyDescent="0.3">
      <c r="A27" s="2" t="s">
        <v>40</v>
      </c>
      <c r="B27" s="3" t="s">
        <v>41</v>
      </c>
      <c r="C27" s="4" t="str">
        <f ca="1">IFERROR(__xludf.DUMMYFUNCTION("GOOGLETRANSLATE(B27,""auto"",""en"")"),"Please Ssc all vacancy upper age limit extended of ur category")</f>
        <v>Please Ssc all vacancy upper age limit extended of ur category</v>
      </c>
      <c r="D27" s="4" t="s">
        <v>41</v>
      </c>
      <c r="E27" s="4"/>
      <c r="F27" s="4"/>
      <c r="G27" s="4"/>
      <c r="H27" s="4"/>
      <c r="I27" s="4"/>
      <c r="J27" s="4"/>
      <c r="K27" s="4"/>
      <c r="L27" s="4"/>
      <c r="M27" s="4"/>
      <c r="N27" s="4"/>
      <c r="O27" s="4"/>
      <c r="P27" s="4"/>
      <c r="Q27" s="4"/>
      <c r="R27" s="4"/>
      <c r="S27" s="4"/>
      <c r="T27" s="4"/>
      <c r="U27" s="4"/>
      <c r="V27" s="4"/>
      <c r="W27" s="4"/>
      <c r="X27" s="4"/>
      <c r="Y27" s="4"/>
      <c r="Z27" s="4"/>
    </row>
    <row r="28" spans="1:26" ht="14.25" customHeight="1" x14ac:dyDescent="0.3">
      <c r="A28" s="2" t="s">
        <v>42</v>
      </c>
      <c r="B28" s="3" t="s">
        <v>43</v>
      </c>
      <c r="C28" s="4" t="str">
        <f ca="1">IFERROR(__xludf.DUMMYFUNCTION("GOOGLETRANSLATE(B28,""auto"",""en"")"),"I want to suggest a few points for India's Future Growth Strategy,
1. India can grow its Economy by 10 times, Just by Quadrupuling the number of IITs.
2. Central Government can increase the taxation on ICE-powered cars by 2-3% and reduce the 2-3% taxation"&amp;" on hybrids and electric vehicles.
3. Central government should GST on Cigarettes to 100%.
4. All government buildings must be equipped with Solar Panels.
5. More Schools should be opened in Lower-income states.
6. Rural roads need to be developed by the "&amp;"Government.
7. Invitation of Foreign Aerospace Manufacturing Giants to set up assembly lines in India to manufacture commercial aircraft and helicopters.
8. Financial year should be changed from 1st January to 31st December.
9. 4-wheeler Vehicles should s"&amp;"core at least 1 star in crash test rating before releasing into the market.
10. Stray Animals Committee is to be established at every district level to provide proper care and to reduce the deaths of these animals.")</f>
        <v>I want to suggest a few points for India's Future Growth Strategy,
1. India can grow its Economy by 10 times, Just by Quadrupuling the number of IITs.
2. Central Government can increase the taxation on ICE-powered cars by 2-3% and reduce the 2-3% taxation on hybrids and electric vehicles.
3. Central government should GST on Cigarettes to 100%.
4. All government buildings must be equipped with Solar Panels.
5. More Schools should be opened in Lower-income states.
6. Rural roads need to be developed by the Government.
7. Invitation of Foreign Aerospace Manufacturing Giants to set up assembly lines in India to manufacture commercial aircraft and helicopters.
8. Financial year should be changed from 1st January to 31st December.
9. 4-wheeler Vehicles should score at least 1 star in crash test rating before releasing into the market.
10. Stray Animals Committee is to be established at every district level to provide proper care and to reduce the deaths of these animals.</v>
      </c>
      <c r="D28" s="4" t="s">
        <v>43</v>
      </c>
      <c r="E28" s="4"/>
      <c r="F28" s="4"/>
      <c r="G28" s="4"/>
      <c r="H28" s="4"/>
      <c r="I28" s="4"/>
      <c r="J28" s="4"/>
      <c r="K28" s="4"/>
      <c r="L28" s="4"/>
      <c r="M28" s="4"/>
      <c r="N28" s="4"/>
      <c r="O28" s="4"/>
      <c r="P28" s="4"/>
      <c r="Q28" s="4"/>
      <c r="R28" s="4"/>
      <c r="S28" s="4"/>
      <c r="T28" s="4"/>
      <c r="U28" s="4"/>
      <c r="V28" s="4"/>
      <c r="W28" s="4"/>
      <c r="X28" s="4"/>
      <c r="Y28" s="4"/>
      <c r="Z28" s="4"/>
    </row>
    <row r="29" spans="1:26" ht="14.25" customHeight="1" x14ac:dyDescent="0.3">
      <c r="A29" s="2" t="s">
        <v>44</v>
      </c>
      <c r="B29" s="3" t="s">
        <v>45</v>
      </c>
      <c r="C29" s="4" t="str">
        <f ca="1">IFERROR(__xludf.DUMMYFUNCTION("GOOGLETRANSLATE(B29,""auto"",""en"")"),"I appeal to the Prime Minister of India to ban all the Internet games and websites that affect India's heritage, culture and dignity.")</f>
        <v>I appeal to the Prime Minister of India to ban all the Internet games and websites that affect India's heritage, culture and dignity.</v>
      </c>
      <c r="D29" s="4" t="s">
        <v>2936</v>
      </c>
      <c r="E29" s="4"/>
      <c r="F29" s="4"/>
      <c r="G29" s="4"/>
      <c r="H29" s="4"/>
      <c r="I29" s="4"/>
      <c r="J29" s="4"/>
      <c r="K29" s="4"/>
      <c r="L29" s="4"/>
      <c r="M29" s="4"/>
      <c r="N29" s="4"/>
      <c r="O29" s="4"/>
      <c r="P29" s="4"/>
      <c r="Q29" s="4"/>
      <c r="R29" s="4"/>
      <c r="S29" s="4"/>
      <c r="T29" s="4"/>
      <c r="U29" s="4"/>
      <c r="V29" s="4"/>
      <c r="W29" s="4"/>
      <c r="X29" s="4"/>
      <c r="Y29" s="4"/>
      <c r="Z29" s="4"/>
    </row>
    <row r="30" spans="1:26" ht="14.25" customHeight="1" x14ac:dyDescent="0.3">
      <c r="A30" s="2" t="s">
        <v>46</v>
      </c>
      <c r="B30" s="3" t="s">
        <v>47</v>
      </c>
      <c r="C30" s="4" t="str">
        <f ca="1">IFERROR(__xludf.DUMMYFUNCTION("GOOGLETRANSLATE(B30,""auto"",""en"")"),"Respected Sir,
RERA Act was conceptualized to bring fast relief to the hapless and gullible buyers of realty in India. It's indeed wonderful in cutting corners and providing fair judgements within a span of 90 days.
But what after that.
There is no straig"&amp;"ht forward execution or recovery process. RERA authority does not have any mechanism which expedite execution of its orders. They simply forward order to Distt Collector for execution without any accountability, transparency or time bound limits.
In my ca"&amp;"se it's 2 years since UKRERA pronounced orders in my favor. There is no replies to my queries and strangely UKRERA Chairman contact details are conspicuously absent from their website.
File no. UKRERA/00934442
CASE FILE No. 90/2020.
How and when will I ge"&amp;"t justice.
VK Malhotra")</f>
        <v>Respected Sir,
RERA Act was conceptualized to bring fast relief to the hapless and gullible buyers of realty in India. It's indeed wonderful in cutting corners and providing fair judgements within a span of 90 days.
But what after that.
There is no straight forward execution or recovery process. RERA authority does not have any mechanism which expedite execution of its orders. They simply forward order to Distt Collector for execution without any accountability, transparency or time bound limits.
In my case it's 2 years since UKRERA pronounced orders in my favor. There is no replies to my queries and strangely UKRERA Chairman contact details are conspicuously absent from their website.
File no. UKRERA/00934442
CASE FILE No. 90/2020.
How and when will I get justice.
VK Malhotra</v>
      </c>
      <c r="D30" s="4" t="s">
        <v>47</v>
      </c>
      <c r="E30" s="4"/>
      <c r="F30" s="4"/>
      <c r="G30" s="4"/>
      <c r="H30" s="4"/>
      <c r="I30" s="4"/>
      <c r="J30" s="4"/>
      <c r="K30" s="4"/>
      <c r="L30" s="4"/>
      <c r="M30" s="4"/>
      <c r="N30" s="4"/>
      <c r="O30" s="4"/>
      <c r="P30" s="4"/>
      <c r="Q30" s="4"/>
      <c r="R30" s="4"/>
      <c r="S30" s="4"/>
      <c r="T30" s="4"/>
      <c r="U30" s="4"/>
      <c r="V30" s="4"/>
      <c r="W30" s="4"/>
      <c r="X30" s="4"/>
      <c r="Y30" s="4"/>
      <c r="Z30" s="4"/>
    </row>
    <row r="31" spans="1:26" ht="14.25" customHeight="1" x14ac:dyDescent="0.3">
      <c r="A31" s="2" t="s">
        <v>48</v>
      </c>
      <c r="B31" s="3" t="s">
        <v>49</v>
      </c>
      <c r="C31" s="4" t="str">
        <f ca="1">IFERROR(__xludf.DUMMYFUNCTION("GOOGLETRANSLATE(B31,""auto"",""en"")"),"Trucks should be banned in Cities during day time and all drivers need to follow traffic rules.
And any accident cases should be handled first.")</f>
        <v>Trucks should be banned in Cities during day time and all drivers need to follow traffic rules.
And any accident cases should be handled first.</v>
      </c>
      <c r="D31" s="4" t="s">
        <v>49</v>
      </c>
      <c r="E31" s="4"/>
      <c r="F31" s="4"/>
      <c r="G31" s="4"/>
      <c r="H31" s="4"/>
      <c r="I31" s="4"/>
      <c r="J31" s="4"/>
      <c r="K31" s="4"/>
      <c r="L31" s="4"/>
      <c r="M31" s="4"/>
      <c r="N31" s="4"/>
      <c r="O31" s="4"/>
      <c r="P31" s="4"/>
      <c r="Q31" s="4"/>
      <c r="R31" s="4"/>
      <c r="S31" s="4"/>
      <c r="T31" s="4"/>
      <c r="U31" s="4"/>
      <c r="V31" s="4"/>
      <c r="W31" s="4"/>
      <c r="X31" s="4"/>
      <c r="Y31" s="4"/>
      <c r="Z31" s="4"/>
    </row>
    <row r="32" spans="1:26" ht="14.25" customHeight="1" x14ac:dyDescent="0.3">
      <c r="A32" s="2" t="s">
        <v>48</v>
      </c>
      <c r="B32" s="3" t="s">
        <v>50</v>
      </c>
      <c r="C32" s="4" t="str">
        <f ca="1">IFERROR(__xludf.DUMMYFUNCTION("GOOGLETRANSLATE(B32,""auto"",""en"")"),"Aadhar and PAN information shouldn't be readable to public. but only to official who are required to withhold such info.")</f>
        <v>Aadhar and PAN information shouldn't be readable to public. but only to official who are required to withhold such info.</v>
      </c>
      <c r="D32" s="4" t="s">
        <v>50</v>
      </c>
      <c r="E32" s="4"/>
      <c r="F32" s="4"/>
      <c r="G32" s="4"/>
      <c r="H32" s="4"/>
      <c r="I32" s="4"/>
      <c r="J32" s="4"/>
      <c r="K32" s="4"/>
      <c r="L32" s="4"/>
      <c r="M32" s="4"/>
      <c r="N32" s="4"/>
      <c r="O32" s="4"/>
      <c r="P32" s="4"/>
      <c r="Q32" s="4"/>
      <c r="R32" s="4"/>
      <c r="S32" s="4"/>
      <c r="T32" s="4"/>
      <c r="U32" s="4"/>
      <c r="V32" s="4"/>
      <c r="W32" s="4"/>
      <c r="X32" s="4"/>
      <c r="Y32" s="4"/>
      <c r="Z32" s="4"/>
    </row>
    <row r="33" spans="1:26" ht="14.25" customHeight="1" x14ac:dyDescent="0.3">
      <c r="A33" s="2" t="s">
        <v>51</v>
      </c>
      <c r="B33" s="3" t="s">
        <v>52</v>
      </c>
      <c r="C33" s="4" t="str">
        <f ca="1">IFERROR(__xludf.DUMMYFUNCTION("GOOGLETRANSLATE(B33,""auto"",""en"")"),"Blood group should be mentioned on Aadhar card. One of the most important points.")</f>
        <v>Blood group should be mentioned on Aadhar card. One of the most important points.</v>
      </c>
      <c r="D33" s="4" t="s">
        <v>52</v>
      </c>
      <c r="E33" s="4"/>
      <c r="F33" s="4"/>
      <c r="G33" s="4"/>
      <c r="H33" s="4"/>
      <c r="I33" s="4"/>
      <c r="J33" s="4"/>
      <c r="K33" s="4"/>
      <c r="L33" s="4"/>
      <c r="M33" s="4"/>
      <c r="N33" s="4"/>
      <c r="O33" s="4"/>
      <c r="P33" s="4"/>
      <c r="Q33" s="4"/>
      <c r="R33" s="4"/>
      <c r="S33" s="4"/>
      <c r="T33" s="4"/>
      <c r="U33" s="4"/>
      <c r="V33" s="4"/>
      <c r="W33" s="4"/>
      <c r="X33" s="4"/>
      <c r="Y33" s="4"/>
      <c r="Z33" s="4"/>
    </row>
    <row r="34" spans="1:26" ht="14.25" customHeight="1" x14ac:dyDescent="0.3">
      <c r="A34" s="2" t="s">
        <v>53</v>
      </c>
      <c r="B34" s="3" t="s">
        <v>54</v>
      </c>
      <c r="C34" s="4" t="str">
        <f ca="1">IFERROR(__xludf.DUMMYFUNCTION("GOOGLETRANSLATE(B34,""auto"",""en"")"),"To honble pm and mp From Varanasi thanks for making Varanasi a most sought after spiritual destination. People from all corners are thronging but that has made total congestion in city. Hats off to your thought on rope way connect. In fact Pl consider tha"&amp;"t no vehicle ( to start with four wheelers) enter the core city ( say 4 km radius of Mahadev temple ( starting from Varuna and till assi ghat ) . All entry points to Varanasi should have multi story parking and from there people have to catch eco friendly"&amp;" vehicles only. Only green vehicles operated by poors/ young ( example battery /EV vehicles) ply . Further plastic vending project started by dicci sidbi ( people putting plastic bottles , recycled as also it endeavours to incentivise the bottle putting i"&amp;"ndividuals ( presently sidbi tried that mobile recharging coupon can be given but another variant can be where coupons for riding EV vehicles gets generated). Similarly waste mgmt . Ownership of city and envtt is a must.")</f>
        <v>To honble pm and mp From Varanasi thanks for making Varanasi a most sought after spiritual destination. People from all corners are thronging but that has made total congestion in city. Hats off to your thought on rope way connect. In fact Pl consider that no vehicle ( to start with four wheelers) enter the core city ( say 4 km radius of Mahadev temple ( starting from Varuna and till assi ghat ) . All entry points to Varanasi should have multi story parking and from there people have to catch eco friendly vehicles only. Only green vehicles operated by poors/ young ( example battery /EV vehicles) ply . Further plastic vending project started by dicci sidbi ( people putting plastic bottles , recycled as also it endeavours to incentivise the bottle putting individuals ( presently sidbi tried that mobile recharging coupon can be given but another variant can be where coupons for riding EV vehicles gets generated). Similarly waste mgmt . Ownership of city and envtt is a must.</v>
      </c>
      <c r="D34" s="4" t="s">
        <v>54</v>
      </c>
      <c r="E34" s="4"/>
      <c r="F34" s="4"/>
      <c r="G34" s="4"/>
      <c r="H34" s="4"/>
      <c r="I34" s="4"/>
      <c r="J34" s="4"/>
      <c r="K34" s="4"/>
      <c r="L34" s="4"/>
      <c r="M34" s="4"/>
      <c r="N34" s="4"/>
      <c r="O34" s="4"/>
      <c r="P34" s="4"/>
      <c r="Q34" s="4"/>
      <c r="R34" s="4"/>
      <c r="S34" s="4"/>
      <c r="T34" s="4"/>
      <c r="U34" s="4"/>
      <c r="V34" s="4"/>
      <c r="W34" s="4"/>
      <c r="X34" s="4"/>
      <c r="Y34" s="4"/>
      <c r="Z34" s="4"/>
    </row>
    <row r="35" spans="1:26" ht="14.25" customHeight="1" x14ac:dyDescent="0.3">
      <c r="A35" s="2" t="s">
        <v>55</v>
      </c>
      <c r="B35" s="3" t="s">
        <v>56</v>
      </c>
      <c r="C35" s="4" t="str">
        <f ca="1">IFERROR(__xludf.DUMMYFUNCTION("GOOGLETRANSLATE(B35,""auto"",""en"")"),"In recent years, we can see people are talking on phone while driving or riding. This is dangerous act , not only for them but for other commuters on the road. This needs to be stopped immediately. After seeing this My colleague from abroad visit india sa"&amp;"id during training that Cultural chaos…Such parents indirectly teaching their children a wrong habit. Human brain can focus only one activity at a time. Mass education needs to be done on priority.")</f>
        <v>In recent years, we can see people are talking on phone while driving or riding. This is dangerous act , not only for them but for other commuters on the road. This needs to be stopped immediately. After seeing this My colleague from abroad visit india said during training that Cultural chaos…Such parents indirectly teaching their children a wrong habit. Human brain can focus only one activity at a time. Mass education needs to be done on priority.</v>
      </c>
      <c r="D35" s="4" t="s">
        <v>56</v>
      </c>
      <c r="E35" s="4"/>
      <c r="F35" s="4"/>
      <c r="G35" s="4"/>
      <c r="H35" s="4"/>
      <c r="I35" s="4"/>
      <c r="J35" s="4"/>
      <c r="K35" s="4"/>
      <c r="L35" s="4"/>
      <c r="M35" s="4"/>
      <c r="N35" s="4"/>
      <c r="O35" s="4"/>
      <c r="P35" s="4"/>
      <c r="Q35" s="4"/>
      <c r="R35" s="4"/>
      <c r="S35" s="4"/>
      <c r="T35" s="4"/>
      <c r="U35" s="4"/>
      <c r="V35" s="4"/>
      <c r="W35" s="4"/>
      <c r="X35" s="4"/>
      <c r="Y35" s="4"/>
      <c r="Z35" s="4"/>
    </row>
    <row r="36" spans="1:26" ht="14.25" customHeight="1" x14ac:dyDescent="0.3">
      <c r="A36" s="2" t="s">
        <v>57</v>
      </c>
      <c r="B36" s="3" t="s">
        <v>58</v>
      </c>
      <c r="C36" s="4" t="str">
        <f ca="1">IFERROR(__xludf.DUMMYFUNCTION("GOOGLETRANSLATE(B36,""auto"",""en"")"),"Would like to suggest to have some standard format for all products, to show price, mfg date, expiry date, batch number.
Like the font, size, color, bg color, position on pack, which needs to be easy to locate and is readable.
Due to lack of such a format"&amp;" it is difficult to read this vital information.
There could be some fine if not adhered to. Consumers can post pics to some portal and the product company can be fined.
Thanks")</f>
        <v>Would like to suggest to have some standard format for all products, to show price, mfg date, expiry date, batch number.
Like the font, size, color, bg color, position on pack, which needs to be easy to locate and is readable.
Due to lack of such a format it is difficult to read this vital information.
There could be some fine if not adhered to. Consumers can post pics to some portal and the product company can be fined.
Thanks</v>
      </c>
      <c r="D36" s="4" t="s">
        <v>58</v>
      </c>
      <c r="E36" s="4"/>
      <c r="F36" s="4"/>
      <c r="G36" s="4"/>
      <c r="H36" s="4"/>
      <c r="I36" s="4"/>
      <c r="J36" s="4"/>
      <c r="K36" s="4"/>
      <c r="L36" s="4"/>
      <c r="M36" s="4"/>
      <c r="N36" s="4"/>
      <c r="O36" s="4"/>
      <c r="P36" s="4"/>
      <c r="Q36" s="4"/>
      <c r="R36" s="4"/>
      <c r="S36" s="4"/>
      <c r="T36" s="4"/>
      <c r="U36" s="4"/>
      <c r="V36" s="4"/>
      <c r="W36" s="4"/>
      <c r="X36" s="4"/>
      <c r="Y36" s="4"/>
      <c r="Z36" s="4"/>
    </row>
    <row r="37" spans="1:26" ht="14.25" customHeight="1" x14ac:dyDescent="0.3">
      <c r="A37" s="2" t="s">
        <v>59</v>
      </c>
      <c r="B37" s="3" t="s">
        <v>60</v>
      </c>
      <c r="C37" s="4" t="str">
        <f ca="1">IFERROR(__xludf.DUMMYFUNCTION("GOOGLETRANSLATE(B37,""auto"",""en"")"),"I suggest pensioners should not be asked to submit income tax return")</f>
        <v>I suggest pensioners should not be asked to submit income tax return</v>
      </c>
      <c r="D37" s="4" t="s">
        <v>60</v>
      </c>
      <c r="E37" s="4"/>
      <c r="F37" s="4"/>
      <c r="G37" s="4"/>
      <c r="H37" s="4"/>
      <c r="I37" s="4"/>
      <c r="J37" s="4"/>
      <c r="K37" s="4"/>
      <c r="L37" s="4"/>
      <c r="M37" s="4"/>
      <c r="N37" s="4"/>
      <c r="O37" s="4"/>
      <c r="P37" s="4"/>
      <c r="Q37" s="4"/>
      <c r="R37" s="4"/>
      <c r="S37" s="4"/>
      <c r="T37" s="4"/>
      <c r="U37" s="4"/>
      <c r="V37" s="4"/>
      <c r="W37" s="4"/>
      <c r="X37" s="4"/>
      <c r="Y37" s="4"/>
      <c r="Z37" s="4"/>
    </row>
    <row r="38" spans="1:26" ht="14.25" customHeight="1" x14ac:dyDescent="0.3">
      <c r="A38" s="2" t="s">
        <v>61</v>
      </c>
      <c r="B38" s="3" t="s">
        <v>62</v>
      </c>
      <c r="C38" s="4" t="str">
        <f ca="1">IFERROR(__xludf.DUMMYFUNCTION("GOOGLETRANSLATE(B38,""auto"",""en"")"),"Like we know that we need tax to run the government. We have heard that people have to fill the tax even abroad, but they fill 1Time tax.")</f>
        <v>Like we know that we need tax to run the government. We have heard that people have to fill the tax even abroad, but they fill 1Time tax.</v>
      </c>
      <c r="D38" s="4" t="s">
        <v>2937</v>
      </c>
      <c r="E38" s="4"/>
      <c r="F38" s="4"/>
      <c r="G38" s="4"/>
      <c r="H38" s="4"/>
      <c r="I38" s="4"/>
      <c r="J38" s="4"/>
      <c r="K38" s="4"/>
      <c r="L38" s="4"/>
      <c r="M38" s="4"/>
      <c r="N38" s="4"/>
      <c r="O38" s="4"/>
      <c r="P38" s="4"/>
      <c r="Q38" s="4"/>
      <c r="R38" s="4"/>
      <c r="S38" s="4"/>
      <c r="T38" s="4"/>
      <c r="U38" s="4"/>
      <c r="V38" s="4"/>
      <c r="W38" s="4"/>
      <c r="X38" s="4"/>
      <c r="Y38" s="4"/>
      <c r="Z38" s="4"/>
    </row>
    <row r="39" spans="1:26" ht="14.25" customHeight="1" x14ac:dyDescent="0.3">
      <c r="A39" s="2" t="s">
        <v>63</v>
      </c>
      <c r="B39" s="3" t="s">
        <v>64</v>
      </c>
      <c r="C39" s="4" t="str">
        <f ca="1">IFERROR(__xludf.DUMMYFUNCTION("GOOGLETRANSLATE(B39,""auto"",""en"")"),"I am a student and I am a nature lover, inspired by this, I have made a model at large in my school and the name of this model is to conserve water from molten glaciers. Which will increase the water level of land, which will be less, we have a lot of adv"&amp;"antages of environmental pollution and water conservation, let's understand in detail- I am a student, I have made a large scale model in my school and the name of that model is to conserve the water obtained from molten glaciers, this is our main purpose"&amp;". Water conservation has been done like this - when the glacier will melt, the water will flow directly from the rivers to the sea, that water will not be of any use, the rivers will be connected to the rivers to save this water from being wasted. And the"&amp;"re will be dams on rivers, which will cause water in dams, then the water level of the area will increase, where the barren land will be rebuilt and more and more trees and plants will grow in that area, which will increase the oxygen")</f>
        <v>I am a student and I am a nature lover, inspired by this, I have made a model at large in my school and the name of this model is to conserve water from molten glaciers. Which will increase the water level of land, which will be less, we have a lot of advantages of environmental pollution and water conservation, let's understand in detail- I am a student, I have made a large scale model in my school and the name of that model is to conserve the water obtained from molten glaciers, this is our main purpose. Water conservation has been done like this - when the glacier will melt, the water will flow directly from the rivers to the sea, that water will not be of any use, the rivers will be connected to the rivers to save this water from being wasted. And there will be dams on rivers, which will cause water in dams, then the water level of the area will increase, where the barren land will be rebuilt and more and more trees and plants will grow in that area, which will increase the oxygen</v>
      </c>
      <c r="D39" s="4" t="s">
        <v>64</v>
      </c>
      <c r="E39" s="4"/>
      <c r="F39" s="4"/>
      <c r="G39" s="4"/>
      <c r="H39" s="4"/>
      <c r="I39" s="4"/>
      <c r="J39" s="4"/>
      <c r="K39" s="4"/>
      <c r="L39" s="4"/>
      <c r="M39" s="4"/>
      <c r="N39" s="4"/>
      <c r="O39" s="4"/>
      <c r="P39" s="4"/>
      <c r="Q39" s="4"/>
      <c r="R39" s="4"/>
      <c r="S39" s="4"/>
      <c r="T39" s="4"/>
      <c r="U39" s="4"/>
      <c r="V39" s="4"/>
      <c r="W39" s="4"/>
      <c r="X39" s="4"/>
      <c r="Y39" s="4"/>
      <c r="Z39" s="4"/>
    </row>
    <row r="40" spans="1:26" ht="14.25" customHeight="1" x14ac:dyDescent="0.3">
      <c r="A40" s="2" t="s">
        <v>65</v>
      </c>
      <c r="B40" s="3" t="s">
        <v>66</v>
      </c>
      <c r="C40" s="4" t="str">
        <f ca="1">IFERROR(__xludf.DUMMYFUNCTION("GOOGLETRANSLATE(B40,""auto"",""en"")"),"Organised science awareness webinar")</f>
        <v>Organised science awareness webinar</v>
      </c>
      <c r="D40" s="4" t="s">
        <v>66</v>
      </c>
      <c r="E40" s="4"/>
      <c r="F40" s="4"/>
      <c r="G40" s="4"/>
      <c r="H40" s="4"/>
      <c r="I40" s="4"/>
      <c r="J40" s="4"/>
      <c r="K40" s="4"/>
      <c r="L40" s="4"/>
      <c r="M40" s="4"/>
      <c r="N40" s="4"/>
      <c r="O40" s="4"/>
      <c r="P40" s="4"/>
      <c r="Q40" s="4"/>
      <c r="R40" s="4"/>
      <c r="S40" s="4"/>
      <c r="T40" s="4"/>
      <c r="U40" s="4"/>
      <c r="V40" s="4"/>
      <c r="W40" s="4"/>
      <c r="X40" s="4"/>
      <c r="Y40" s="4"/>
      <c r="Z40" s="4"/>
    </row>
    <row r="41" spans="1:26" ht="14.25" customHeight="1" x14ac:dyDescent="0.3">
      <c r="A41" s="2" t="s">
        <v>65</v>
      </c>
      <c r="B41" s="3" t="s">
        <v>67</v>
      </c>
      <c r="C41" s="4" t="str">
        <f ca="1">IFERROR(__xludf.DUMMYFUNCTION("GOOGLETRANSLATE(B41,""auto"",""en"")"),"Save the water and electricity")</f>
        <v>Save the water and electricity</v>
      </c>
      <c r="D41" s="4" t="s">
        <v>67</v>
      </c>
      <c r="E41" s="4"/>
      <c r="F41" s="4"/>
      <c r="G41" s="4"/>
      <c r="H41" s="4"/>
      <c r="I41" s="4"/>
      <c r="J41" s="4"/>
      <c r="K41" s="4"/>
      <c r="L41" s="4"/>
      <c r="M41" s="4"/>
      <c r="N41" s="4"/>
      <c r="O41" s="4"/>
      <c r="P41" s="4"/>
      <c r="Q41" s="4"/>
      <c r="R41" s="4"/>
      <c r="S41" s="4"/>
      <c r="T41" s="4"/>
      <c r="U41" s="4"/>
      <c r="V41" s="4"/>
      <c r="W41" s="4"/>
      <c r="X41" s="4"/>
      <c r="Y41" s="4"/>
      <c r="Z41" s="4"/>
    </row>
    <row r="42" spans="1:26" ht="14.25" customHeight="1" x14ac:dyDescent="0.3">
      <c r="A42" s="2" t="s">
        <v>68</v>
      </c>
      <c r="B42" s="3" t="s">
        <v>69</v>
      </c>
      <c r="C42" s="4" t="str">
        <f ca="1">IFERROR(__xludf.DUMMYFUNCTION("GOOGLETRANSLATE(B42,""auto"",""en"")"),"The family who applied in the Pradhan Mantri Awas Yojana from 2018 to 2021 and got a loan from the bank and has not got the benefit of subsidy and is still waiting for subsidy so far.
Survey from the government for them and provide the benefit of subsidy")</f>
        <v>The family who applied in the Pradhan Mantri Awas Yojana from 2018 to 2021 and got a loan from the bank and has not got the benefit of subsidy and is still waiting for subsidy so far.
Survey from the government for them and provide the benefit of subsidy</v>
      </c>
      <c r="D42" s="4" t="s">
        <v>2938</v>
      </c>
      <c r="E42" s="4"/>
      <c r="F42" s="4"/>
      <c r="G42" s="4"/>
      <c r="H42" s="4"/>
      <c r="I42" s="4"/>
      <c r="J42" s="4"/>
      <c r="K42" s="4"/>
      <c r="L42" s="4"/>
      <c r="M42" s="4"/>
      <c r="N42" s="4"/>
      <c r="O42" s="4"/>
      <c r="P42" s="4"/>
      <c r="Q42" s="4"/>
      <c r="R42" s="4"/>
      <c r="S42" s="4"/>
      <c r="T42" s="4"/>
      <c r="U42" s="4"/>
      <c r="V42" s="4"/>
      <c r="W42" s="4"/>
      <c r="X42" s="4"/>
      <c r="Y42" s="4"/>
      <c r="Z42" s="4"/>
    </row>
    <row r="43" spans="1:26" ht="14.25" customHeight="1" x14ac:dyDescent="0.3">
      <c r="A43" s="2" t="s">
        <v>70</v>
      </c>
      <c r="B43" s="3" t="s">
        <v>71</v>
      </c>
      <c r="C43" s="4" t="str">
        <f ca="1">IFERROR(__xludf.DUMMYFUNCTION("GOOGLETRANSLATE(B43,""auto"",""en"")"),"MEA may consider creating G-South Group of the 100+ lower middle &amp; low income countries. This will obviously exclude the US, China, Europe, UK and other developed countries. Though developed countries may take their own time to acknowledge India as Vishwa"&amp;" Guru, being the promoter of G-South of 100+ countries can be a step towards becoming Vishwa Guru. India can be their voice in all global fora. These countries can use INR for their export import thru our payment platforms. My article https://pgurus.com/i"&amp;"ndia-should-create-a-g-south-platform/ explains the idea in detail.")</f>
        <v>MEA may consider creating G-South Group of the 100+ lower middle &amp; low income countries. This will obviously exclude the US, China, Europe, UK and other developed countries. Though developed countries may take their own time to acknowledge India as Vishwa Guru, being the promoter of G-South of 100+ countries can be a step towards becoming Vishwa Guru. India can be their voice in all global fora. These countries can use INR for their export import thru our payment platforms. My article https://pgurus.com/india-should-create-a-g-south-platform/ explains the idea in detail.</v>
      </c>
      <c r="D43" s="4" t="s">
        <v>71</v>
      </c>
      <c r="E43" s="4"/>
      <c r="F43" s="4"/>
      <c r="G43" s="4"/>
      <c r="H43" s="4"/>
      <c r="I43" s="4"/>
      <c r="J43" s="4"/>
      <c r="K43" s="4"/>
      <c r="L43" s="4"/>
      <c r="M43" s="4"/>
      <c r="N43" s="4"/>
      <c r="O43" s="4"/>
      <c r="P43" s="4"/>
      <c r="Q43" s="4"/>
      <c r="R43" s="4"/>
      <c r="S43" s="4"/>
      <c r="T43" s="4"/>
      <c r="U43" s="4"/>
      <c r="V43" s="4"/>
      <c r="W43" s="4"/>
      <c r="X43" s="4"/>
      <c r="Y43" s="4"/>
      <c r="Z43" s="4"/>
    </row>
    <row r="44" spans="1:26" ht="14.25" customHeight="1" x14ac:dyDescent="0.3">
      <c r="A44" s="2" t="s">
        <v>72</v>
      </c>
      <c r="B44" s="3" t="s">
        <v>73</v>
      </c>
      <c r="C44" s="4" t="str">
        <f ca="1">IFERROR(__xludf.DUMMYFUNCTION("GOOGLETRANSLATE(B44,""auto"",""en"")"),"There has been no increase in tax on tobacco products in the last five years which has made these more affordable. By increasing excise tax on tobacco products, Government can meet its revenue target and reduce the tax burden on other essential items.
Dha"&amp;"nyawaad
Prafull Tripathi
madhya pradesh Satna")</f>
        <v>There has been no increase in tax on tobacco products in the last five years which has made these more affordable. By increasing excise tax on tobacco products, Government can meet its revenue target and reduce the tax burden on other essential items.
Dhanyawaad
Prafull Tripathi
madhya pradesh Satna</v>
      </c>
      <c r="D44" s="4" t="s">
        <v>73</v>
      </c>
      <c r="E44" s="4"/>
      <c r="F44" s="4"/>
      <c r="G44" s="4"/>
      <c r="H44" s="4"/>
      <c r="I44" s="4"/>
      <c r="J44" s="4"/>
      <c r="K44" s="4"/>
      <c r="L44" s="4"/>
      <c r="M44" s="4"/>
      <c r="N44" s="4"/>
      <c r="O44" s="4"/>
      <c r="P44" s="4"/>
      <c r="Q44" s="4"/>
      <c r="R44" s="4"/>
      <c r="S44" s="4"/>
      <c r="T44" s="4"/>
      <c r="U44" s="4"/>
      <c r="V44" s="4"/>
      <c r="W44" s="4"/>
      <c r="X44" s="4"/>
      <c r="Y44" s="4"/>
      <c r="Z44" s="4"/>
    </row>
    <row r="45" spans="1:26" ht="14.25" customHeight="1" x14ac:dyDescent="0.3">
      <c r="A45" s="2" t="s">
        <v>74</v>
      </c>
      <c r="B45" s="3" t="s">
        <v>75</v>
      </c>
      <c r="C45" s="4" t="str">
        <f ca="1">IFERROR(__xludf.DUMMYFUNCTION("GOOGLETRANSLATE(B45,""auto"",""en"")"),"dafint tha wanted to call you respected")</f>
        <v>dafint tha wanted to call you respected</v>
      </c>
      <c r="D45" s="4" t="s">
        <v>75</v>
      </c>
      <c r="E45" s="4"/>
      <c r="F45" s="4"/>
      <c r="G45" s="4"/>
      <c r="H45" s="4"/>
      <c r="I45" s="4"/>
      <c r="J45" s="4"/>
      <c r="K45" s="4"/>
      <c r="L45" s="4"/>
      <c r="M45" s="4"/>
      <c r="N45" s="4"/>
      <c r="O45" s="4"/>
      <c r="P45" s="4"/>
      <c r="Q45" s="4"/>
      <c r="R45" s="4"/>
      <c r="S45" s="4"/>
      <c r="T45" s="4"/>
      <c r="U45" s="4"/>
      <c r="V45" s="4"/>
      <c r="W45" s="4"/>
      <c r="X45" s="4"/>
      <c r="Y45" s="4"/>
      <c r="Z45" s="4"/>
    </row>
    <row r="46" spans="1:26" ht="14.25" customHeight="1" x14ac:dyDescent="0.3">
      <c r="A46" s="2" t="s">
        <v>76</v>
      </c>
      <c r="B46" s="3" t="s">
        <v>77</v>
      </c>
      <c r="C46" s="4" t="str">
        <f ca="1">IFERROR(__xludf.DUMMYFUNCTION("GOOGLETRANSLATE(B46,""auto"",""en"")"),"The biggest problem of India's next generation is population. The government needs to import more fuel. I know that the government is trying to solve this problem by providing subsidy for EV vehicles and solar panels.
If the government succeeds in this sc"&amp;"heme, then there is a problem.
Nevertheless, the government requires more resources food, school and housing for the population. Also, there is a need to give subsidy for all these.
Currently, India has a population of 141 crores, yet many cities lack res"&amp;"ources.
Think if India's population has become 200 crores by 2045. (Mumbai 3.5 crore, Delhi 3 crore population). Imagine which resources the government needs.
Solution: If a person turns 60 and has 2 children, give him an incentive of 1 lakh or more. Also"&amp;", if a person conducts sterilization or tubal ligation process, then give him an incentive amount of 50 thousand with a free process. These are encouragement from funds used for population in future.
Sudhir Kumar 9798154848")</f>
        <v>The biggest problem of India's next generation is population. The government needs to import more fuel. I know that the government is trying to solve this problem by providing subsidy for EV vehicles and solar panels.
If the government succeeds in this scheme, then there is a problem.
Nevertheless, the government requires more resources food, school and housing for the population. Also, there is a need to give subsidy for all these.
Currently, India has a population of 141 crores, yet many cities lack resources.
Think if India's population has become 200 crores by 2045. (Mumbai 3.5 crore, Delhi 3 crore population). Imagine which resources the government needs.
Solution: If a person turns 60 and has 2 children, give him an incentive of 1 lakh or more. Also, if a person conducts sterilization or tubal ligation process, then give him an incentive amount of 50 thousand with a free process. These are encouragement from funds used for population in future.
Sudhir Kumar 9798154848</v>
      </c>
      <c r="D46" s="4" t="s">
        <v>2939</v>
      </c>
      <c r="E46" s="4"/>
      <c r="F46" s="4"/>
      <c r="G46" s="4"/>
      <c r="H46" s="4"/>
      <c r="I46" s="4"/>
      <c r="J46" s="4"/>
      <c r="K46" s="4"/>
      <c r="L46" s="4"/>
      <c r="M46" s="4"/>
      <c r="N46" s="4"/>
      <c r="O46" s="4"/>
      <c r="P46" s="4"/>
      <c r="Q46" s="4"/>
      <c r="R46" s="4"/>
      <c r="S46" s="4"/>
      <c r="T46" s="4"/>
      <c r="U46" s="4"/>
      <c r="V46" s="4"/>
      <c r="W46" s="4"/>
      <c r="X46" s="4"/>
      <c r="Y46" s="4"/>
      <c r="Z46" s="4"/>
    </row>
    <row r="47" spans="1:26" ht="14.25" customHeight="1" x14ac:dyDescent="0.3">
      <c r="A47" s="2" t="s">
        <v>78</v>
      </c>
      <c r="B47" s="3" t="s">
        <v>79</v>
      </c>
      <c r="C47" s="4" t="str">
        <f ca="1">IFERROR(__xludf.DUMMYFUNCTION("GOOGLETRANSLATE(B47,""auto"",""en"")"),"Honorable Minister Sir, 'Ease of doing business' is not applicable in your Ministry of Corporate Affairs. I am talking about Nidhi companies. We are being harassed unnecessarily. Some things are not clear in Nidhi Rules 2014. It is being misused. E-Form N"&amp;"DH-4 has been made so controversial that today it has become difficult to get approval. Now people are beginning to feel that NDH-4 is being rejection intentionally and to justify it, concocted reasons are being given which have nothing to do with the Nid"&amp;"hi Rules, 2014.Today thousands of Nidhi companies are being pressurized to close indirectly. Because of this, unemployment crisis has arisen on lakhs of people.
It is my heartfelt request to you, Honorable Minister, to treat Nidhi companies cooperatively,"&amp;" stop treating us like criminals. Nidhi companies are ready to contribute well to the country's economy and can provide lakhs of jobs.
Thank you and Regards
Please #Approve NDH-4/Save Nidhi Companies/Save Employment")</f>
        <v>Honorable Minister Sir, 'Ease of doing business' is not applicable in your Ministry of Corporate Affairs. I am talking about Nidhi companies. We are being harassed unnecessarily. Some things are not clear in Nidhi Rules 2014. It is being misused. E-Form NDH-4 has been made so controversial that today it has become difficult to get approval. Now people are beginning to feel that NDH-4 is being rejection intentionally and to justify it, concocted reasons are being given which have nothing to do with the Nidhi Rules, 2014.Today thousands of Nidhi companies are being pressurized to close indirectly. Because of this, unemployment crisis has arisen on lakhs of people.
It is my heartfelt request to you, Honorable Minister, to treat Nidhi companies cooperatively, stop treating us like criminals. Nidhi companies are ready to contribute well to the country's economy and can provide lakhs of jobs.
Thank you and Regards
Please #Approve NDH-4/Save Nidhi Companies/Save Employment</v>
      </c>
      <c r="D47" s="4" t="s">
        <v>79</v>
      </c>
      <c r="E47" s="4"/>
      <c r="F47" s="4"/>
      <c r="G47" s="4"/>
      <c r="H47" s="4"/>
      <c r="I47" s="4"/>
      <c r="J47" s="4"/>
      <c r="K47" s="4"/>
      <c r="L47" s="4"/>
      <c r="M47" s="4"/>
      <c r="N47" s="4"/>
      <c r="O47" s="4"/>
      <c r="P47" s="4"/>
      <c r="Q47" s="4"/>
      <c r="R47" s="4"/>
      <c r="S47" s="4"/>
      <c r="T47" s="4"/>
      <c r="U47" s="4"/>
      <c r="V47" s="4"/>
      <c r="W47" s="4"/>
      <c r="X47" s="4"/>
      <c r="Y47" s="4"/>
      <c r="Z47" s="4"/>
    </row>
    <row r="48" spans="1:26" ht="14.25" customHeight="1" x14ac:dyDescent="0.3">
      <c r="A48" s="2" t="s">
        <v>78</v>
      </c>
      <c r="B48" s="3" t="s">
        <v>80</v>
      </c>
      <c r="C48" s="4" t="str">
        <f ca="1">IFERROR(__xludf.DUMMYFUNCTION("GOOGLETRANSLATE(B48,""auto"",""en"")"),"Honorable Minister sir, 'Ease of doing business' is not applicable in your Ministry of Corporate Affairs. I am talking about Nidhi companies. We are being harassed unnecessarily. Some things are not clear in Nidhi Rules 2014. It is being misused. E-Form N"&amp;"DH-4 has been made so controversial that today it has become difficult to get approval. Now people are beginning to feel that NDH-4 is being rejection intentionally and to justify it, concocted reasons are being given which have nothing to do with the Nid"&amp;"hi Rules, 2014.Today thousands of Nidhi companies are being pressurized to close indirectly. Because of this, unemployment crisis has arisen on lakhs of people.
It is my heartfelt request to you, Honorable Minister, to treat Nidhi companies cooperatively,"&amp;" stop treating us like criminals. Nidhi companies are ready to contribute well to the country's economy and can provide lakhs of jobs.
Thank you and Regards")</f>
        <v>Honorable Minister sir, 'Ease of doing business' is not applicable in your Ministry of Corporate Affairs. I am talking about Nidhi companies. We are being harassed unnecessarily. Some things are not clear in Nidhi Rules 2014. It is being misused. E-Form NDH-4 has been made so controversial that today it has become difficult to get approval. Now people are beginning to feel that NDH-4 is being rejection intentionally and to justify it, concocted reasons are being given which have nothing to do with the Nidhi Rules, 2014.Today thousands of Nidhi companies are being pressurized to close indirectly. Because of this, unemployment crisis has arisen on lakhs of people.
It is my heartfelt request to you, Honorable Minister, to treat Nidhi companies cooperatively, stop treating us like criminals. Nidhi companies are ready to contribute well to the country's economy and can provide lakhs of jobs.
Thank you and Regards</v>
      </c>
      <c r="D48" s="4" t="s">
        <v>80</v>
      </c>
      <c r="E48" s="4"/>
      <c r="F48" s="4"/>
      <c r="G48" s="4"/>
      <c r="H48" s="4"/>
      <c r="I48" s="4"/>
      <c r="J48" s="4"/>
      <c r="K48" s="4"/>
      <c r="L48" s="4"/>
      <c r="M48" s="4"/>
      <c r="N48" s="4"/>
      <c r="O48" s="4"/>
      <c r="P48" s="4"/>
      <c r="Q48" s="4"/>
      <c r="R48" s="4"/>
      <c r="S48" s="4"/>
      <c r="T48" s="4"/>
      <c r="U48" s="4"/>
      <c r="V48" s="4"/>
      <c r="W48" s="4"/>
      <c r="X48" s="4"/>
      <c r="Y48" s="4"/>
      <c r="Z48" s="4"/>
    </row>
    <row r="49" spans="1:26" ht="14.25" customHeight="1" x14ac:dyDescent="0.3">
      <c r="A49" s="2" t="s">
        <v>81</v>
      </c>
      <c r="B49" s="3" t="s">
        <v>82</v>
      </c>
      <c r="C49" s="4" t="str">
        <f ca="1">IFERROR(__xludf.DUMMYFUNCTION("GOOGLETRANSLATE(B49,""auto"",""en"")"),"A Facebook Application is all how beautiful Translation Option is, but there is no My Government of Language Translation Option, Unable to understand the records in English.")</f>
        <v>A Facebook Application is all how beautiful Translation Option is, but there is no My Government of Language Translation Option, Unable to understand the records in English.</v>
      </c>
      <c r="D49" s="4" t="s">
        <v>2940</v>
      </c>
      <c r="E49" s="4"/>
      <c r="F49" s="4"/>
      <c r="G49" s="4"/>
      <c r="H49" s="4"/>
      <c r="I49" s="4"/>
      <c r="J49" s="4"/>
      <c r="K49" s="4"/>
      <c r="L49" s="4"/>
      <c r="M49" s="4"/>
      <c r="N49" s="4"/>
      <c r="O49" s="4"/>
      <c r="P49" s="4"/>
      <c r="Q49" s="4"/>
      <c r="R49" s="4"/>
      <c r="S49" s="4"/>
      <c r="T49" s="4"/>
      <c r="U49" s="4"/>
      <c r="V49" s="4"/>
      <c r="W49" s="4"/>
      <c r="X49" s="4"/>
      <c r="Y49" s="4"/>
      <c r="Z49" s="4"/>
    </row>
    <row r="50" spans="1:26" ht="14.25" customHeight="1" x14ac:dyDescent="0.3">
      <c r="A50" s="2" t="s">
        <v>83</v>
      </c>
      <c r="B50" s="3" t="s">
        <v>84</v>
      </c>
      <c r="C50" s="4" t="str">
        <f ca="1">IFERROR(__xludf.DUMMYFUNCTION("GOOGLETRANSLATE(B50,""auto"",""en"")"),"Something will be done urgently to reduce the price of petrol")</f>
        <v>Something will be done urgently to reduce the price of petrol</v>
      </c>
      <c r="D50" s="4" t="s">
        <v>84</v>
      </c>
      <c r="E50" s="4"/>
      <c r="F50" s="4"/>
      <c r="G50" s="4"/>
      <c r="H50" s="4"/>
      <c r="I50" s="4"/>
      <c r="J50" s="4"/>
      <c r="K50" s="4"/>
      <c r="L50" s="4"/>
      <c r="M50" s="4"/>
      <c r="N50" s="4"/>
      <c r="O50" s="4"/>
      <c r="P50" s="4"/>
      <c r="Q50" s="4"/>
      <c r="R50" s="4"/>
      <c r="S50" s="4"/>
      <c r="T50" s="4"/>
      <c r="U50" s="4"/>
      <c r="V50" s="4"/>
      <c r="W50" s="4"/>
      <c r="X50" s="4"/>
      <c r="Y50" s="4"/>
      <c r="Z50" s="4"/>
    </row>
    <row r="51" spans="1:26" ht="14.25" customHeight="1" x14ac:dyDescent="0.3">
      <c r="A51" s="2" t="s">
        <v>85</v>
      </c>
      <c r="B51" s="3" t="s">
        <v>86</v>
      </c>
      <c r="C51" s="4" t="str">
        <f ca="1">IFERROR(__xludf.DUMMYFUNCTION("GOOGLETRANSLATE(B51,""auto"",""en"")"),"one nation one electricity bill for all India. Also bill frequency payment should be 2 months from bill date with out arrears and fine. #SachinSingasane")</f>
        <v>one nation one electricity bill for all India. Also bill frequency payment should be 2 months from bill date with out arrears and fine. #SachinSingasane</v>
      </c>
      <c r="D51" s="4" t="s">
        <v>86</v>
      </c>
      <c r="E51" s="4"/>
      <c r="F51" s="4"/>
      <c r="G51" s="4"/>
      <c r="H51" s="4"/>
      <c r="I51" s="4"/>
      <c r="J51" s="4"/>
      <c r="K51" s="4"/>
      <c r="L51" s="4"/>
      <c r="M51" s="4"/>
      <c r="N51" s="4"/>
      <c r="O51" s="4"/>
      <c r="P51" s="4"/>
      <c r="Q51" s="4"/>
      <c r="R51" s="4"/>
      <c r="S51" s="4"/>
      <c r="T51" s="4"/>
      <c r="U51" s="4"/>
      <c r="V51" s="4"/>
      <c r="W51" s="4"/>
      <c r="X51" s="4"/>
      <c r="Y51" s="4"/>
      <c r="Z51" s="4"/>
    </row>
    <row r="52" spans="1:26" ht="14.25" customHeight="1" x14ac:dyDescent="0.3">
      <c r="A52" s="2" t="s">
        <v>87</v>
      </c>
      <c r="B52" s="3" t="s">
        <v>88</v>
      </c>
      <c r="C52" s="4" t="str">
        <f ca="1">IFERROR(__xludf.DUMMYFUNCTION("GOOGLETRANSLATE(B52,""auto"",""en"")"),"Dear Finance minister, I would like to suggest some provision to make in Budget 2023, that people who take care of their old / senier parents and mentally ill persons in their family need to have support. Which encourge them to to take care. Their is no p"&amp;"rovision at present. Some people do that without having financial support by govt. After death of illness person, they dont get benifit as respect with spending years for that.
I would like to suggest, the said provision encourage and help them to secure "&amp;"their future also that will help to strengthen the bonding of lovely relations with senior citizens . Yours faithfullyfull, Girish Kulkarni")</f>
        <v>Dear Finance minister, I would like to suggest some provision to make in Budget 2023, that people who take care of their old / senier parents and mentally ill persons in their family need to have support. Which encourge them to to take care. Their is no provision at present. Some people do that without having financial support by govt. After death of illness person, they dont get benifit as respect with spending years for that.
I would like to suggest, the said provision encourage and help them to secure their future also that will help to strengthen the bonding of lovely relations with senior citizens . Yours faithfullyfull, Girish Kulkarni</v>
      </c>
      <c r="D52" s="4" t="s">
        <v>88</v>
      </c>
      <c r="E52" s="4"/>
      <c r="F52" s="4"/>
      <c r="G52" s="4"/>
      <c r="H52" s="4"/>
      <c r="I52" s="4"/>
      <c r="J52" s="4"/>
      <c r="K52" s="4"/>
      <c r="L52" s="4"/>
      <c r="M52" s="4"/>
      <c r="N52" s="4"/>
      <c r="O52" s="4"/>
      <c r="P52" s="4"/>
      <c r="Q52" s="4"/>
      <c r="R52" s="4"/>
      <c r="S52" s="4"/>
      <c r="T52" s="4"/>
      <c r="U52" s="4"/>
      <c r="V52" s="4"/>
      <c r="W52" s="4"/>
      <c r="X52" s="4"/>
      <c r="Y52" s="4"/>
      <c r="Z52" s="4"/>
    </row>
    <row r="53" spans="1:26" ht="14.25" customHeight="1" x14ac:dyDescent="0.3">
      <c r="A53" s="2" t="s">
        <v>89</v>
      </c>
      <c r="B53" s="3" t="s">
        <v>90</v>
      </c>
      <c r="C53" s="4" t="str">
        <f ca="1">IFERROR(__xludf.DUMMYFUNCTION("GOOGLETRANSLATE(B53,""auto"",""en"")"),"Namaste Modi Ji
I Nishan Dutta of class XI. Recently I was given an assignment on the education system of the Vedic India and it was a grate experience foe me to do a research on it. So I came to know about many facts about it. And if we compare between t"&amp;"he present situation and the vedic one so we can se a clear difference between them . The subjects taught in the vedic India were much more rational and practical then today. So would like to request you that: is it possible to introduce a new subject whi"&amp;"ch will be based on our ancient Vedic Education System. To be honest today the Private Education Institutions have only one motive and that is money printing. And it may sound a bit contrast that in today's time one thing is missing from our Education Sys"&amp;"tem and that is Education.")</f>
        <v>Namaste Modi Ji
I Nishan Dutta of class XI. Recently I was given an assignment on the education system of the Vedic India and it was a grate experience foe me to do a research on it. So I came to know about many facts about it. And if we compare between the present situation and the vedic one so we can se a clear difference between them . The subjects taught in the vedic India were much more rational and practical then today. So would like to request you that: is it possible to introduce a new subject which will be based on our ancient Vedic Education System. To be honest today the Private Education Institutions have only one motive and that is money printing. And it may sound a bit contrast that in today's time one thing is missing from our Education System and that is Education.</v>
      </c>
      <c r="D53" s="4" t="s">
        <v>90</v>
      </c>
      <c r="E53" s="4"/>
      <c r="F53" s="4"/>
      <c r="G53" s="4"/>
      <c r="H53" s="4"/>
      <c r="I53" s="4"/>
      <c r="J53" s="4"/>
      <c r="K53" s="4"/>
      <c r="L53" s="4"/>
      <c r="M53" s="4"/>
      <c r="N53" s="4"/>
      <c r="O53" s="4"/>
      <c r="P53" s="4"/>
      <c r="Q53" s="4"/>
      <c r="R53" s="4"/>
      <c r="S53" s="4"/>
      <c r="T53" s="4"/>
      <c r="U53" s="4"/>
      <c r="V53" s="4"/>
      <c r="W53" s="4"/>
      <c r="X53" s="4"/>
      <c r="Y53" s="4"/>
      <c r="Z53" s="4"/>
    </row>
    <row r="54" spans="1:26" ht="14.25" customHeight="1" x14ac:dyDescent="0.3">
      <c r="A54" s="2" t="s">
        <v>91</v>
      </c>
      <c r="B54" s="3" t="s">
        <v>92</v>
      </c>
      <c r="C54" s="4" t="str">
        <f ca="1">IFERROR(__xludf.DUMMYFUNCTION("GOOGLETRANSLATE(B54,""auto"",""en"")"),"Good Day Sir,
I have a request. I am a resident of Surat, Gujarat. From year 2023 onwards, it has been made compulsory for students seeking admission in Class 1 to attain the age of 6 years by 31st May 2023. My son will be 6 years old on 30th July 2023. H"&amp;"e will miss admission to Class 1 just by 2 months. He is an intelligent kid and although he is the youngest in his class, he is at par with all his fellow classmates in Sr. KG. I am sure there will be many such students all over Gujarat.
We therefore requ"&amp;"est you to kindly extend the age limit by atleast 2 months.
Thanks and regards
Capt. Manish Agarwal
M : 8511106221")</f>
        <v>Good Day Sir,
I have a request. I am a resident of Surat, Gujarat. From year 2023 onwards, it has been made compulsory for students seeking admission in Class 1 to attain the age of 6 years by 31st May 2023. My son will be 6 years old on 30th July 2023. He will miss admission to Class 1 just by 2 months. He is an intelligent kid and although he is the youngest in his class, he is at par with all his fellow classmates in Sr. KG. I am sure there will be many such students all over Gujarat.
We therefore request you to kindly extend the age limit by atleast 2 months.
Thanks and regards
Capt. Manish Agarwal
M : 8511106221</v>
      </c>
      <c r="D54" s="4" t="s">
        <v>92</v>
      </c>
      <c r="E54" s="4"/>
      <c r="F54" s="4"/>
      <c r="G54" s="4"/>
      <c r="H54" s="4"/>
      <c r="I54" s="4"/>
      <c r="J54" s="4"/>
      <c r="K54" s="4"/>
      <c r="L54" s="4"/>
      <c r="M54" s="4"/>
      <c r="N54" s="4"/>
      <c r="O54" s="4"/>
      <c r="P54" s="4"/>
      <c r="Q54" s="4"/>
      <c r="R54" s="4"/>
      <c r="S54" s="4"/>
      <c r="T54" s="4"/>
      <c r="U54" s="4"/>
      <c r="V54" s="4"/>
      <c r="W54" s="4"/>
      <c r="X54" s="4"/>
      <c r="Y54" s="4"/>
      <c r="Z54" s="4"/>
    </row>
    <row r="55" spans="1:26" ht="14.25" customHeight="1" x14ac:dyDescent="0.3">
      <c r="A55" s="2" t="s">
        <v>93</v>
      </c>
      <c r="B55" s="3" t="s">
        <v>94</v>
      </c>
      <c r="C55" s="4" t="str">
        <f ca="1">IFERROR(__xludf.DUMMYFUNCTION("GOOGLETRANSLATE(B55,""auto"",""en"")"),"Namaste PM Modi ji
I here with you a request ""if the BJP Party have any opportunities to Conduct Awareness Programs India wide on the Misconceptions.
Please look in to the matter and please Share the information.
Create a Revolution to eradicate the misc"&amp;"onceptions India wide program.
Thanking you,
Yours Sincerely,
K A Srinivas")</f>
        <v>Namaste PM Modi ji
I here with you a request "if the BJP Party have any opportunities to Conduct Awareness Programs India wide on the Misconceptions.
Please look in to the matter and please Share the information.
Create a Revolution to eradicate the misconceptions India wide program.
Thanking you,
Yours Sincerely,
K A Srinivas</v>
      </c>
      <c r="D55" s="4" t="s">
        <v>94</v>
      </c>
      <c r="E55" s="4"/>
      <c r="F55" s="4"/>
      <c r="G55" s="4"/>
      <c r="H55" s="4"/>
      <c r="I55" s="4"/>
      <c r="J55" s="4"/>
      <c r="K55" s="4"/>
      <c r="L55" s="4"/>
      <c r="M55" s="4"/>
      <c r="N55" s="4"/>
      <c r="O55" s="4"/>
      <c r="P55" s="4"/>
      <c r="Q55" s="4"/>
      <c r="R55" s="4"/>
      <c r="S55" s="4"/>
      <c r="T55" s="4"/>
      <c r="U55" s="4"/>
      <c r="V55" s="4"/>
      <c r="W55" s="4"/>
      <c r="X55" s="4"/>
      <c r="Y55" s="4"/>
      <c r="Z55" s="4"/>
    </row>
    <row r="56" spans="1:26" ht="14.25" customHeight="1" x14ac:dyDescent="0.3">
      <c r="A56" s="2" t="s">
        <v>95</v>
      </c>
      <c r="B56" s="3" t="s">
        <v>96</v>
      </c>
      <c r="C56" s="4" t="str">
        <f ca="1">IFERROR(__xludf.DUMMYFUNCTION("GOOGLETRANSLATE(B56,""auto"",""en"")"),"India's next generation's biggest problem is population. Government needs to import more and more fuel. I know the government trying to solve this problem by providing subsidies for EV vehicles and solar panels.
If Government get successful in this plan s"&amp;"till the problem is there.
Still, the government needs more resources food, schools, and housing for the population. Also, Needs to give subsidies for all these.
Currently, India has a 141 crore population still there many cities are crowded with a shorta"&amp;"ge of resources.
Imagine If India has a 200 crore population by 2045. (Mumbai with 3.5 crores, Delhi with 3 crores population). Imagine the resources the government needs.
Solution: Give an Incentive of 1 lakhs or more if a person becomes 60 years old wit"&amp;"h 2 children. Also, Provide 50 thousand incentives with the free procedure if a person undergoes a vasectomy or tubal ligation procedure. These are the incentive from the funds that will be used for the population in future.")</f>
        <v>India's next generation's biggest problem is population. Government needs to import more and more fuel. I know the government trying to solve this problem by providing subsidies for EV vehicles and solar panels.
If Government get successful in this plan still the problem is there.
Still, the government needs more resources food, schools, and housing for the population. Also, Needs to give subsidies for all these.
Currently, India has a 141 crore population still there many cities are crowded with a shortage of resources.
Imagine If India has a 200 crore population by 2045. (Mumbai with 3.5 crores, Delhi with 3 crores population). Imagine the resources the government needs.
Solution: Give an Incentive of 1 lakhs or more if a person becomes 60 years old with 2 children. Also, Provide 50 thousand incentives with the free procedure if a person undergoes a vasectomy or tubal ligation procedure. These are the incentive from the funds that will be used for the population in future.</v>
      </c>
      <c r="D56" s="4" t="s">
        <v>96</v>
      </c>
      <c r="E56" s="4"/>
      <c r="F56" s="4"/>
      <c r="G56" s="4"/>
      <c r="H56" s="4"/>
      <c r="I56" s="4"/>
      <c r="J56" s="4"/>
      <c r="K56" s="4"/>
      <c r="L56" s="4"/>
      <c r="M56" s="4"/>
      <c r="N56" s="4"/>
      <c r="O56" s="4"/>
      <c r="P56" s="4"/>
      <c r="Q56" s="4"/>
      <c r="R56" s="4"/>
      <c r="S56" s="4"/>
      <c r="T56" s="4"/>
      <c r="U56" s="4"/>
      <c r="V56" s="4"/>
      <c r="W56" s="4"/>
      <c r="X56" s="4"/>
      <c r="Y56" s="4"/>
      <c r="Z56" s="4"/>
    </row>
    <row r="57" spans="1:26" ht="14.25" customHeight="1" x14ac:dyDescent="0.3">
      <c r="A57" s="2" t="s">
        <v>97</v>
      </c>
      <c r="B57" s="3" t="s">
        <v>98</v>
      </c>
      <c r="C57" s="4" t="str">
        <f ca="1">IFERROR(__xludf.DUMMYFUNCTION("GOOGLETRANSLATE(B57,""auto"",""en"")"),"MY Government PGM is very interested and knowledge based Portal and execution to adminitrative advanced")</f>
        <v>MY Government PGM is very interested and knowledge based Portal and execution to adminitrative advanced</v>
      </c>
      <c r="D57" s="4" t="s">
        <v>98</v>
      </c>
      <c r="E57" s="4"/>
      <c r="F57" s="4"/>
      <c r="G57" s="4"/>
      <c r="H57" s="4"/>
      <c r="I57" s="4"/>
      <c r="J57" s="4"/>
      <c r="K57" s="4"/>
      <c r="L57" s="4"/>
      <c r="M57" s="4"/>
      <c r="N57" s="4"/>
      <c r="O57" s="4"/>
      <c r="P57" s="4"/>
      <c r="Q57" s="4"/>
      <c r="R57" s="4"/>
      <c r="S57" s="4"/>
      <c r="T57" s="4"/>
      <c r="U57" s="4"/>
      <c r="V57" s="4"/>
      <c r="W57" s="4"/>
      <c r="X57" s="4"/>
      <c r="Y57" s="4"/>
      <c r="Z57" s="4"/>
    </row>
    <row r="58" spans="1:26" ht="14.25" customHeight="1" x14ac:dyDescent="0.3">
      <c r="A58" s="2" t="s">
        <v>99</v>
      </c>
      <c r="B58" s="3" t="s">
        <v>100</v>
      </c>
      <c r="C58" s="4" t="str">
        <f ca="1">IFERROR(__xludf.DUMMYFUNCTION("GOOGLETRANSLATE(B58,""auto"",""en"")"),"Respected Sir,
We have done clean india and developed india but now we have to focus on green india.
Due to development in cities and villages we have cut lots of trees but there is no plantation in such speed. So my idea is to make green corridor around "&amp;"such limited city or village area and also we can plan maximum trees on divider between roads in state highways, in national highways and also in street roads which will block the front light of opposite vehicles and also looks green everywhere.")</f>
        <v>Respected Sir,
We have done clean india and developed india but now we have to focus on green india.
Due to development in cities and villages we have cut lots of trees but there is no plantation in such speed. So my idea is to make green corridor around such limited city or village area and also we can plan maximum trees on divider between roads in state highways, in national highways and also in street roads which will block the front light of opposite vehicles and also looks green everywhere.</v>
      </c>
      <c r="D58" s="4" t="s">
        <v>100</v>
      </c>
      <c r="E58" s="4"/>
      <c r="F58" s="4"/>
      <c r="G58" s="4"/>
      <c r="H58" s="4"/>
      <c r="I58" s="4"/>
      <c r="J58" s="4"/>
      <c r="K58" s="4"/>
      <c r="L58" s="4"/>
      <c r="M58" s="4"/>
      <c r="N58" s="4"/>
      <c r="O58" s="4"/>
      <c r="P58" s="4"/>
      <c r="Q58" s="4"/>
      <c r="R58" s="4"/>
      <c r="S58" s="4"/>
      <c r="T58" s="4"/>
      <c r="U58" s="4"/>
      <c r="V58" s="4"/>
      <c r="W58" s="4"/>
      <c r="X58" s="4"/>
      <c r="Y58" s="4"/>
      <c r="Z58" s="4"/>
    </row>
    <row r="59" spans="1:26" ht="14.25" customHeight="1" x14ac:dyDescent="0.3">
      <c r="A59" s="2" t="s">
        <v>101</v>
      </c>
      <c r="B59" s="3" t="s">
        <v>102</v>
      </c>
      <c r="C59" s="4" t="str">
        <f ca="1">IFERROR(__xludf.DUMMYFUNCTION("GOOGLETRANSLATE(B59,""auto"",""en"")"),"rain water harvesting to be mandatory in all india .
guidelines to develop
monitor the system .
special preveledge to such house owners discount in water bill or electric bill.
serious concern .
if sewer connected by anyone . strict rules to punish .
chec"&amp;"k builders premises periodically .
check drainage of every house ..")</f>
        <v>rain water harvesting to be mandatory in all india .
guidelines to develop
monitor the system .
special preveledge to such house owners discount in water bill or electric bill.
serious concern .
if sewer connected by anyone . strict rules to punish .
check builders premises periodically .
check drainage of every house ..</v>
      </c>
      <c r="D59" s="4" t="s">
        <v>102</v>
      </c>
      <c r="E59" s="4"/>
      <c r="F59" s="4"/>
      <c r="G59" s="4"/>
      <c r="H59" s="4"/>
      <c r="I59" s="4"/>
      <c r="J59" s="4"/>
      <c r="K59" s="4"/>
      <c r="L59" s="4"/>
      <c r="M59" s="4"/>
      <c r="N59" s="4"/>
      <c r="O59" s="4"/>
      <c r="P59" s="4"/>
      <c r="Q59" s="4"/>
      <c r="R59" s="4"/>
      <c r="S59" s="4"/>
      <c r="T59" s="4"/>
      <c r="U59" s="4"/>
      <c r="V59" s="4"/>
      <c r="W59" s="4"/>
      <c r="X59" s="4"/>
      <c r="Y59" s="4"/>
      <c r="Z59" s="4"/>
    </row>
    <row r="60" spans="1:26" ht="14.25" customHeight="1" x14ac:dyDescent="0.3">
      <c r="A60" s="2" t="s">
        <v>103</v>
      </c>
      <c r="B60" s="3" t="s">
        <v>104</v>
      </c>
      <c r="C60" s="4" t="str">
        <f ca="1">IFERROR(__xludf.DUMMYFUNCTION("GOOGLETRANSLATE(B60,""auto"",""en"")"),"Hello,
1) think about old buildings redevelopment like lic is the landlord of building they are not interested in development of buildings they are owner of many building make some policy for people who are living in those buildings from decades
2) educat"&amp;"ion fees, private school charges lots of fees in Maharashtra make some rule for this so that can be easy for every class of people's.
3)slum development plan like railways or DRP ,first allot them before demolished
4)think about small shopkeepers as of no"&amp;"w online business affected lots of small business shopkeepers,many of them are rented shop,many have loan repayment,but lack of buisness everything is difficult for small businessman
Just think about this point and make them applicable if possible it rele"&amp;"x many middle class people
Thank you")</f>
        <v>Hello,
1) think about old buildings redevelopment like lic is the landlord of building they are not interested in development of buildings they are owner of many building make some policy for people who are living in those buildings from decades
2) education fees, private school charges lots of fees in Maharashtra make some rule for this so that can be easy for every class of people's.
3)slum development plan like railways or DRP ,first allot them before demolished
4)think about small shopkeepers as of now online business affected lots of small business shopkeepers,many of them are rented shop,many have loan repayment,but lack of buisness everything is difficult for small businessman
Just think about this point and make them applicable if possible it relex many middle class people
Thank you</v>
      </c>
      <c r="D60" s="4" t="s">
        <v>104</v>
      </c>
      <c r="E60" s="4"/>
      <c r="F60" s="4"/>
      <c r="G60" s="4"/>
      <c r="H60" s="4"/>
      <c r="I60" s="4"/>
      <c r="J60" s="4"/>
      <c r="K60" s="4"/>
      <c r="L60" s="4"/>
      <c r="M60" s="4"/>
      <c r="N60" s="4"/>
      <c r="O60" s="4"/>
      <c r="P60" s="4"/>
      <c r="Q60" s="4"/>
      <c r="R60" s="4"/>
      <c r="S60" s="4"/>
      <c r="T60" s="4"/>
      <c r="U60" s="4"/>
      <c r="V60" s="4"/>
      <c r="W60" s="4"/>
      <c r="X60" s="4"/>
      <c r="Y60" s="4"/>
      <c r="Z60" s="4"/>
    </row>
    <row r="61" spans="1:26" ht="14.25" customHeight="1" x14ac:dyDescent="0.3">
      <c r="A61" s="2" t="s">
        <v>105</v>
      </c>
      <c r="B61" s="3" t="s">
        <v>106</v>
      </c>
      <c r="C61" s="4" t="str">
        <f ca="1">IFERROR(__xludf.DUMMYFUNCTION("GOOGLETRANSLATE(B61,""auto"",""en"")"),"Sir our contry need new force - combination of information planting and hackers, through tht we can stop the attack like aiims one and.. By misinformation we can break Pakistan into different states")</f>
        <v>Sir our contry need new force - combination of information planting and hackers, through tht we can stop the attack like aiims one and.. By misinformation we can break Pakistan into different states</v>
      </c>
      <c r="D61" s="4" t="s">
        <v>106</v>
      </c>
      <c r="E61" s="4"/>
      <c r="F61" s="4"/>
      <c r="G61" s="4"/>
      <c r="H61" s="4"/>
      <c r="I61" s="4"/>
      <c r="J61" s="4"/>
      <c r="K61" s="4"/>
      <c r="L61" s="4"/>
      <c r="M61" s="4"/>
      <c r="N61" s="4"/>
      <c r="O61" s="4"/>
      <c r="P61" s="4"/>
      <c r="Q61" s="4"/>
      <c r="R61" s="4"/>
      <c r="S61" s="4"/>
      <c r="T61" s="4"/>
      <c r="U61" s="4"/>
      <c r="V61" s="4"/>
      <c r="W61" s="4"/>
      <c r="X61" s="4"/>
      <c r="Y61" s="4"/>
      <c r="Z61" s="4"/>
    </row>
    <row r="62" spans="1:26" ht="14.25" customHeight="1" x14ac:dyDescent="0.3">
      <c r="A62" s="2" t="s">
        <v>107</v>
      </c>
      <c r="B62" s="3" t="s">
        <v>108</v>
      </c>
      <c r="C62" s="4" t="str">
        <f ca="1">IFERROR(__xludf.DUMMYFUNCTION("GOOGLETRANSLATE(B62,""auto"",""en"")"),"there are a lot of central and state government policies, subsidies, apps , schemes that are not aware to the common people. The government introduces ""30 min of national interest "" policy on the tV channels to publish mandatory content related to gover"&amp;"nment.
In addition, the government can bring this to social media influences having millions of subscribers with different policies like promote government apps / schems once in a month.")</f>
        <v>there are a lot of central and state government policies, subsidies, apps , schemes that are not aware to the common people. The government introduces "30 min of national interest " policy on the tV channels to publish mandatory content related to government.
In addition, the government can bring this to social media influences having millions of subscribers with different policies like promote government apps / schems once in a month.</v>
      </c>
      <c r="D62" s="4" t="s">
        <v>108</v>
      </c>
      <c r="E62" s="4"/>
      <c r="F62" s="4"/>
      <c r="G62" s="4"/>
      <c r="H62" s="4"/>
      <c r="I62" s="4"/>
      <c r="J62" s="4"/>
      <c r="K62" s="4"/>
      <c r="L62" s="4"/>
      <c r="M62" s="4"/>
      <c r="N62" s="4"/>
      <c r="O62" s="4"/>
      <c r="P62" s="4"/>
      <c r="Q62" s="4"/>
      <c r="R62" s="4"/>
      <c r="S62" s="4"/>
      <c r="T62" s="4"/>
      <c r="U62" s="4"/>
      <c r="V62" s="4"/>
      <c r="W62" s="4"/>
      <c r="X62" s="4"/>
      <c r="Y62" s="4"/>
      <c r="Z62" s="4"/>
    </row>
    <row r="63" spans="1:26" ht="14.25" customHeight="1" x14ac:dyDescent="0.3">
      <c r="A63" s="2" t="s">
        <v>107</v>
      </c>
      <c r="B63" s="3" t="s">
        <v>109</v>
      </c>
      <c r="C63" s="4" t="str">
        <f ca="1">IFERROR(__xludf.DUMMYFUNCTION("GOOGLETRANSLATE(B63,""auto"",""en"")"),"A lot of religious places hold tons of gold. there should be some slabs to hold the amount of gold similar to citizens or ask them to bring the gold under a gold monetization scheme so that the country can reduce import of gold.
there are a lot of religio"&amp;"us places having crores of amount, there should be some mandatory CSR activities like building schools , roads , hospitals etc with the name of religious organizations so that common people can benefit")</f>
        <v>A lot of religious places hold tons of gold. there should be some slabs to hold the amount of gold similar to citizens or ask them to bring the gold under a gold monetization scheme so that the country can reduce import of gold.
there are a lot of religious places having crores of amount, there should be some mandatory CSR activities like building schools , roads , hospitals etc with the name of religious organizations so that common people can benefit</v>
      </c>
      <c r="D63" s="4" t="s">
        <v>109</v>
      </c>
      <c r="E63" s="4"/>
      <c r="F63" s="4"/>
      <c r="G63" s="4"/>
      <c r="H63" s="4"/>
      <c r="I63" s="4"/>
      <c r="J63" s="4"/>
      <c r="K63" s="4"/>
      <c r="L63" s="4"/>
      <c r="M63" s="4"/>
      <c r="N63" s="4"/>
      <c r="O63" s="4"/>
      <c r="P63" s="4"/>
      <c r="Q63" s="4"/>
      <c r="R63" s="4"/>
      <c r="S63" s="4"/>
      <c r="T63" s="4"/>
      <c r="U63" s="4"/>
      <c r="V63" s="4"/>
      <c r="W63" s="4"/>
      <c r="X63" s="4"/>
      <c r="Y63" s="4"/>
      <c r="Z63" s="4"/>
    </row>
    <row r="64" spans="1:26" ht="14.25" customHeight="1" x14ac:dyDescent="0.3">
      <c r="A64" s="2" t="s">
        <v>110</v>
      </c>
      <c r="B64" s="3" t="s">
        <v>111</v>
      </c>
      <c r="C64" s="4" t="str">
        <f ca="1">IFERROR(__xludf.DUMMYFUNCTION("GOOGLETRANSLATE(B64,""auto"",""en"")"),"Namaste Ji.
A Bulb or Tube Light can be created that makes it dark when it is awakened. It can be used on the international border ie the border.")</f>
        <v>Namaste Ji.
A Bulb or Tube Light can be created that makes it dark when it is awakened. It can be used on the international border ie the border.</v>
      </c>
      <c r="D64" s="4" t="s">
        <v>2941</v>
      </c>
      <c r="E64" s="4"/>
      <c r="F64" s="4"/>
      <c r="G64" s="4"/>
      <c r="H64" s="4"/>
      <c r="I64" s="4"/>
      <c r="J64" s="4"/>
      <c r="K64" s="4"/>
      <c r="L64" s="4"/>
      <c r="M64" s="4"/>
      <c r="N64" s="4"/>
      <c r="O64" s="4"/>
      <c r="P64" s="4"/>
      <c r="Q64" s="4"/>
      <c r="R64" s="4"/>
      <c r="S64" s="4"/>
      <c r="T64" s="4"/>
      <c r="U64" s="4"/>
      <c r="V64" s="4"/>
      <c r="W64" s="4"/>
      <c r="X64" s="4"/>
      <c r="Y64" s="4"/>
      <c r="Z64" s="4"/>
    </row>
    <row r="65" spans="1:26" ht="14.25" customHeight="1" x14ac:dyDescent="0.3">
      <c r="A65" s="2" t="s">
        <v>110</v>
      </c>
      <c r="B65" s="3" t="s">
        <v>112</v>
      </c>
      <c r="C65" s="4" t="str">
        <f ca="1">IFERROR(__xludf.DUMMYFUNCTION("GOOGLETRANSLATE(B65,""auto"",""en"")"),"Namaste Ji. There are some families in India that have been working at their shops for many generations, but those shops are under the municipality or municipal corporations and those people still have to pay the fare of those shops. I request that if all"&amp;" those families are given the authorized rights of those places, then it will make it easier to take some loans from banks and according to social status, it will be easy to marry children in their house because they have their immovable Property will be "&amp;"done.
Thank you.")</f>
        <v>Namaste Ji. There are some families in India that have been working at their shops for many generations, but those shops are under the municipality or municipal corporations and those people still have to pay the fare of those shops. I request that if all those families are given the authorized rights of those places, then it will make it easier to take some loans from banks and according to social status, it will be easy to marry children in their house because they have their immovable Property will be done.
Thank you.</v>
      </c>
      <c r="D65" s="4" t="s">
        <v>2942</v>
      </c>
      <c r="E65" s="4"/>
      <c r="F65" s="4"/>
      <c r="G65" s="4"/>
      <c r="H65" s="4"/>
      <c r="I65" s="4"/>
      <c r="J65" s="4"/>
      <c r="K65" s="4"/>
      <c r="L65" s="4"/>
      <c r="M65" s="4"/>
      <c r="N65" s="4"/>
      <c r="O65" s="4"/>
      <c r="P65" s="4"/>
      <c r="Q65" s="4"/>
      <c r="R65" s="4"/>
      <c r="S65" s="4"/>
      <c r="T65" s="4"/>
      <c r="U65" s="4"/>
      <c r="V65" s="4"/>
      <c r="W65" s="4"/>
      <c r="X65" s="4"/>
      <c r="Y65" s="4"/>
      <c r="Z65" s="4"/>
    </row>
    <row r="66" spans="1:26" ht="14.25" customHeight="1" x14ac:dyDescent="0.3">
      <c r="A66" s="2" t="s">
        <v>113</v>
      </c>
      <c r="B66" s="3" t="s">
        <v>114</v>
      </c>
      <c r="C66" s="4" t="str">
        <f ca="1">IFERROR(__xludf.DUMMYFUNCTION("GOOGLETRANSLATE(B66,""auto"",""en"")"),"Begger &amp; Poor People Management Scheme (BPMS)
The idea is to give a compulsion to the religious places to manage the beggers &amp; poor people in their nearby areas. The Government should make a team of this types of religious places (temples, mosques, etc) +"&amp;" Government units (Municipalities, Panchayats, etc) + NGOs (working for such people &amp; related). They will target the specific nearby areas where beggers are found bringing them under a roof performing basic sanitary activities &amp; providing them decent clot"&amp;"hes, etc. And whenever a begger is found will have to do the same to ensure no begger should be there. All the expenses will be funded my this religious places because they have abundance of money which should be applied to this type of work as this would"&amp;" be the greatest use of it. After that they should be provided jobs as per there ability (cleaning, small scale production, etc) the NGO would provide necessary human resource for it and (continue in the attached image)...")</f>
        <v>Begger &amp; Poor People Management Scheme (BPMS)
The idea is to give a compulsion to the religious places to manage the beggers &amp; poor people in their nearby areas. The Government should make a team of this types of religious places (temples, mosques, etc) + Government units (Municipalities, Panchayats, etc) + NGOs (working for such people &amp; related). They will target the specific nearby areas where beggers are found bringing them under a roof performing basic sanitary activities &amp; providing them decent clothes, etc. And whenever a begger is found will have to do the same to ensure no begger should be there. All the expenses will be funded my this religious places because they have abundance of money which should be applied to this type of work as this would be the greatest use of it. After that they should be provided jobs as per there ability (cleaning, small scale production, etc) the NGO would provide necessary human resource for it and (continue in the attached image)...</v>
      </c>
      <c r="D66" s="4" t="s">
        <v>114</v>
      </c>
      <c r="E66" s="4"/>
      <c r="F66" s="4"/>
      <c r="G66" s="4"/>
      <c r="H66" s="4"/>
      <c r="I66" s="4"/>
      <c r="J66" s="4"/>
      <c r="K66" s="4"/>
      <c r="L66" s="4"/>
      <c r="M66" s="4"/>
      <c r="N66" s="4"/>
      <c r="O66" s="4"/>
      <c r="P66" s="4"/>
      <c r="Q66" s="4"/>
      <c r="R66" s="4"/>
      <c r="S66" s="4"/>
      <c r="T66" s="4"/>
      <c r="U66" s="4"/>
      <c r="V66" s="4"/>
      <c r="W66" s="4"/>
      <c r="X66" s="4"/>
      <c r="Y66" s="4"/>
      <c r="Z66" s="4"/>
    </row>
    <row r="67" spans="1:26" ht="14.25" customHeight="1" x14ac:dyDescent="0.3">
      <c r="A67" s="2" t="s">
        <v>115</v>
      </c>
      <c r="B67" s="3" t="s">
        <v>116</v>
      </c>
      <c r="C67" s="4" t="str">
        <f ca="1">IFERROR(__xludf.DUMMYFUNCTION("GOOGLETRANSLATE(B67,""auto"",""en"")"),"Respected Prime Minister,
The sale of agronomed land should be strictly banned, otherwise after the next twenty -twenty five years, Indians will not get anything grain/vegetable/fruit flowers. Please I request that there should be a widespread debate on t"&amp;"his and the purchase of agrarian land for housing should be immediately stopped all over India.
Applicant,
Vindhya Vedic Human Utkarsh Samiti
Mirjapur -231001 Uttar Pradesh, India")</f>
        <v>Respected Prime Minister,
The sale of agronomed land should be strictly banned, otherwise after the next twenty -twenty five years, Indians will not get anything grain/vegetable/fruit flowers. Please I request that there should be a widespread debate on this and the purchase of agrarian land for housing should be immediately stopped all over India.
Applicant,
Vindhya Vedic Human Utkarsh Samiti
Mirjapur -231001 Uttar Pradesh, India</v>
      </c>
      <c r="D67" s="4" t="s">
        <v>2943</v>
      </c>
      <c r="E67" s="4"/>
      <c r="F67" s="4"/>
      <c r="G67" s="4"/>
      <c r="H67" s="4"/>
      <c r="I67" s="4"/>
      <c r="J67" s="4"/>
      <c r="K67" s="4"/>
      <c r="L67" s="4"/>
      <c r="M67" s="4"/>
      <c r="N67" s="4"/>
      <c r="O67" s="4"/>
      <c r="P67" s="4"/>
      <c r="Q67" s="4"/>
      <c r="R67" s="4"/>
      <c r="S67" s="4"/>
      <c r="T67" s="4"/>
      <c r="U67" s="4"/>
      <c r="V67" s="4"/>
      <c r="W67" s="4"/>
      <c r="X67" s="4"/>
      <c r="Y67" s="4"/>
      <c r="Z67" s="4"/>
    </row>
    <row r="68" spans="1:26" ht="14.25" customHeight="1" x14ac:dyDescent="0.3">
      <c r="A68" s="2" t="s">
        <v>117</v>
      </c>
      <c r="B68" s="3" t="s">
        <v>118</v>
      </c>
      <c r="C68" s="4" t="str">
        <f ca="1">IFERROR(__xludf.DUMMYFUNCTION("GOOGLETRANSLATE(B68,""auto"",""en"")"),"New Education Policy 2020:
It talks about an education system that needs no cramming and rote memorization.
Problem:
Indian Knowledge Systems value rote memorization for a very scientific reason:
1. Rote Memorization helps translation in the memory and he"&amp;"nce make use of memory efficiently. For instance: Panini's Sanskrit Grammar has ==&gt; Hence, NEP must not discount use of memory as a tool in quality education.
2. Indians were known to have infinite(by western standards) memory by the accounts of multiple "&amp;"foreigners. Because memory is the seed of new knowledge, and ancient India used good seed.
==&gt; Hence, we must create a memorization framework of basic sutras out of modern science so that it can be efficiently used for problem solving.
For a detailed and "&amp;"in depth analysis: saurabh.nd.budhwar@gmail.com")</f>
        <v>New Education Policy 2020:
It talks about an education system that needs no cramming and rote memorization.
Problem:
Indian Knowledge Systems value rote memorization for a very scientific reason:
1. Rote Memorization helps translation in the memory and hence make use of memory efficiently. For instance: Panini's Sanskrit Grammar has ==&gt; Hence, NEP must not discount use of memory as a tool in quality education.
2. Indians were known to have infinite(by western standards) memory by the accounts of multiple foreigners. Because memory is the seed of new knowledge, and ancient India used good seed.
==&gt; Hence, we must create a memorization framework of basic sutras out of modern science so that it can be efficiently used for problem solving.
For a detailed and in depth analysis: saurabh.nd.budhwar@gmail.com</v>
      </c>
      <c r="D68" s="4" t="s">
        <v>118</v>
      </c>
      <c r="E68" s="4"/>
      <c r="F68" s="4"/>
      <c r="G68" s="4"/>
      <c r="H68" s="4"/>
      <c r="I68" s="4"/>
      <c r="J68" s="4"/>
      <c r="K68" s="4"/>
      <c r="L68" s="4"/>
      <c r="M68" s="4"/>
      <c r="N68" s="4"/>
      <c r="O68" s="4"/>
      <c r="P68" s="4"/>
      <c r="Q68" s="4"/>
      <c r="R68" s="4"/>
      <c r="S68" s="4"/>
      <c r="T68" s="4"/>
      <c r="U68" s="4"/>
      <c r="V68" s="4"/>
      <c r="W68" s="4"/>
      <c r="X68" s="4"/>
      <c r="Y68" s="4"/>
      <c r="Z68" s="4"/>
    </row>
    <row r="69" spans="1:26" ht="14.25" customHeight="1" x14ac:dyDescent="0.3">
      <c r="A69" s="2" t="s">
        <v>119</v>
      </c>
      <c r="B69" s="3" t="s">
        <v>120</v>
      </c>
      <c r="C69" s="4" t="str">
        <f ca="1">IFERROR(__xludf.DUMMYFUNCTION("GOOGLETRANSLATE(B69,""auto"",""en"")"),"ONE NATION, ONE PEOPLE, ONE IDENTITY: AADHAAR
I propose that the AADHAAR should be designated as the SINGLE IDENTITY NUMBER for Indian citizens.
Multiple IDs such as Aadhaar, PAN, Driving Licence, Voters ID, Ration Card, Cowin Certificate, etc. face 4 big"&amp;" problems: (a) very hard to memorise/remember; (b) massive and avoidable duplication of data gathering and data storing; (c) mismatch of same data element in different databases; (d) disconnected databases, often again linked back to Aadhaar.
Advantages: "&amp;"(a) a single comprehensive reference point for entire profile of each citizen, (b) access of full dataset to start a new activity (eg. Cowin Certification); (c) one-time training to ground-level workforce; (d) much more focussed ground level control over "&amp;"fraudulent making of Aadhaar, more resources committed to the single point activity; (e) single Security ring, more robust, multi-layered, easier to manage; (f) technology upgrades easier to apply or retro-fit.")</f>
        <v>ONE NATION, ONE PEOPLE, ONE IDENTITY: AADHAAR
I propose that the AADHAAR should be designated as the SINGLE IDENTITY NUMBER for Indian citizens.
Multiple IDs such as Aadhaar, PAN, Driving Licence, Voters ID, Ration Card, Cowin Certificate, etc. face 4 big problems: (a) very hard to memorise/remember; (b) massive and avoidable duplication of data gathering and data storing; (c) mismatch of same data element in different databases; (d) disconnected databases, often again linked back to Aadhaar.
Advantages: (a) a single comprehensive reference point for entire profile of each citizen, (b) access of full dataset to start a new activity (eg. Cowin Certification); (c) one-time training to ground-level workforce; (d) much more focussed ground level control over fraudulent making of Aadhaar, more resources committed to the single point activity; (e) single Security ring, more robust, multi-layered, easier to manage; (f) technology upgrades easier to apply or retro-fit.</v>
      </c>
      <c r="D69" s="4" t="s">
        <v>120</v>
      </c>
      <c r="E69" s="4"/>
      <c r="F69" s="4"/>
      <c r="G69" s="4"/>
      <c r="H69" s="4"/>
      <c r="I69" s="4"/>
      <c r="J69" s="4"/>
      <c r="K69" s="4"/>
      <c r="L69" s="4"/>
      <c r="M69" s="4"/>
      <c r="N69" s="4"/>
      <c r="O69" s="4"/>
      <c r="P69" s="4"/>
      <c r="Q69" s="4"/>
      <c r="R69" s="4"/>
      <c r="S69" s="4"/>
      <c r="T69" s="4"/>
      <c r="U69" s="4"/>
      <c r="V69" s="4"/>
      <c r="W69" s="4"/>
      <c r="X69" s="4"/>
      <c r="Y69" s="4"/>
      <c r="Z69" s="4"/>
    </row>
    <row r="70" spans="1:26" ht="14.25" customHeight="1" x14ac:dyDescent="0.3">
      <c r="A70" s="2" t="s">
        <v>121</v>
      </c>
      <c r="B70" s="3" t="s">
        <v>122</v>
      </c>
      <c r="C70" s="4" t="str">
        <f ca="1">IFERROR(__xludf.DUMMYFUNCTION("GOOGLETRANSLATE(B70,""auto"",""en"")"),"Sir, I'm vinod kumar from andhrapradesh., Sir we are having power issues in summer because of production is low but we are forgetting one another source that is piezoelectricity which we can transform our roads to produce piezoelectricity by installing pi"&amp;"ezoelectric plates sir. We can install in heavy traffic roads and near signal lights which we can save power. And we can use drainage outlets to rotate turbines which is smaller but produced power will be usable sir. Thank you sir.")</f>
        <v>Sir, I'm vinod kumar from andhrapradesh., Sir we are having power issues in summer because of production is low but we are forgetting one another source that is piezoelectricity which we can transform our roads to produce piezoelectricity by installing piezoelectric plates sir. We can install in heavy traffic roads and near signal lights which we can save power. And we can use drainage outlets to rotate turbines which is smaller but produced power will be usable sir. Thank you sir.</v>
      </c>
      <c r="D70" s="4" t="s">
        <v>122</v>
      </c>
      <c r="E70" s="4"/>
      <c r="F70" s="4"/>
      <c r="G70" s="4"/>
      <c r="H70" s="4"/>
      <c r="I70" s="4"/>
      <c r="J70" s="4"/>
      <c r="K70" s="4"/>
      <c r="L70" s="4"/>
      <c r="M70" s="4"/>
      <c r="N70" s="4"/>
      <c r="O70" s="4"/>
      <c r="P70" s="4"/>
      <c r="Q70" s="4"/>
      <c r="R70" s="4"/>
      <c r="S70" s="4"/>
      <c r="T70" s="4"/>
      <c r="U70" s="4"/>
      <c r="V70" s="4"/>
      <c r="W70" s="4"/>
      <c r="X70" s="4"/>
      <c r="Y70" s="4"/>
      <c r="Z70" s="4"/>
    </row>
    <row r="71" spans="1:26" ht="14.25" customHeight="1" x14ac:dyDescent="0.3">
      <c r="A71" s="2" t="s">
        <v>123</v>
      </c>
      <c r="B71" s="3" t="s">
        <v>124</v>
      </c>
      <c r="C71" s="4" t="str">
        <f ca="1">IFERROR(__xludf.DUMMYFUNCTION("GOOGLETRANSLATE(B71,""auto"",""en"")"),"Honorable Prime Minister, 
With the current resources and infrastructure of the country, we can make our country a prosperous, peaceful and orderly paradise.  Taking just a few steps and their concerted implementation can change our country, which is only"&amp;" possible with your strong action.
  Firstly, waste prevention and proper utilization of resources.  By this it is possible to conserve or increase resources without increasing production. 
 Secondly,  crack down on financial corruption.  To observe wheth"&amp;"er the money allocated by the government is being used properly by the responsible institutions.  And to observe whether people or institutions are paying taxes properly.  Keeping a sharp lookout for fraud in payment of taxes or payments for government se"&amp;"rvices. 
Thirdly,  Creative, honest, hard-working and courageous people should be employed for administrative work.  By whom the establishment of justice at the administrative and social level is more possible.")</f>
        <v>Honorable Prime Minister, 
With the current resources and infrastructure of the country, we can make our country a prosperous, peaceful and orderly paradise.  Taking just a few steps and their concerted implementation can change our country, which is only possible with your strong action.
  Firstly, waste prevention and proper utilization of resources.  By this it is possible to conserve or increase resources without increasing production. 
 Secondly,  crack down on financial corruption.  To observe whether the money allocated by the government is being used properly by the responsible institutions.  And to observe whether people or institutions are paying taxes properly.  Keeping a sharp lookout for fraud in payment of taxes or payments for government services. 
Thirdly,  Creative, honest, hard-working and courageous people should be employed for administrative work.  By whom the establishment of justice at the administrative and social level is more possible.</v>
      </c>
      <c r="D71" s="4" t="s">
        <v>124</v>
      </c>
      <c r="E71" s="4"/>
      <c r="F71" s="4"/>
      <c r="G71" s="4"/>
      <c r="H71" s="4"/>
      <c r="I71" s="4"/>
      <c r="J71" s="4"/>
      <c r="K71" s="4"/>
      <c r="L71" s="4"/>
      <c r="M71" s="4"/>
      <c r="N71" s="4"/>
      <c r="O71" s="4"/>
      <c r="P71" s="4"/>
      <c r="Q71" s="4"/>
      <c r="R71" s="4"/>
      <c r="S71" s="4"/>
      <c r="T71" s="4"/>
      <c r="U71" s="4"/>
      <c r="V71" s="4"/>
      <c r="W71" s="4"/>
      <c r="X71" s="4"/>
      <c r="Y71" s="4"/>
      <c r="Z71" s="4"/>
    </row>
    <row r="72" spans="1:26" ht="14.25" customHeight="1" x14ac:dyDescent="0.3">
      <c r="A72" s="2" t="s">
        <v>125</v>
      </c>
      <c r="B72" s="3" t="s">
        <v>126</v>
      </c>
      <c r="C72" s="4" t="str">
        <f ca="1">IFERROR(__xludf.DUMMYFUNCTION("GOOGLETRANSLATE(B72,""auto"",""en"")"),"suggestion for income tax form-
1.please provide upi option in income tax form at payment page
2.pamement process should be simplified.. I.e. no need to fill any field other than upi id.. currently head ,sub head needs to filled.. these fields should be c"&amp;"aptured way before payment page.. and at payment page just payment processing should be done.. no need to again fill any more data.. transaction number can be linked to each return
3.facility to pay to income tax department from any payment method.. just "&amp;"transaction number and otp can be entered in the income tax return .. so payment and return filing will be different.. ultimate aim is simple return filing process .. consultantation should be made with all stakeholders before implementation
4.process re-"&amp;"engineering must be done in all government form filling.. I.e. simplified processes must be adopted.. e.g. we already have database as per pm Kissan scheme.. in kusum scheme such database with lottery system can be used")</f>
        <v>suggestion for income tax form-
1.please provide upi option in income tax form at payment page
2.pamement process should be simplified.. I.e. no need to fill any field other than upi id.. currently head ,sub head needs to filled.. these fields should be captured way before payment page.. and at payment page just payment processing should be done.. no need to again fill any more data.. transaction number can be linked to each return
3.facility to pay to income tax department from any payment method.. just transaction number and otp can be entered in the income tax return .. so payment and return filing will be different.. ultimate aim is simple return filing process .. consultantation should be made with all stakeholders before implementation
4.process re-engineering must be done in all government form filling.. I.e. simplified processes must be adopted.. e.g. we already have database as per pm Kissan scheme.. in kusum scheme such database with lottery system can be used</v>
      </c>
      <c r="D72" s="4" t="s">
        <v>126</v>
      </c>
      <c r="E72" s="4"/>
      <c r="F72" s="4"/>
      <c r="G72" s="4"/>
      <c r="H72" s="4"/>
      <c r="I72" s="4"/>
      <c r="J72" s="4"/>
      <c r="K72" s="4"/>
      <c r="L72" s="4"/>
      <c r="M72" s="4"/>
      <c r="N72" s="4"/>
      <c r="O72" s="4"/>
      <c r="P72" s="4"/>
      <c r="Q72" s="4"/>
      <c r="R72" s="4"/>
      <c r="S72" s="4"/>
      <c r="T72" s="4"/>
      <c r="U72" s="4"/>
      <c r="V72" s="4"/>
      <c r="W72" s="4"/>
      <c r="X72" s="4"/>
      <c r="Y72" s="4"/>
      <c r="Z72" s="4"/>
    </row>
    <row r="73" spans="1:26" ht="14.25" customHeight="1" x14ac:dyDescent="0.3">
      <c r="A73" s="2" t="s">
        <v>127</v>
      </c>
      <c r="B73" s="3" t="s">
        <v>128</v>
      </c>
      <c r="C73" s="4" t="str">
        <f ca="1">IFERROR(__xludf.DUMMYFUNCTION("GOOGLETRANSLATE(B73,""auto"",""en"")"),"Current bank account for new startups - 500 Rs only
Please consider allowing new startup founders to open Current account with minimum bal of 500 Rs (deposit or opening fee) though people are able to register companies easily , finding a current account i"&amp;"s very difficult, they the banks expect 10000INR to 1 lakh as deposit , this will help new startup founders")</f>
        <v>Current bank account for new startups - 500 Rs only
Please consider allowing new startup founders to open Current account with minimum bal of 500 Rs (deposit or opening fee) though people are able to register companies easily , finding a current account is very difficult, they the banks expect 10000INR to 1 lakh as deposit , this will help new startup founders</v>
      </c>
      <c r="D73" s="4" t="s">
        <v>128</v>
      </c>
      <c r="E73" s="4"/>
      <c r="F73" s="4"/>
      <c r="G73" s="4"/>
      <c r="H73" s="4"/>
      <c r="I73" s="4"/>
      <c r="J73" s="4"/>
      <c r="K73" s="4"/>
      <c r="L73" s="4"/>
      <c r="M73" s="4"/>
      <c r="N73" s="4"/>
      <c r="O73" s="4"/>
      <c r="P73" s="4"/>
      <c r="Q73" s="4"/>
      <c r="R73" s="4"/>
      <c r="S73" s="4"/>
      <c r="T73" s="4"/>
      <c r="U73" s="4"/>
      <c r="V73" s="4"/>
      <c r="W73" s="4"/>
      <c r="X73" s="4"/>
      <c r="Y73" s="4"/>
      <c r="Z73" s="4"/>
    </row>
    <row r="74" spans="1:26" ht="14.25" customHeight="1" x14ac:dyDescent="0.3">
      <c r="A74" s="2" t="s">
        <v>129</v>
      </c>
      <c r="B74" s="3" t="s">
        <v>130</v>
      </c>
      <c r="C74" s="4" t="str">
        <f ca="1">IFERROR(__xludf.DUMMYFUNCTION("GOOGLETRANSLATE(B74,""auto"",""en"")"),"Student-cum-Employment ID,
I propose an Pan-India Basis one ID (One Roll No/Registration No, from school to college) Which will have an unique ID like Aadhaar, every school going students will have it. As per NEP-2020, this card will be updated regularly "&amp;"varying step-to-step with minimal details, according to 5+3+3+4 system. After that it automatically becomes a mandatory Employment ID (can replace 'Bio Data' forms asked by companies).
Government can track organized/inorganized sector workers very easily."&amp;"
How much talent is lost can be traced. How much students get proper infrastructure related to education can be traced. Extra burden of eShram like cards can be removed. Talent pool can be traced and related infrastructure can be build.")</f>
        <v>Student-cum-Employment ID,
I propose an Pan-India Basis one ID (One Roll No/Registration No, from school to college) Which will have an unique ID like Aadhaar, every school going students will have it. As per NEP-2020, this card will be updated regularly varying step-to-step with minimal details, according to 5+3+3+4 system. After that it automatically becomes a mandatory Employment ID (can replace 'Bio Data' forms asked by companies).
Government can track organized/inorganized sector workers very easily.
How much talent is lost can be traced. How much students get proper infrastructure related to education can be traced. Extra burden of eShram like cards can be removed. Talent pool can be traced and related infrastructure can be build.</v>
      </c>
      <c r="D74" s="4" t="s">
        <v>130</v>
      </c>
      <c r="E74" s="4"/>
      <c r="F74" s="4"/>
      <c r="G74" s="4"/>
      <c r="H74" s="4"/>
      <c r="I74" s="4"/>
      <c r="J74" s="4"/>
      <c r="K74" s="4"/>
      <c r="L74" s="4"/>
      <c r="M74" s="4"/>
      <c r="N74" s="4"/>
      <c r="O74" s="4"/>
      <c r="P74" s="4"/>
      <c r="Q74" s="4"/>
      <c r="R74" s="4"/>
      <c r="S74" s="4"/>
      <c r="T74" s="4"/>
      <c r="U74" s="4"/>
      <c r="V74" s="4"/>
      <c r="W74" s="4"/>
      <c r="X74" s="4"/>
      <c r="Y74" s="4"/>
      <c r="Z74" s="4"/>
    </row>
    <row r="75" spans="1:26" ht="14.25" customHeight="1" x14ac:dyDescent="0.3">
      <c r="A75" s="2" t="s">
        <v>131</v>
      </c>
      <c r="B75" s="3" t="s">
        <v>132</v>
      </c>
      <c r="C75" s="4" t="str">
        <f ca="1">IFERROR(__xludf.DUMMYFUNCTION("GOOGLETRANSLATE(B75,""auto"",""en"")"),"Hi Everyone, ,
I think, We have to save our hills, else we also became one of those countries who are facing or get affected by climate change. (Vize. Flooding by increasing of water level &amp; non availability of natural obstacles/hills, Earthquake due imba"&amp;"lance of earth shell, etc.).
For it we have to search stone's alternate for constructions at every stage. (Building/ Other constructions, Road construction, Railway construction &amp; for Rail tracks).
Then only we will be reduce use of or depending of stones"&amp;" and alternatively save the stony hills.
[Just like Saving trees for Ozone layers, and saving hills to avoid further upcoming disasters].
Thanks.")</f>
        <v>Hi Everyone, ,
I think, We have to save our hills, else we also became one of those countries who are facing or get affected by climate change. (Vize. Flooding by increasing of water level &amp; non availability of natural obstacles/hills, Earthquake due imbalance of earth shell, etc.).
For it we have to search stone's alternate for constructions at every stage. (Building/ Other constructions, Road construction, Railway construction &amp; for Rail tracks).
Then only we will be reduce use of or depending of stones and alternatively save the stony hills.
[Just like Saving trees for Ozone layers, and saving hills to avoid further upcoming disasters].
Thanks.</v>
      </c>
      <c r="D75" s="4" t="s">
        <v>132</v>
      </c>
      <c r="E75" s="4"/>
      <c r="F75" s="4"/>
      <c r="G75" s="4"/>
      <c r="H75" s="4"/>
      <c r="I75" s="4"/>
      <c r="J75" s="4"/>
      <c r="K75" s="4"/>
      <c r="L75" s="4"/>
      <c r="M75" s="4"/>
      <c r="N75" s="4"/>
      <c r="O75" s="4"/>
      <c r="P75" s="4"/>
      <c r="Q75" s="4"/>
      <c r="R75" s="4"/>
      <c r="S75" s="4"/>
      <c r="T75" s="4"/>
      <c r="U75" s="4"/>
      <c r="V75" s="4"/>
      <c r="W75" s="4"/>
      <c r="X75" s="4"/>
      <c r="Y75" s="4"/>
      <c r="Z75" s="4"/>
    </row>
    <row r="76" spans="1:26" ht="14.25" customHeight="1" x14ac:dyDescent="0.3">
      <c r="A76" s="2" t="s">
        <v>133</v>
      </c>
      <c r="B76" s="3" t="s">
        <v>134</v>
      </c>
      <c r="C76" s="4" t="str">
        <f ca="1">IFERROR(__xludf.DUMMYFUNCTION("GOOGLETRANSLATE(B76,""auto"",""en"")"),"Police and judiciary reforms in India are very important. Millions of cases are pending in both departments. It takes 20 years in the decision of a case. Only the name will be left for")</f>
        <v>Police and judiciary reforms in India are very important. Millions of cases are pending in both departments. It takes 20 years in the decision of a case. Only the name will be left for</v>
      </c>
      <c r="D76" s="4" t="s">
        <v>2944</v>
      </c>
      <c r="E76" s="4"/>
      <c r="F76" s="4"/>
      <c r="G76" s="4"/>
      <c r="H76" s="4"/>
      <c r="I76" s="4"/>
      <c r="J76" s="4"/>
      <c r="K76" s="4"/>
      <c r="L76" s="4"/>
      <c r="M76" s="4"/>
      <c r="N76" s="4"/>
      <c r="O76" s="4"/>
      <c r="P76" s="4"/>
      <c r="Q76" s="4"/>
      <c r="R76" s="4"/>
      <c r="S76" s="4"/>
      <c r="T76" s="4"/>
      <c r="U76" s="4"/>
      <c r="V76" s="4"/>
      <c r="W76" s="4"/>
      <c r="X76" s="4"/>
      <c r="Y76" s="4"/>
      <c r="Z76" s="4"/>
    </row>
    <row r="77" spans="1:26" ht="14.25" customHeight="1" x14ac:dyDescent="0.3">
      <c r="A77" s="2" t="s">
        <v>133</v>
      </c>
      <c r="B77" s="3" t="s">
        <v>135</v>
      </c>
      <c r="C77" s="4" t="str">
        <f ca="1">IFERROR(__xludf.DUMMYFUNCTION("GOOGLETRANSLATE(B77,""auto"",""en"")"),"All over india Police uniform should have camera and also inside police with central datacenter so that their honesty,behaviour and activity can be monitored and evaluated secreately.")</f>
        <v>All over india Police uniform should have camera and also inside police with central datacenter so that their honesty,behaviour and activity can be monitored and evaluated secreately.</v>
      </c>
      <c r="D77" s="4" t="s">
        <v>135</v>
      </c>
      <c r="E77" s="4"/>
      <c r="F77" s="4"/>
      <c r="G77" s="4"/>
      <c r="H77" s="4"/>
      <c r="I77" s="4"/>
      <c r="J77" s="4"/>
      <c r="K77" s="4"/>
      <c r="L77" s="4"/>
      <c r="M77" s="4"/>
      <c r="N77" s="4"/>
      <c r="O77" s="4"/>
      <c r="P77" s="4"/>
      <c r="Q77" s="4"/>
      <c r="R77" s="4"/>
      <c r="S77" s="4"/>
      <c r="T77" s="4"/>
      <c r="U77" s="4"/>
      <c r="V77" s="4"/>
      <c r="W77" s="4"/>
      <c r="X77" s="4"/>
      <c r="Y77" s="4"/>
      <c r="Z77" s="4"/>
    </row>
    <row r="78" spans="1:26" ht="14.25" customHeight="1" x14ac:dyDescent="0.3">
      <c r="A78" s="2" t="s">
        <v>125</v>
      </c>
      <c r="B78" s="3" t="s">
        <v>136</v>
      </c>
      <c r="C78" s="4" t="str">
        <f ca="1">IFERROR(__xludf.DUMMYFUNCTION("GOOGLETRANSLATE(B78,""auto"",""en"")"),"suggestion for railway signalling &amp; telecom-
1.currently separate copper conductors are being used between 2 stations for different equipments &amp; and analog signals like AXLE COUNTERS,BLOCK INSTRUMENT, TELEPHONE ,IBH , AND OFC for telecom
2.copper conducto"&amp;"rs are much more costly to maintain,and initial capital &amp; maintainance cost is also more(insulation of copper cable tends to break for lot of reasons and it results in entire 5 to 6 km cable to be defective
3.currently lot of defective copper cables(under"&amp;"ground)at all stations &amp; block section .. scrap cost of such cables together can be 1000s crore in each zone..&amp; copper cables are prone to theft
solution-
1.convert all analog signals to digital (just like efftronics data logger converts analog to digital"&amp;")and shift all communication to ofc..using multiplexing..
2.for failsafe ofc network.. ofcs can be layed in 3 layers from Track.. e.g. first near Track..second layer 40 to 50km from Track..excess capacity can be rented in rural")</f>
        <v>suggestion for railway signalling &amp; telecom-
1.currently separate copper conductors are being used between 2 stations for different equipments &amp; and analog signals like AXLE COUNTERS,BLOCK INSTRUMENT, TELEPHONE ,IBH , AND OFC for telecom
2.copper conductors are much more costly to maintain,and initial capital &amp; maintainance cost is also more(insulation of copper cable tends to break for lot of reasons and it results in entire 5 to 6 km cable to be defective
3.currently lot of defective copper cables(underground)at all stations &amp; block section .. scrap cost of such cables together can be 1000s crore in each zone..&amp; copper cables are prone to theft
solution-
1.convert all analog signals to digital (just like efftronics data logger converts analog to digital)and shift all communication to ofc..using multiplexing..
2.for failsafe ofc network.. ofcs can be layed in 3 layers from Track.. e.g. first near Track..second layer 40 to 50km from Track..excess capacity can be rented in rural</v>
      </c>
      <c r="D78" s="4" t="s">
        <v>136</v>
      </c>
      <c r="E78" s="4"/>
      <c r="F78" s="4"/>
      <c r="G78" s="4"/>
      <c r="H78" s="4"/>
      <c r="I78" s="4"/>
      <c r="J78" s="4"/>
      <c r="K78" s="4"/>
      <c r="L78" s="4"/>
      <c r="M78" s="4"/>
      <c r="N78" s="4"/>
      <c r="O78" s="4"/>
      <c r="P78" s="4"/>
      <c r="Q78" s="4"/>
      <c r="R78" s="4"/>
      <c r="S78" s="4"/>
      <c r="T78" s="4"/>
      <c r="U78" s="4"/>
      <c r="V78" s="4"/>
      <c r="W78" s="4"/>
      <c r="X78" s="4"/>
      <c r="Y78" s="4"/>
      <c r="Z78" s="4"/>
    </row>
    <row r="79" spans="1:26" ht="14.25" customHeight="1" x14ac:dyDescent="0.3">
      <c r="A79" s="2" t="s">
        <v>70</v>
      </c>
      <c r="B79" s="3" t="s">
        <v>137</v>
      </c>
      <c r="C79" s="4" t="str">
        <f ca="1">IFERROR(__xludf.DUMMYFUNCTION("GOOGLETRANSLATE(B79,""auto"",""en"")"),"How To Curb Revdi Culture:
The Govt should come up with permissible economic indicators like Government Debt to GDP ratio (ensuring the State’s/ Centre’s ability to service debt without strain), revenue expenditure as a % of Government income (ensuring mo"&amp;"st of the expenses go towards productive purposes), Revenue Collection Efficiency (Actual/ Budget) etc.
Any State/ Central Govt should be permitted to offer freebies subject to meeting the targets in respect of these indicators. The Govt should also be ma"&amp;"de to first set apart the money for freebies from their coffers before implementing freebies. Any state whose finances are not within the permitted indicators may not be permitted to offer freebies. This will put pressure on poorly performing Govts, and i"&amp;"ndirectly lead to their exit in the next elections.
For more details, please read my complete article on this subject at: https://www.pgurus.com/how-to-curb-freebie-culture-in-politics/")</f>
        <v>How To Curb Revdi Culture:
The Govt should come up with permissible economic indicators like Government Debt to GDP ratio (ensuring the State’s/ Centre’s ability to service debt without strain), revenue expenditure as a % of Government income (ensuring most of the expenses go towards productive purposes), Revenue Collection Efficiency (Actual/ Budget) etc.
Any State/ Central Govt should be permitted to offer freebies subject to meeting the targets in respect of these indicators. The Govt should also be made to first set apart the money for freebies from their coffers before implementing freebies. Any state whose finances are not within the permitted indicators may not be permitted to offer freebies. This will put pressure on poorly performing Govts, and indirectly lead to their exit in the next elections.
For more details, please read my complete article on this subject at: https://www.pgurus.com/how-to-curb-freebie-culture-in-politics/</v>
      </c>
      <c r="D79" s="4" t="s">
        <v>137</v>
      </c>
      <c r="E79" s="4"/>
      <c r="F79" s="4"/>
      <c r="G79" s="4"/>
      <c r="H79" s="4"/>
      <c r="I79" s="4"/>
      <c r="J79" s="4"/>
      <c r="K79" s="4"/>
      <c r="L79" s="4"/>
      <c r="M79" s="4"/>
      <c r="N79" s="4"/>
      <c r="O79" s="4"/>
      <c r="P79" s="4"/>
      <c r="Q79" s="4"/>
      <c r="R79" s="4"/>
      <c r="S79" s="4"/>
      <c r="T79" s="4"/>
      <c r="U79" s="4"/>
      <c r="V79" s="4"/>
      <c r="W79" s="4"/>
      <c r="X79" s="4"/>
      <c r="Y79" s="4"/>
      <c r="Z79" s="4"/>
    </row>
    <row r="80" spans="1:26" ht="14.25" customHeight="1" x14ac:dyDescent="0.3">
      <c r="A80" s="2" t="s">
        <v>70</v>
      </c>
      <c r="B80" s="3" t="s">
        <v>138</v>
      </c>
      <c r="C80" s="4" t="str">
        <f ca="1">IFERROR(__xludf.DUMMYFUNCTION("GOOGLETRANSLATE(B80,""auto"",""en"")"),"How India Can Generate Jobs In Large Scale:
One thing the Government can do immediately to generate substantial additional employment is by making most of our people employable, at schools, colleges and before first employment, by imparting generic basic "&amp;"employability skills on a massive scale through the Ministry of Skill Development and Entrepreneurship. This should be in addition to the industry/ profession-related skill development training programs it is already conducting through National Skill Deve"&amp;"lopment Corporation (NSDC). Models for such training are available, mostly in the private sector.
Generic Skill development is a force multiplier in employment generation.
We need a National Task Force for Employment Generation.
For details, pl read m art"&amp;"icle at: https://www.pgurus.com/can-india-create-jobs-on-a-large-scale/")</f>
        <v>How India Can Generate Jobs In Large Scale:
One thing the Government can do immediately to generate substantial additional employment is by making most of our people employable, at schools, colleges and before first employment, by imparting generic basic employability skills on a massive scale through the Ministry of Skill Development and Entrepreneurship. This should be in addition to the industry/ profession-related skill development training programs it is already conducting through National Skill Development Corporation (NSDC). Models for such training are available, mostly in the private sector.
Generic Skill development is a force multiplier in employment generation.
We need a National Task Force for Employment Generation.
For details, pl read m article at: https://www.pgurus.com/can-india-create-jobs-on-a-large-scale/</v>
      </c>
      <c r="D80" s="4" t="s">
        <v>138</v>
      </c>
      <c r="E80" s="4"/>
      <c r="F80" s="4"/>
      <c r="G80" s="4"/>
      <c r="H80" s="4"/>
      <c r="I80" s="4"/>
      <c r="J80" s="4"/>
      <c r="K80" s="4"/>
      <c r="L80" s="4"/>
      <c r="M80" s="4"/>
      <c r="N80" s="4"/>
      <c r="O80" s="4"/>
      <c r="P80" s="4"/>
      <c r="Q80" s="4"/>
      <c r="R80" s="4"/>
      <c r="S80" s="4"/>
      <c r="T80" s="4"/>
      <c r="U80" s="4"/>
      <c r="V80" s="4"/>
      <c r="W80" s="4"/>
      <c r="X80" s="4"/>
      <c r="Y80" s="4"/>
      <c r="Z80" s="4"/>
    </row>
    <row r="81" spans="1:26" ht="14.25" customHeight="1" x14ac:dyDescent="0.3">
      <c r="A81" s="2" t="s">
        <v>139</v>
      </c>
      <c r="B81" s="3" t="s">
        <v>140</v>
      </c>
      <c r="C81" s="4" t="str">
        <f ca="1">IFERROR(__xludf.DUMMYFUNCTION("GOOGLETRANSLATE(B81,""auto"",""en"")"),"Name:cadet Princepal Singh
2PB Naval unit Amritsar
Khalsa college Amritsar
topic
HONSTY
Honesty implies being truthful. Honesty means to develop a practice of speaking truth throughout life. A person who practices Honesty in his/her life, possess strong m"&amp;"oral character. An Honest person shows good behavior, always follows rules and regulations, maintain discipline, speak the truth, and is punctual. An honest person is trustworthy as he always tends to speak the truth.
Every one of us must have heard the p"&amp;"hrase “Honesty is the Best Policy”. It is indeed a wise phrase. Probably, every child learns this teaching from their parents. This beautiful teaching has been taught since time immemorial. However, its practice has certainly fallen short. People resort t"&amp;"o lies very easily nowadays. Furthermore, there is rampant corruption these days. People deceive others by being dishonest. Hence, there is an urgent need for this teaching’s revival.")</f>
        <v>Name:cadet Princepal Singh
2PB Naval unit Amritsar
Khalsa college Amritsar
topic
HONSTY
Honesty implies being truthful. Honesty means to develop a practice of speaking truth throughout life. A person who practices Honesty in his/her life, possess strong moral character. An Honest person shows good behavior, always follows rules and regulations, maintain discipline, speak the truth, and is punctual. An honest person is trustworthy as he always tends to speak the truth.
Every one of us must have heard the phrase “Honesty is the Best Policy”. It is indeed a wise phrase. Probably, every child learns this teaching from their parents. This beautiful teaching has been taught since time immemorial. However, its practice has certainly fallen short. People resort to lies very easily nowadays. Furthermore, there is rampant corruption these days. People deceive others by being dishonest. Hence, there is an urgent need for this teaching’s revival.</v>
      </c>
      <c r="D81" s="4" t="s">
        <v>140</v>
      </c>
      <c r="E81" s="4"/>
      <c r="F81" s="4"/>
      <c r="G81" s="4"/>
      <c r="H81" s="4"/>
      <c r="I81" s="4"/>
      <c r="J81" s="4"/>
      <c r="K81" s="4"/>
      <c r="L81" s="4"/>
      <c r="M81" s="4"/>
      <c r="N81" s="4"/>
      <c r="O81" s="4"/>
      <c r="P81" s="4"/>
      <c r="Q81" s="4"/>
      <c r="R81" s="4"/>
      <c r="S81" s="4"/>
      <c r="T81" s="4"/>
      <c r="U81" s="4"/>
      <c r="V81" s="4"/>
      <c r="W81" s="4"/>
      <c r="X81" s="4"/>
      <c r="Y81" s="4"/>
      <c r="Z81" s="4"/>
    </row>
    <row r="82" spans="1:26" ht="14.25" customHeight="1" x14ac:dyDescent="0.3">
      <c r="A82" s="2" t="s">
        <v>141</v>
      </c>
      <c r="B82" s="3" t="s">
        <v>142</v>
      </c>
      <c r="C82" s="4" t="str">
        <f ca="1">IFERROR(__xludf.DUMMYFUNCTION("GOOGLETRANSLATE(B82,""auto"",""en"")"),"cadta arti
Khalsa College। Khalsa
amrtisar। 2pbnaval unit
the value of education at much younger age our faste trysty with learning begine at home and our teachers and parents garamdparents and often silbloan the importance of education line")</f>
        <v>cadta arti
Khalsa College। Khalsa
amrtisar। 2pbnaval unit
the value of education at much younger age our faste trysty with learning begine at home and our teachers and parents garamdparents and often silbloan the importance of education line</v>
      </c>
      <c r="D82" s="4" t="s">
        <v>142</v>
      </c>
      <c r="E82" s="4"/>
      <c r="F82" s="4"/>
      <c r="G82" s="4"/>
      <c r="H82" s="4"/>
      <c r="I82" s="4"/>
      <c r="J82" s="4"/>
      <c r="K82" s="4"/>
      <c r="L82" s="4"/>
      <c r="M82" s="4"/>
      <c r="N82" s="4"/>
      <c r="O82" s="4"/>
      <c r="P82" s="4"/>
      <c r="Q82" s="4"/>
      <c r="R82" s="4"/>
      <c r="S82" s="4"/>
      <c r="T82" s="4"/>
      <c r="U82" s="4"/>
      <c r="V82" s="4"/>
      <c r="W82" s="4"/>
      <c r="X82" s="4"/>
      <c r="Y82" s="4"/>
      <c r="Z82" s="4"/>
    </row>
    <row r="83" spans="1:26" ht="14.25" customHeight="1" x14ac:dyDescent="0.3">
      <c r="A83" s="2" t="s">
        <v>143</v>
      </c>
      <c r="B83" s="3" t="s">
        <v>144</v>
      </c>
      <c r="C83" s="4" t="str">
        <f ca="1">IFERROR(__xludf.DUMMYFUNCTION("GOOGLETRANSLATE(B83,""auto"",""en"")"),"Subject = Difference between 1 day week off vs 2 days week off , and how we can create Jobs by applyinging 2 days week off schedule.
Respected Ma'am/Sir,
I would like to take your 5 minutes.
During lockdown I made a theory proving how we can make 14.28..%"&amp;" more jobs available in many government sectors by giving 2 days weekoff instead of 1 day and it will be helping in development of India and other developing nations so far. I need your guidance to make this executable.
I am sending a file and a video reg"&amp;"arding the same.I want that department represent this idea to honourable PM . Please do have a look at it.
Thanking you for your concern and support.
Yours sincerely,
Dr Akshay Gosai
Contact no - 8200215679
https://m.youtube.com/watch?v=vh3PoiG4ZGQ&amp;featur"&amp;"e=youtu.be
I am looking forward on this innovative idea of sustainable development and creating jobs.")</f>
        <v>Subject = Difference between 1 day week off vs 2 days week off , and how we can create Jobs by applyinging 2 days week off schedule.
Respected Ma'am/Sir,
I would like to take your 5 minutes.
During lockdown I made a theory proving how we can make 14.28..% more jobs available in many government sectors by giving 2 days weekoff instead of 1 day and it will be helping in development of India and other developing nations so far. I need your guidance to make this executable.
I am sending a file and a video regarding the same.I want that department represent this idea to honourable PM . Please do have a look at it.
Thanking you for your concern and support.
Yours sincerely,
Dr Akshay Gosai
Contact no - 8200215679
https://m.youtube.com/watch?v=vh3PoiG4ZGQ&amp;feature=youtu.be
I am looking forward on this innovative idea of sustainable development and creating jobs.</v>
      </c>
      <c r="D83" s="4" t="s">
        <v>144</v>
      </c>
      <c r="E83" s="4"/>
      <c r="F83" s="4"/>
      <c r="G83" s="4"/>
      <c r="H83" s="4"/>
      <c r="I83" s="4"/>
      <c r="J83" s="4"/>
      <c r="K83" s="4"/>
      <c r="L83" s="4"/>
      <c r="M83" s="4"/>
      <c r="N83" s="4"/>
      <c r="O83" s="4"/>
      <c r="P83" s="4"/>
      <c r="Q83" s="4"/>
      <c r="R83" s="4"/>
      <c r="S83" s="4"/>
      <c r="T83" s="4"/>
      <c r="U83" s="4"/>
      <c r="V83" s="4"/>
      <c r="W83" s="4"/>
      <c r="X83" s="4"/>
      <c r="Y83" s="4"/>
      <c r="Z83" s="4"/>
    </row>
    <row r="84" spans="1:26" ht="14.25" customHeight="1" x14ac:dyDescent="0.3">
      <c r="A84" s="2" t="s">
        <v>145</v>
      </c>
      <c r="B84" s="3" t="s">
        <v>146</v>
      </c>
      <c r="C84" s="4" t="str">
        <f ca="1">IFERROR(__xludf.DUMMYFUNCTION("GOOGLETRANSLATE(B84,""auto"",""en"")"),"We know demand is unlimited,as one meet another follows immediately.Enhancement of transparency is what through which we can stand as biswaguru.Moreover, grass root elimination of intermediator is what through which real progress can be earned.")</f>
        <v>We know demand is unlimited,as one meet another follows immediately.Enhancement of transparency is what through which we can stand as biswaguru.Moreover, grass root elimination of intermediator is what through which real progress can be earned.</v>
      </c>
      <c r="D84" s="4" t="s">
        <v>146</v>
      </c>
      <c r="E84" s="4"/>
      <c r="F84" s="4"/>
      <c r="G84" s="4"/>
      <c r="H84" s="4"/>
      <c r="I84" s="4"/>
      <c r="J84" s="4"/>
      <c r="K84" s="4"/>
      <c r="L84" s="4"/>
      <c r="M84" s="4"/>
      <c r="N84" s="4"/>
      <c r="O84" s="4"/>
      <c r="P84" s="4"/>
      <c r="Q84" s="4"/>
      <c r="R84" s="4"/>
      <c r="S84" s="4"/>
      <c r="T84" s="4"/>
      <c r="U84" s="4"/>
      <c r="V84" s="4"/>
      <c r="W84" s="4"/>
      <c r="X84" s="4"/>
      <c r="Y84" s="4"/>
      <c r="Z84" s="4"/>
    </row>
    <row r="85" spans="1:26" ht="14.25" customHeight="1" x14ac:dyDescent="0.3">
      <c r="A85" s="2" t="s">
        <v>147</v>
      </c>
      <c r="B85" s="3" t="s">
        <v>148</v>
      </c>
      <c r="C85" s="4" t="str">
        <f ca="1">IFERROR(__xludf.DUMMYFUNCTION("GOOGLETRANSLATE(B85,""auto"",""en"")"),"Namasthe Hamare Priya Paradhanamantriji, I would like to mention my sugessions regarding the delays in hearing and announcing quick decisions on serious crimes of terrorism, supporting terrorism, crimes on women , children, drugs supply and consumption to"&amp;"o. Why our law and courts are taking such a long time to collect the evidences and punish the culprit inspite of acceptance of doing such crimes by the culprit. Our courts have to announce the punishment within two weeks in such crimes and death penalty h"&amp;"as to be executed faster without keeping the culprits in jails at our tax payers expenses. Why can we make it happen faster. Such actions will minimize such crimes. Also kindly BAN the alcohol immediately. The women are suffering in pain as they are loosi"&amp;"ng their family members due to such bad habits. Youngsters are spoiled, spoiling and they are engaged in doing crimes. Please sir. Kindly take up this decisions immediately. We will work for an additional hours in our profession.")</f>
        <v>Namasthe Hamare Priya Paradhanamantriji, I would like to mention my sugessions regarding the delays in hearing and announcing quick decisions on serious crimes of terrorism, supporting terrorism, crimes on women , children, drugs supply and consumption too. Why our law and courts are taking such a long time to collect the evidences and punish the culprit inspite of acceptance of doing such crimes by the culprit. Our courts have to announce the punishment within two weeks in such crimes and death penalty has to be executed faster without keeping the culprits in jails at our tax payers expenses. Why can we make it happen faster. Such actions will minimize such crimes. Also kindly BAN the alcohol immediately. The women are suffering in pain as they are loosing their family members due to such bad habits. Youngsters are spoiled, spoiling and they are engaged in doing crimes. Please sir. Kindly take up this decisions immediately. We will work for an additional hours in our profession.</v>
      </c>
      <c r="D85" s="4" t="s">
        <v>148</v>
      </c>
      <c r="E85" s="4"/>
      <c r="F85" s="4"/>
      <c r="G85" s="4"/>
      <c r="H85" s="4"/>
      <c r="I85" s="4"/>
      <c r="J85" s="4"/>
      <c r="K85" s="4"/>
      <c r="L85" s="4"/>
      <c r="M85" s="4"/>
      <c r="N85" s="4"/>
      <c r="O85" s="4"/>
      <c r="P85" s="4"/>
      <c r="Q85" s="4"/>
      <c r="R85" s="4"/>
      <c r="S85" s="4"/>
      <c r="T85" s="4"/>
      <c r="U85" s="4"/>
      <c r="V85" s="4"/>
      <c r="W85" s="4"/>
      <c r="X85" s="4"/>
      <c r="Y85" s="4"/>
      <c r="Z85" s="4"/>
    </row>
    <row r="86" spans="1:26" ht="14.25" customHeight="1" x14ac:dyDescent="0.3">
      <c r="A86" s="2" t="s">
        <v>149</v>
      </c>
      <c r="B86" s="3" t="s">
        <v>150</v>
      </c>
      <c r="C86" s="4" t="str">
        <f ca="1">IFERROR(__xludf.DUMMYFUNCTION("GOOGLETRANSLATE(B86,""auto"",""en"")"),"Honorable Prime Minister
Every work in our country is healing on bribery?
Even people are not able to be aware of your policy made. On the other hand, it is taking three years to make ration cards of the people where you had planned to give free ration to"&amp;" all during the CORONA epidemic, which people got for some time, after that what about the ration -holders?
Suppose India is changing, but will the bribery dominance be over ??
Will awareness about environment in India increase?
Recently, India finished 1"&amp;"80 in the environment performance index.
Some efforts should be made to solve these problems
")</f>
        <v xml:space="preserve">Honorable Prime Minister
Every work in our country is healing on bribery?
Even people are not able to be aware of your policy made. On the other hand, it is taking three years to make ration cards of the people where you had planned to give free ration to all during the CORONA epidemic, which people got for some time, after that what about the ration -holders?
Suppose India is changing, but will the bribery dominance be over ??
Will awareness about environment in India increase?
Recently, India finished 180 in the environment performance index.
Some efforts should be made to solve these problems
</v>
      </c>
      <c r="D86" s="4" t="s">
        <v>2945</v>
      </c>
      <c r="E86" s="4"/>
      <c r="F86" s="4"/>
      <c r="G86" s="4"/>
      <c r="H86" s="4"/>
      <c r="I86" s="4"/>
      <c r="J86" s="4"/>
      <c r="K86" s="4"/>
      <c r="L86" s="4"/>
      <c r="M86" s="4"/>
      <c r="N86" s="4"/>
      <c r="O86" s="4"/>
      <c r="P86" s="4"/>
      <c r="Q86" s="4"/>
      <c r="R86" s="4"/>
      <c r="S86" s="4"/>
      <c r="T86" s="4"/>
      <c r="U86" s="4"/>
      <c r="V86" s="4"/>
      <c r="W86" s="4"/>
      <c r="X86" s="4"/>
      <c r="Y86" s="4"/>
      <c r="Z86" s="4"/>
    </row>
    <row r="87" spans="1:26" ht="14.25" customHeight="1" x14ac:dyDescent="0.3">
      <c r="A87" s="2" t="s">
        <v>139</v>
      </c>
      <c r="B87" s="3" t="s">
        <v>151</v>
      </c>
      <c r="C87" s="4" t="str">
        <f ca="1">IFERROR(__xludf.DUMMYFUNCTION("GOOGLETRANSLATE(B87,""auto"",""en"")"),"Name cadet komaljeet kaur
2PB Naval unit Amritsar
Khalsa college Amritsar
Topic
GOAL IN LIFE
Everyone should have goals in life. Goals make life beautiful. When you have a goal, you live for that goal and put effort each day to achieve it. And when you ac"&amp;"hieve that goal, it brings you unlimited happiness. 
Goals can be long term as well as short term both. For example, a short term goal can be completing your homework, finishing some work on time, scoring good marks in a class test, cleaning your room, et"&amp;"c.
Next
A long term goal can be learning an instrument, a career goal like becoming a doctor, teacher, engineer, learning how to drive, buying a house or a car of your own, etc. 
The long term goals play important roles in life because of the time involve"&amp;"d and we choose our career goal. Choosing a particular career affects our lives the most during the struggle of achieving it and also once we achieve.
For example, you want to become a doctor. It will require hard work of at lea")</f>
        <v>Name cadet komaljeet kaur
2PB Naval unit Amritsar
Khalsa college Amritsar
Topic
GOAL IN LIFE
Everyone should have goals in life. Goals make life beautiful. When you have a goal, you live for that goal and put effort each day to achieve it. And when you achieve that goal, it brings you unlimited happiness. 
Goals can be long term as well as short term both. For example, a short term goal can be completing your homework, finishing some work on time, scoring good marks in a class test, cleaning your room, etc.
Next
A long term goal can be learning an instrument, a career goal like becoming a doctor, teacher, engineer, learning how to drive, buying a house or a car of your own, etc. 
The long term goals play important roles in life because of the time involved and we choose our career goal. Choosing a particular career affects our lives the most during the struggle of achieving it and also once we achieve.
For example, you want to become a doctor. It will require hard work of at lea</v>
      </c>
      <c r="D87" s="4" t="s">
        <v>151</v>
      </c>
      <c r="E87" s="4"/>
      <c r="F87" s="4"/>
      <c r="G87" s="4"/>
      <c r="H87" s="4"/>
      <c r="I87" s="4"/>
      <c r="J87" s="4"/>
      <c r="K87" s="4"/>
      <c r="L87" s="4"/>
      <c r="M87" s="4"/>
      <c r="N87" s="4"/>
      <c r="O87" s="4"/>
      <c r="P87" s="4"/>
      <c r="Q87" s="4"/>
      <c r="R87" s="4"/>
      <c r="S87" s="4"/>
      <c r="T87" s="4"/>
      <c r="U87" s="4"/>
      <c r="V87" s="4"/>
      <c r="W87" s="4"/>
      <c r="X87" s="4"/>
      <c r="Y87" s="4"/>
      <c r="Z87" s="4"/>
    </row>
    <row r="88" spans="1:26" ht="14.25" customHeight="1" x14ac:dyDescent="0.3">
      <c r="A88" s="2" t="s">
        <v>152</v>
      </c>
      <c r="B88" s="3" t="s">
        <v>153</v>
      </c>
      <c r="C88" s="4" t="str">
        <f ca="1">IFERROR(__xludf.DUMMYFUNCTION("GOOGLETRANSLATE(B88,""auto"",""en"")"),"Cadet Navnoor kaur. Khalsa college Amritsar. 2pb naval unit Amritsar . The value of education at a much younger age. Our first tryst with learning begins at home, and our first teachers are our parents, grandparents, and often siblings. The importance of "&amp;"education lies in its continuity, learning is a lifetime process that will stop with our death. It is the foundation for the development of a healthy individual and society. Our world cannot have a bright future if our culture lacks education.")</f>
        <v>Cadet Navnoor kaur. Khalsa college Amritsar. 2pb naval unit Amritsar . The value of education at a much younger age. Our first tryst with learning begins at home, and our first teachers are our parents, grandparents, and often siblings. The importance of education lies in its continuity, learning is a lifetime process that will stop with our death. It is the foundation for the development of a healthy individual and society. Our world cannot have a bright future if our culture lacks education.</v>
      </c>
      <c r="D88" s="4" t="s">
        <v>153</v>
      </c>
      <c r="E88" s="4"/>
      <c r="F88" s="4"/>
      <c r="G88" s="4"/>
      <c r="H88" s="4"/>
      <c r="I88" s="4"/>
      <c r="J88" s="4"/>
      <c r="K88" s="4"/>
      <c r="L88" s="4"/>
      <c r="M88" s="4"/>
      <c r="N88" s="4"/>
      <c r="O88" s="4"/>
      <c r="P88" s="4"/>
      <c r="Q88" s="4"/>
      <c r="R88" s="4"/>
      <c r="S88" s="4"/>
      <c r="T88" s="4"/>
      <c r="U88" s="4"/>
      <c r="V88" s="4"/>
      <c r="W88" s="4"/>
      <c r="X88" s="4"/>
      <c r="Y88" s="4"/>
      <c r="Z88" s="4"/>
    </row>
    <row r="89" spans="1:26" ht="14.25" customHeight="1" x14ac:dyDescent="0.3">
      <c r="A89" s="2" t="s">
        <v>154</v>
      </c>
      <c r="B89" s="3" t="s">
        <v>155</v>
      </c>
      <c r="C89" s="4" t="str">
        <f ca="1">IFERROR(__xludf.DUMMYFUNCTION("GOOGLETRANSLATE(B89,""auto"",""en"")"),"To bring in transparency we need to have a dashboard of this kind - https://kosis.kr/eng/, this is Korea's official website.
We can have website similar to this at national and regional level.")</f>
        <v>To bring in transparency we need to have a dashboard of this kind - https://kosis.kr/eng/, this is Korea's official website.
We can have website similar to this at national and regional level.</v>
      </c>
      <c r="D89" s="4" t="s">
        <v>155</v>
      </c>
      <c r="E89" s="4"/>
      <c r="F89" s="4"/>
      <c r="G89" s="4"/>
      <c r="H89" s="4"/>
      <c r="I89" s="4"/>
      <c r="J89" s="4"/>
      <c r="K89" s="4"/>
      <c r="L89" s="4"/>
      <c r="M89" s="4"/>
      <c r="N89" s="4"/>
      <c r="O89" s="4"/>
      <c r="P89" s="4"/>
      <c r="Q89" s="4"/>
      <c r="R89" s="4"/>
      <c r="S89" s="4"/>
      <c r="T89" s="4"/>
      <c r="U89" s="4"/>
      <c r="V89" s="4"/>
      <c r="W89" s="4"/>
      <c r="X89" s="4"/>
      <c r="Y89" s="4"/>
      <c r="Z89" s="4"/>
    </row>
    <row r="90" spans="1:26" ht="14.25" customHeight="1" x14ac:dyDescent="0.3">
      <c r="A90" s="2" t="s">
        <v>156</v>
      </c>
      <c r="B90" s="3" t="s">
        <v>157</v>
      </c>
      <c r="C90" s="4" t="str">
        <f ca="1">IFERROR(__xludf.DUMMYFUNCTION("GOOGLETRANSLATE(B90,""auto"",""en"")"),"Hi,
I am here to give my Ideas for simplification of GST along with increasing Govt revenue with view of easy of doing business, by reducing GST compliances, For traders(Purely buyers &amp; sellers of goods) : Pls collect GST on MRP at the 1st source of the p"&amp;"roduct
Advantages, services can go on as it is.
a. This will reduce GST compliances on traders, as full GST is collected on MRP no further distribution channels need to comply with GST regulations.
b. Now GST is not getting collected when Unregistered sel"&amp;"ler selling goods to final consumer, he is selling products on MRP but value added by retailer(Margin) is not GST charged, he doesn't have ITC as well as Output.
c. This will also reduce without bill business, as full GST is collected at the source &amp; no G"&amp;"ST compliances to be done by retailer, nobody will be hesitating to issue bills.
d. For only transportation of goods, a simpler form of E-Way would help.
Space constraint here, if required we can discuss in detail")</f>
        <v>Hi,
I am here to give my Ideas for simplification of GST along with increasing Govt revenue with view of easy of doing business, by reducing GST compliances, For traders(Purely buyers &amp; sellers of goods) : Pls collect GST on MRP at the 1st source of the product
Advantages, services can go on as it is.
a. This will reduce GST compliances on traders, as full GST is collected on MRP no further distribution channels need to comply with GST regulations.
b. Now GST is not getting collected when Unregistered seller selling goods to final consumer, he is selling products on MRP but value added by retailer(Margin) is not GST charged, he doesn't have ITC as well as Output.
c. This will also reduce without bill business, as full GST is collected at the source &amp; no GST compliances to be done by retailer, nobody will be hesitating to issue bills.
d. For only transportation of goods, a simpler form of E-Way would help.
Space constraint here, if required we can discuss in detail</v>
      </c>
      <c r="D90" s="4" t="s">
        <v>157</v>
      </c>
      <c r="E90" s="4"/>
      <c r="F90" s="4"/>
      <c r="G90" s="4"/>
      <c r="H90" s="4"/>
      <c r="I90" s="4"/>
      <c r="J90" s="4"/>
      <c r="K90" s="4"/>
      <c r="L90" s="4"/>
      <c r="M90" s="4"/>
      <c r="N90" s="4"/>
      <c r="O90" s="4"/>
      <c r="P90" s="4"/>
      <c r="Q90" s="4"/>
      <c r="R90" s="4"/>
      <c r="S90" s="4"/>
      <c r="T90" s="4"/>
      <c r="U90" s="4"/>
      <c r="V90" s="4"/>
      <c r="W90" s="4"/>
      <c r="X90" s="4"/>
      <c r="Y90" s="4"/>
      <c r="Z90" s="4"/>
    </row>
    <row r="91" spans="1:26" ht="14.25" customHeight="1" x14ac:dyDescent="0.3">
      <c r="A91" s="2" t="s">
        <v>158</v>
      </c>
      <c r="B91" s="3" t="s">
        <v>159</v>
      </c>
      <c r="C91" s="4" t="str">
        <f ca="1">IFERROR(__xludf.DUMMYFUNCTION("GOOGLETRANSLATE(B91,""auto"",""en"")"),"Honorable Prime Minister,
You always talk about eliminating corruption from the root. In this sequence, my idea is that the subsidy that you give to the farmers on the fertilizer should be given in their accounts and the real value of the fertilizer sack "&amp;"is given on the government committees, which will not make black marketing of the hand and the farmers will not get black marketing. Adequate fertilizer will be available at the right and reasonable price.
Employees of the Honorable Society are already so"&amp;"ld to the sacks of urea fertilizer, due to which farmers either do not get urea on time or they have to buy urea at higher value.
I hope that you will agree with this idea of ​​mine and this farmer will take a decision.")</f>
        <v>Honorable Prime Minister,
You always talk about eliminating corruption from the root. In this sequence, my idea is that the subsidy that you give to the farmers on the fertilizer should be given in their accounts and the real value of the fertilizer sack is given on the government committees, which will not make black marketing of the hand and the farmers will not get black marketing. Adequate fertilizer will be available at the right and reasonable price.
Employees of the Honorable Society are already sold to the sacks of urea fertilizer, due to which farmers either do not get urea on time or they have to buy urea at higher value.
I hope that you will agree with this idea of ​​mine and this farmer will take a decision.</v>
      </c>
      <c r="D91" s="4" t="s">
        <v>2946</v>
      </c>
      <c r="E91" s="4"/>
      <c r="F91" s="4"/>
      <c r="G91" s="4"/>
      <c r="H91" s="4"/>
      <c r="I91" s="4"/>
      <c r="J91" s="4"/>
      <c r="K91" s="4"/>
      <c r="L91" s="4"/>
      <c r="M91" s="4"/>
      <c r="N91" s="4"/>
      <c r="O91" s="4"/>
      <c r="P91" s="4"/>
      <c r="Q91" s="4"/>
      <c r="R91" s="4"/>
      <c r="S91" s="4"/>
      <c r="T91" s="4"/>
      <c r="U91" s="4"/>
      <c r="V91" s="4"/>
      <c r="W91" s="4"/>
      <c r="X91" s="4"/>
      <c r="Y91" s="4"/>
      <c r="Z91" s="4"/>
    </row>
    <row r="92" spans="1:26" ht="14.25" customHeight="1" x14ac:dyDescent="0.3">
      <c r="A92" s="2" t="s">
        <v>160</v>
      </c>
      <c r="B92" s="3" t="s">
        <v>161</v>
      </c>
      <c r="C92" s="4" t="str">
        <f ca="1">IFERROR(__xludf.DUMMYFUNCTION("GOOGLETRANSLATE(B92,""auto"",""en"")"),"please give home loan bank subsidy")</f>
        <v>please give home loan bank subsidy</v>
      </c>
      <c r="D92" s="4" t="s">
        <v>161</v>
      </c>
      <c r="E92" s="4"/>
      <c r="F92" s="4"/>
      <c r="G92" s="4"/>
      <c r="H92" s="4"/>
      <c r="I92" s="4"/>
      <c r="J92" s="4"/>
      <c r="K92" s="4"/>
      <c r="L92" s="4"/>
      <c r="M92" s="4"/>
      <c r="N92" s="4"/>
      <c r="O92" s="4"/>
      <c r="P92" s="4"/>
      <c r="Q92" s="4"/>
      <c r="R92" s="4"/>
      <c r="S92" s="4"/>
      <c r="T92" s="4"/>
      <c r="U92" s="4"/>
      <c r="V92" s="4"/>
      <c r="W92" s="4"/>
      <c r="X92" s="4"/>
      <c r="Y92" s="4"/>
      <c r="Z92" s="4"/>
    </row>
    <row r="93" spans="1:26" ht="14.25" customHeight="1" x14ac:dyDescent="0.3">
      <c r="A93" s="2" t="s">
        <v>162</v>
      </c>
      <c r="B93" s="3" t="s">
        <v>163</v>
      </c>
      <c r="C93" s="4" t="str">
        <f ca="1">IFERROR(__xludf.DUMMYFUNCTION("GOOGLETRANSLATE(B93,""auto"",""en"")"),"The current legal systems need a huge improvement. The problem of pending cases at all three levels are going higher by the day inspite of all efforts by Government and Judiciary It is pathetic to see the Judiciary and the execution fighting like kids to "&amp;"say the least is not good for the well-being of the citizens. They are pillars of democracy and need to work together. Issues like infrastructure should be addressed immediately and it will not cost much for a three plus trillion economy to put a few mill"&amp;"ions for this The filling of vacancies needs to be closed that a country of billion plus adults cannot find a few thousand capable judges after 75 years of independence is a real shame please fix it")</f>
        <v>The current legal systems need a huge improvement. The problem of pending cases at all three levels are going higher by the day inspite of all efforts by Government and Judiciary It is pathetic to see the Judiciary and the execution fighting like kids to say the least is not good for the well-being of the citizens. They are pillars of democracy and need to work together. Issues like infrastructure should be addressed immediately and it will not cost much for a three plus trillion economy to put a few millions for this The filling of vacancies needs to be closed that a country of billion plus adults cannot find a few thousand capable judges after 75 years of independence is a real shame please fix it</v>
      </c>
      <c r="D93" s="4" t="s">
        <v>163</v>
      </c>
      <c r="E93" s="4"/>
      <c r="F93" s="4"/>
      <c r="G93" s="4"/>
      <c r="H93" s="4"/>
      <c r="I93" s="4"/>
      <c r="J93" s="4"/>
      <c r="K93" s="4"/>
      <c r="L93" s="4"/>
      <c r="M93" s="4"/>
      <c r="N93" s="4"/>
      <c r="O93" s="4"/>
      <c r="P93" s="4"/>
      <c r="Q93" s="4"/>
      <c r="R93" s="4"/>
      <c r="S93" s="4"/>
      <c r="T93" s="4"/>
      <c r="U93" s="4"/>
      <c r="V93" s="4"/>
      <c r="W93" s="4"/>
      <c r="X93" s="4"/>
      <c r="Y93" s="4"/>
      <c r="Z93" s="4"/>
    </row>
    <row r="94" spans="1:26" ht="14.25" customHeight="1" x14ac:dyDescent="0.3">
      <c r="A94" s="2" t="s">
        <v>164</v>
      </c>
      <c r="B94" s="3" t="s">
        <v>165</v>
      </c>
      <c r="C94" s="4" t="str">
        <f ca="1">IFERROR(__xludf.DUMMYFUNCTION("GOOGLETRANSLATE(B94,""auto"",""en"")"),"how to check my other number")</f>
        <v>how to check my other number</v>
      </c>
      <c r="D94" s="4" t="s">
        <v>165</v>
      </c>
      <c r="E94" s="4"/>
      <c r="F94" s="4"/>
      <c r="G94" s="4"/>
      <c r="H94" s="4"/>
      <c r="I94" s="4"/>
      <c r="J94" s="4"/>
      <c r="K94" s="4"/>
      <c r="L94" s="4"/>
      <c r="M94" s="4"/>
      <c r="N94" s="4"/>
      <c r="O94" s="4"/>
      <c r="P94" s="4"/>
      <c r="Q94" s="4"/>
      <c r="R94" s="4"/>
      <c r="S94" s="4"/>
      <c r="T94" s="4"/>
      <c r="U94" s="4"/>
      <c r="V94" s="4"/>
      <c r="W94" s="4"/>
      <c r="X94" s="4"/>
      <c r="Y94" s="4"/>
      <c r="Z94" s="4"/>
    </row>
    <row r="95" spans="1:26" ht="14.25" customHeight="1" x14ac:dyDescent="0.3">
      <c r="A95" s="2" t="s">
        <v>46</v>
      </c>
      <c r="B95" s="3" t="s">
        <v>166</v>
      </c>
      <c r="C95" s="4" t="str">
        <f ca="1">IFERROR(__xludf.DUMMYFUNCTION("GOOGLETRANSLATE(B95,""auto"",""en"")"),"Honorable PM sir
Corruption, crime, anti-women, intolerance, and many more societal evils can be addressed by consistently hitting upon them through various platforms, ways and avenues.
Catch them young it is said. School curriculum must have stories, top"&amp;"ics, issues knitted in interesting ways to inculcate such values. Cinema halls must show documentaries depicting regressive consequences of harboring those evils in any form.")</f>
        <v>Honorable PM sir
Corruption, crime, anti-women, intolerance, and many more societal evils can be addressed by consistently hitting upon them through various platforms, ways and avenues.
Catch them young it is said. School curriculum must have stories, topics, issues knitted in interesting ways to inculcate such values. Cinema halls must show documentaries depicting regressive consequences of harboring those evils in any form.</v>
      </c>
      <c r="D95" s="4" t="s">
        <v>166</v>
      </c>
      <c r="E95" s="4"/>
      <c r="F95" s="4"/>
      <c r="G95" s="4"/>
      <c r="H95" s="4"/>
      <c r="I95" s="4"/>
      <c r="J95" s="4"/>
      <c r="K95" s="4"/>
      <c r="L95" s="4"/>
      <c r="M95" s="4"/>
      <c r="N95" s="4"/>
      <c r="O95" s="4"/>
      <c r="P95" s="4"/>
      <c r="Q95" s="4"/>
      <c r="R95" s="4"/>
      <c r="S95" s="4"/>
      <c r="T95" s="4"/>
      <c r="U95" s="4"/>
      <c r="V95" s="4"/>
      <c r="W95" s="4"/>
      <c r="X95" s="4"/>
      <c r="Y95" s="4"/>
      <c r="Z95" s="4"/>
    </row>
    <row r="96" spans="1:26" ht="14.25" customHeight="1" x14ac:dyDescent="0.3">
      <c r="A96" s="2" t="s">
        <v>167</v>
      </c>
      <c r="B96" s="3" t="s">
        <v>168</v>
      </c>
      <c r="C96" s="4" t="str">
        <f ca="1">IFERROR(__xludf.DUMMYFUNCTION("GOOGLETRANSLATE(B96,""auto"",""en"")"),"Mostly indian wants to be change culture and other activities to india but we can change our culture to use modern technology we all india unusual daily status mostly are important many are not important we can daily and weekly post indian culture, food, "&amp;"and indian tourism photos and videos to explore more our india to the world.")</f>
        <v>Mostly indian wants to be change culture and other activities to india but we can change our culture to use modern technology we all india unusual daily status mostly are important many are not important we can daily and weekly post indian culture, food, and indian tourism photos and videos to explore more our india to the world.</v>
      </c>
      <c r="D96" s="4" t="s">
        <v>168</v>
      </c>
      <c r="E96" s="4"/>
      <c r="F96" s="4"/>
      <c r="G96" s="4"/>
      <c r="H96" s="4"/>
      <c r="I96" s="4"/>
      <c r="J96" s="4"/>
      <c r="K96" s="4"/>
      <c r="L96" s="4"/>
      <c r="M96" s="4"/>
      <c r="N96" s="4"/>
      <c r="O96" s="4"/>
      <c r="P96" s="4"/>
      <c r="Q96" s="4"/>
      <c r="R96" s="4"/>
      <c r="S96" s="4"/>
      <c r="T96" s="4"/>
      <c r="U96" s="4"/>
      <c r="V96" s="4"/>
      <c r="W96" s="4"/>
      <c r="X96" s="4"/>
      <c r="Y96" s="4"/>
      <c r="Z96" s="4"/>
    </row>
    <row r="97" spans="1:26" ht="14.25" customHeight="1" x14ac:dyDescent="0.3">
      <c r="A97" s="2" t="s">
        <v>81</v>
      </c>
      <c r="B97" s="3" t="s">
        <v>169</v>
      </c>
      <c r="C97" s="4" t="str">
        <f ca="1">IFERROR(__xludf.DUMMYFUNCTION("GOOGLETRANSLATE(B97,""auto"",""en"")"),"Five years insurance is now mandatory for all vehicles. No one keeps the insurance policy after five years. Alternatively, if the accident-free vehicles are driven without a concession facility in insurance, or if the next year's insurance is announced as"&amp;" free, the number of accidents will decrease. It is not for the purpose of saving money and for the purpose of reducing accidents")</f>
        <v>Five years insurance is now mandatory for all vehicles. No one keeps the insurance policy after five years. Alternatively, if the accident-free vehicles are driven without a concession facility in insurance, or if the next year's insurance is announced as free, the number of accidents will decrease. It is not for the purpose of saving money and for the purpose of reducing accidents</v>
      </c>
      <c r="D97" s="4" t="s">
        <v>169</v>
      </c>
      <c r="E97" s="4"/>
      <c r="F97" s="4"/>
      <c r="G97" s="4"/>
      <c r="H97" s="4"/>
      <c r="I97" s="4"/>
      <c r="J97" s="4"/>
      <c r="K97" s="4"/>
      <c r="L97" s="4"/>
      <c r="M97" s="4"/>
      <c r="N97" s="4"/>
      <c r="O97" s="4"/>
      <c r="P97" s="4"/>
      <c r="Q97" s="4"/>
      <c r="R97" s="4"/>
      <c r="S97" s="4"/>
      <c r="T97" s="4"/>
      <c r="U97" s="4"/>
      <c r="V97" s="4"/>
      <c r="W97" s="4"/>
      <c r="X97" s="4"/>
      <c r="Y97" s="4"/>
      <c r="Z97" s="4"/>
    </row>
    <row r="98" spans="1:26" ht="14.25" customHeight="1" x14ac:dyDescent="0.3">
      <c r="A98" s="2" t="s">
        <v>81</v>
      </c>
      <c r="B98" s="3" t="s">
        <v>170</v>
      </c>
      <c r="C98" s="4" t="str">
        <f ca="1">IFERROR(__xludf.DUMMYFUNCTION("GOOGLETRANSLATE(B98,""auto"",""en"")"),"Now all vehicles have been made compulsory for five years of insurance. After five years, no one will adhere to the insurance policy. Alternatively, the accidents will be reduced if the insurance concession for vehicles without an accident or the insuranc"&amp;"e is free next year. It is not for the purpose of reducing money but for the purpose of decreasing accidents")</f>
        <v>Now all vehicles have been made compulsory for five years of insurance. After five years, no one will adhere to the insurance policy. Alternatively, the accidents will be reduced if the insurance concession for vehicles without an accident or the insurance is free next year. It is not for the purpose of reducing money but for the purpose of decreasing accidents</v>
      </c>
      <c r="D98" s="4" t="s">
        <v>2947</v>
      </c>
      <c r="E98" s="4"/>
      <c r="F98" s="4"/>
      <c r="G98" s="4"/>
      <c r="H98" s="4"/>
      <c r="I98" s="4"/>
      <c r="J98" s="4"/>
      <c r="K98" s="4"/>
      <c r="L98" s="4"/>
      <c r="M98" s="4"/>
      <c r="N98" s="4"/>
      <c r="O98" s="4"/>
      <c r="P98" s="4"/>
      <c r="Q98" s="4"/>
      <c r="R98" s="4"/>
      <c r="S98" s="4"/>
      <c r="T98" s="4"/>
      <c r="U98" s="4"/>
      <c r="V98" s="4"/>
      <c r="W98" s="4"/>
      <c r="X98" s="4"/>
      <c r="Y98" s="4"/>
      <c r="Z98" s="4"/>
    </row>
    <row r="99" spans="1:26" ht="14.25" customHeight="1" x14ac:dyDescent="0.3">
      <c r="A99" s="2" t="s">
        <v>171</v>
      </c>
      <c r="B99" s="3" t="s">
        <v>172</v>
      </c>
      <c r="C99" s="4" t="str">
        <f ca="1">IFERROR(__xludf.DUMMYFUNCTION("GOOGLETRANSLATE(B99,""auto"",""en"")"),"#IdeaBox2023-24 #EducationSystem #Job #Goverement #Employment #Un-Employment
1. For making India better, We should come up with new idea every day and also important to implement on ground and get benefited by every person.
2. Now a days, We require new e"&amp;"ducation system with earning facility, Need to design in a way like every student (Each &amp; Every student mandatory) who want to get a job with pursing the study they should get easily via government just like in foreign country where government help to get"&amp;" a job within few days, It will be easy step for being an employee or get a business.
In foreign country while any Indian go then that country's goverement will help to get a job locally just like that we should implement and bring the unemployment count "&amp;"lower to 0.")</f>
        <v>#IdeaBox2023-24 #EducationSystem #Job #Goverement #Employment #Un-Employment
1. For making India better, We should come up with new idea every day and also important to implement on ground and get benefited by every person.
2. Now a days, We require new education system with earning facility, Need to design in a way like every student (Each &amp; Every student mandatory) who want to get a job with pursing the study they should get easily via government just like in foreign country where government help to get a job within few days, It will be easy step for being an employee or get a business.
In foreign country while any Indian go then that country's goverement will help to get a job locally just like that we should implement and bring the unemployment count lower to 0.</v>
      </c>
      <c r="D99" s="4" t="s">
        <v>172</v>
      </c>
      <c r="E99" s="4"/>
      <c r="F99" s="4"/>
      <c r="G99" s="4"/>
      <c r="H99" s="4"/>
      <c r="I99" s="4"/>
      <c r="J99" s="4"/>
      <c r="K99" s="4"/>
      <c r="L99" s="4"/>
      <c r="M99" s="4"/>
      <c r="N99" s="4"/>
      <c r="O99" s="4"/>
      <c r="P99" s="4"/>
      <c r="Q99" s="4"/>
      <c r="R99" s="4"/>
      <c r="S99" s="4"/>
      <c r="T99" s="4"/>
      <c r="U99" s="4"/>
      <c r="V99" s="4"/>
      <c r="W99" s="4"/>
      <c r="X99" s="4"/>
      <c r="Y99" s="4"/>
      <c r="Z99" s="4"/>
    </row>
    <row r="100" spans="1:26" ht="14.25" customHeight="1" x14ac:dyDescent="0.3">
      <c r="A100" s="2" t="s">
        <v>173</v>
      </c>
      <c r="B100" s="3" t="s">
        <v>174</v>
      </c>
      <c r="C100" s="4" t="str">
        <f ca="1">IFERROR(__xludf.DUMMYFUNCTION("GOOGLETRANSLATE(B100,""auto"",""en"")"),"sir,
Constitution Day celebrations brought to the fore the subject equality, that is enshrined in the constitution. One of the disturbing questions that bothers one's conscience is whether the judiciary has functioned in accordance with the principles lai"&amp;"d down by the constitution; specifically in matters of justice delivery. The colossal backlog of pending cases is a pointer to the fact that justice delivery is not being done timely. It's not all. The judiciary has been found to be unaffordable, if not i"&amp;"naccessible to the common man. As pointed out by the President of India, this is the major cause as to why poor people very often jailed on flimsy grounds or even innocent people are languishing in prisons for years together. The politically sensitive cas"&amp;"es and those of even terrorists who can pay huge sums as fees get precedence over the genuine concerns of common people. Does the constitution not provide for equality in justice delivery?")</f>
        <v>sir,
Constitution Day celebrations brought to the fore the subject equality, that is enshrined in the constitution. One of the disturbing questions that bothers one's conscience is whether the judiciary has functioned in accordance with the principles laid down by the constitution; specifically in matters of justice delivery. The colossal backlog of pending cases is a pointer to the fact that justice delivery is not being done timely. It's not all. The judiciary has been found to be unaffordable, if not inaccessible to the common man. As pointed out by the President of India, this is the major cause as to why poor people very often jailed on flimsy grounds or even innocent people are languishing in prisons for years together. The politically sensitive cases and those of even terrorists who can pay huge sums as fees get precedence over the genuine concerns of common people. Does the constitution not provide for equality in justice delivery?</v>
      </c>
      <c r="D100" s="4" t="s">
        <v>174</v>
      </c>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x14ac:dyDescent="0.3">
      <c r="A101" s="2" t="s">
        <v>175</v>
      </c>
      <c r="B101" s="3" t="s">
        <v>176</v>
      </c>
      <c r="C101" s="4" t="str">
        <f ca="1">IFERROR(__xludf.DUMMYFUNCTION("GOOGLETRANSLATE(B101,""auto"",""en"")"),"If a girl child / or poor family below poverty line is adopt any income tax payer , exemption in IT should be given to him")</f>
        <v>If a girl child / or poor family below poverty line is adopt any income tax payer , exemption in IT should be given to him</v>
      </c>
      <c r="D101" s="4" t="s">
        <v>176</v>
      </c>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3">
      <c r="A102" s="2" t="s">
        <v>175</v>
      </c>
      <c r="B102" s="3" t="s">
        <v>177</v>
      </c>
      <c r="C102" s="4" t="str">
        <f ca="1">IFERROR(__xludf.DUMMYFUNCTION("GOOGLETRANSLATE(B102,""auto"",""en"")"),"If an income tax payee adopts one girl child / tax exemption may be extended to encourage such adoptions
Regards
Saibaba Machiraju 9866652233")</f>
        <v>If an income tax payee adopts one girl child / tax exemption may be extended to encourage such adoptions
Regards
Saibaba Machiraju 9866652233</v>
      </c>
      <c r="D102" s="4" t="s">
        <v>177</v>
      </c>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3">
      <c r="A103" s="2" t="s">
        <v>178</v>
      </c>
      <c r="B103" s="3" t="s">
        <v>179</v>
      </c>
      <c r="C103" s="4" t="str">
        <f ca="1">IFERROR(__xludf.DUMMYFUNCTION("GOOGLETRANSLATE(B103,""auto"",""en"")"),"It’s getting difficult for General Class Students to get admission in prestigious Government colleges for Medical/ Enginering colleges after securing much marks than reserved category students. Non general category student after getting 1/4 marks than gen"&amp;"eral category got admissions without any hiccups &amp; scholarship from school time.Admissions overall should be on purely merit basis if you want quality students. There shouldn’t be any bias. After study Government jobs are not meant for General category st"&amp;"udents &amp; reserved category applicants are taking benefit from generations after. If status of one generation is raised through reservation then that should not be given to other generation. Also reservation can be provided for needy either in studies or j"&amp;"ob")</f>
        <v>It’s getting difficult for General Class Students to get admission in prestigious Government colleges for Medical/ Enginering colleges after securing much marks than reserved category students. Non general category student after getting 1/4 marks than general category got admissions without any hiccups &amp; scholarship from school time.Admissions overall should be on purely merit basis if you want quality students. There shouldn’t be any bias. After study Government jobs are not meant for General category students &amp; reserved category applicants are taking benefit from generations after. If status of one generation is raised through reservation then that should not be given to other generation. Also reservation can be provided for needy either in studies or job</v>
      </c>
      <c r="D103" s="4" t="s">
        <v>179</v>
      </c>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x14ac:dyDescent="0.3">
      <c r="A104" s="2" t="s">
        <v>180</v>
      </c>
      <c r="B104" s="3" t="s">
        <v>181</v>
      </c>
      <c r="C104" s="4" t="str">
        <f ca="1">IFERROR(__xludf.DUMMYFUNCTION("GOOGLETRANSLATE(B104,""auto"",""en"")"),"Hello Sir ,
Education whatever the system is going on , I feel it is not helping us to get employment .
I have completed all my degrees with distinction and I am unable to get job in govt . School even .
We study to earn ( if not others than at least for "&amp;"ourself )
And this is indirectly everyone’s aim , along with serving the society.
After trying for years I feel all efforts I have put into are waste .
Hope the system sees the records and certificates too while admitting someone .
Thank you ,
Unemployed "&amp;"citizen
Vidushi .")</f>
        <v>Hello Sir ,
Education whatever the system is going on , I feel it is not helping us to get employment .
I have completed all my degrees with distinction and I am unable to get job in govt . School even .
We study to earn ( if not others than at least for ourself )
And this is indirectly everyone’s aim , along with serving the society.
After trying for years I feel all efforts I have put into are waste .
Hope the system sees the records and certificates too while admitting someone .
Thank you ,
Unemployed citizen
Vidushi .</v>
      </c>
      <c r="D104" s="4" t="s">
        <v>181</v>
      </c>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3">
      <c r="A105" s="2" t="s">
        <v>182</v>
      </c>
      <c r="B105" s="3" t="s">
        <v>183</v>
      </c>
      <c r="C105" s="4" t="str">
        <f ca="1">IFERROR(__xludf.DUMMYFUNCTION("GOOGLETRANSLATE(B105,""auto"",""en"")"),"Prime minister Modi saheb. This is to bring all of your attention to the Government that In today’s lifestyle, there is a great need to adopt insurance investment and innovation to face the difficult situations ahead.
We are looking at and Child Education"&amp;" Term Insurance Food insurance , Food Bank, Food Claim, Food Security Bond and it’s benefits will be provided to Divyang and needy people.
We humbly, request to government of India to look into our matter and assist us with the further way out to achieve "&amp;"the means. It would be our greatest honour if Government of India will guide us to path.
Hoping for your positive response as soon as possible.")</f>
        <v>Prime minister Modi saheb. This is to bring all of your attention to the Government that In today’s lifestyle, there is a great need to adopt insurance investment and innovation to face the difficult situations ahead.
We are looking at and Child Education Term Insurance Food insurance , Food Bank, Food Claim, Food Security Bond and it’s benefits will be provided to Divyang and needy people.
We humbly, request to government of India to look into our matter and assist us with the further way out to achieve the means. It would be our greatest honour if Government of India will guide us to path.
Hoping for your positive response as soon as possible.</v>
      </c>
      <c r="D105" s="4" t="s">
        <v>183</v>
      </c>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x14ac:dyDescent="0.3">
      <c r="A106" s="2" t="s">
        <v>182</v>
      </c>
      <c r="B106" s="3" t="s">
        <v>184</v>
      </c>
      <c r="C106" s="4" t="str">
        <f ca="1">IFERROR(__xludf.DUMMYFUNCTION("GOOGLETRANSLATE(B106,""auto"",""en"")"),"Prime minister Modi saheb This is to bring all of your attention to the Government that In today’s lifestyle, there is a great need to adopt insurance investment and innovation to face the difficult situations ahead.
We are looking at and Child Education "&amp;"Term Insurance Food insurance , Food Bank, Food Claim, Food Security Bond and it’s benefits will be provided to Divyang and needy people.
We humbly, request to government of India to look into our matter and assist us with the further way out to achieve t"&amp;"he means. It would be our greatest honour if Government of India will guide us to path.
Hoping for your positive response as soon as possible.")</f>
        <v>Prime minister Modi saheb This is to bring all of your attention to the Government that In today’s lifestyle, there is a great need to adopt insurance investment and innovation to face the difficult situations ahead.
We are looking at and Child Education Term Insurance Food insurance , Food Bank, Food Claim, Food Security Bond and it’s benefits will be provided to Divyang and needy people.
We humbly, request to government of India to look into our matter and assist us with the further way out to achieve the means. It would be our greatest honour if Government of India will guide us to path.
Hoping for your positive response as soon as possible.</v>
      </c>
      <c r="D106" s="4" t="s">
        <v>184</v>
      </c>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x14ac:dyDescent="0.3">
      <c r="A107" s="2" t="s">
        <v>185</v>
      </c>
      <c r="B107" s="3" t="s">
        <v>186</v>
      </c>
      <c r="C107" s="4" t="str">
        <f ca="1">IFERROR(__xludf.DUMMYFUNCTION("GOOGLETRANSLATE(B107,""auto"",""en"")"),"or bhi bahut vichar hai jo party k liye ach sabit ho sakte hai meri samajh me agar koi in baaton ko dekhata ho to kam se kam se kam jabab deen to baad me bhi likha jaye lekha jaye lekin agar")</f>
        <v>or bhi bahut vichar hai jo party k liye ach sabit ho sakte hai meri samajh me agar koi in baaton ko dekhata ho to kam se kam se kam jabab deen to baad me bhi likha jaye lekha jaye lekin agar</v>
      </c>
      <c r="D107" s="4" t="s">
        <v>2948</v>
      </c>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x14ac:dyDescent="0.3">
      <c r="A108" s="2" t="s">
        <v>185</v>
      </c>
      <c r="B108" s="3" t="s">
        <v>187</v>
      </c>
      <c r="C108" s="4" t="str">
        <f ca="1">IFERROR(__xludf.DUMMYFUNCTION("GOOGLETRANSLATE(B108,""auto"",""en"")"),"sir mere vichar me desh k sabhi vyapari varag ko jo gst me registed hai usake dwara diye gaye gst pr thodi matra me shshsh lagakar us vyapari ko ache hostal me medicine deta hai use income tex ke upar thoda shesh lagakar pension suvidha (shesh ke shair k "&amp;"anusar) milani chahiye isase govt ko bhi tex jyada aayega or vyapari bhi bhavisya ko lekar thoda nishchint ho jayega or party k liye bhi fayda hoga k kisi ne vyapariyon ka bhi kuch socha hai")</f>
        <v>sir mere vichar me desh k sabhi vyapari varag ko jo gst me registed hai usake dwara diye gaye gst pr thodi matra me shshsh lagakar us vyapari ko ache hostal me medicine deta hai use income tex ke upar thoda shesh lagakar pension suvidha (shesh ke shair k anusar) milani chahiye isase govt ko bhi tex jyada aayega or vyapari bhi bhavisya ko lekar thoda nishchint ho jayega or party k liye bhi fayda hoga k kisi ne vyapariyon ka bhi kuch socha hai</v>
      </c>
      <c r="D108" s="4" t="s">
        <v>2949</v>
      </c>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x14ac:dyDescent="0.3">
      <c r="A109" s="2" t="s">
        <v>185</v>
      </c>
      <c r="B109" s="3" t="s">
        <v>188</v>
      </c>
      <c r="C109" s="4" t="str">
        <f ca="1">IFERROR(__xludf.DUMMYFUNCTION("GOOGLETRANSLATE(B109,""auto"",""en"")"),"Kya Hamare Dwara Batai Gai Baaton Ko Pada Ya Dekha Jaata Hai Ya Un Par Kisi K Dawara Vichar Vichar Kiya Jaata Hai")</f>
        <v>Kya Hamare Dwara Batai Gai Baaton Ko Pada Ya Dekha Jaata Hai Ya Un Par Kisi K Dawara Vichar Vichar Kiya Jaata Hai</v>
      </c>
      <c r="D109" s="4" t="s">
        <v>2950</v>
      </c>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x14ac:dyDescent="0.3">
      <c r="A110" s="2" t="s">
        <v>189</v>
      </c>
      <c r="B110" s="3" t="s">
        <v>190</v>
      </c>
      <c r="C110" s="4" t="str">
        <f ca="1">IFERROR(__xludf.DUMMYFUNCTION("GOOGLETRANSLATE(B110,""auto"",""en"")"),"hme acchi siksha mil rhi hai pr abhi bhr tension hi ki 12 k baad kb nokri milegi Q ki jitni yojana hai bht kam logdhi pate Sahi Waqat Pr Nokri Mil Jaye Jisse Unhe Ane Wale Samay Pr Taklif Na Ho")</f>
        <v>hme acchi siksha mil rhi hai pr abhi bhr tension hi ki 12 k baad kb nokri milegi Q ki jitni yojana hai bht kam logdhi pate Sahi Waqat Pr Nokri Mil Jaye Jisse Unhe Ane Wale Samay Pr Taklif Na Ho</v>
      </c>
      <c r="D110" s="4" t="s">
        <v>2951</v>
      </c>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x14ac:dyDescent="0.3">
      <c r="A111" s="2" t="s">
        <v>191</v>
      </c>
      <c r="B111" s="3" t="s">
        <v>192</v>
      </c>
      <c r="C111" s="4" t="str">
        <f ca="1">IFERROR(__xludf.DUMMYFUNCTION("GOOGLETRANSLATE(B111,""auto"",""en"")"),"On the basis of marks, the government is taking contribution in Bihar, in the Land Revenue Department, the government is getting the survey work done by the people, which is wasting both time and government revenue. The postal department is also doing the"&amp;" same situation. In 2005, the level of education was low, so people could pass the exam and change the marks of today's students. The government has been working in the department on the basis of only points. In such a situation, the level of education in"&amp;" the past is being restored by comparing it today. In such a situation, openly tricks are being done with the earlier students. This should not happen. It is the opinion that according to merit and work efficiency, contribution should be taken so that ski"&amp;"lled workers can provide better service. Thank you.")</f>
        <v>On the basis of marks, the government is taking contribution in Bihar, in the Land Revenue Department, the government is getting the survey work done by the people, which is wasting both time and government revenue. The postal department is also doing the same situation. In 2005, the level of education was low, so people could pass the exam and change the marks of today's students. The government has been working in the department on the basis of only points. In such a situation, the level of education in the past is being restored by comparing it today. In such a situation, openly tricks are being done with the earlier students. This should not happen. It is the opinion that according to merit and work efficiency, contribution should be taken so that skilled workers can provide better service. Thank you.</v>
      </c>
      <c r="D111" s="4" t="s">
        <v>2952</v>
      </c>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x14ac:dyDescent="0.3">
      <c r="A112" s="2" t="s">
        <v>193</v>
      </c>
      <c r="B112" s="3" t="s">
        <v>194</v>
      </c>
      <c r="C112" s="4" t="str">
        <f ca="1">IFERROR(__xludf.DUMMYFUNCTION("GOOGLETRANSLATE(B112,""auto"",""en"")"),"Namasthe,
Can we do something to make working time of PG doctors reasonable.We have heard many cases of negligence, but the real fact is that these doctors sleep hardly 2 or three hours a day. Without minimum food or sleep can we expect them to perform we"&amp;"ll. Hope the authority will look into the matter. thank you")</f>
        <v>Namasthe,
Can we do something to make working time of PG doctors reasonable.We have heard many cases of negligence, but the real fact is that these doctors sleep hardly 2 or three hours a day. Without minimum food or sleep can we expect them to perform well. Hope the authority will look into the matter. thank you</v>
      </c>
      <c r="D112" s="4" t="s">
        <v>194</v>
      </c>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x14ac:dyDescent="0.3">
      <c r="A113" s="2" t="s">
        <v>195</v>
      </c>
      <c r="B113" s="3" t="s">
        <v>196</v>
      </c>
      <c r="C113" s="4" t="str">
        <f ca="1">IFERROR(__xludf.DUMMYFUNCTION("GOOGLETRANSLATE(B113,""auto"",""en"")"),"Election Voting card for Service class should be made simple like transfer of Bank account. I shifted from Mumbai to Bhopal and trying online for surrendering of my Voter card online. But still not got it since 3-4 month. Please arrange to make procedure "&amp;"simple.")</f>
        <v>Election Voting card for Service class should be made simple like transfer of Bank account. I shifted from Mumbai to Bhopal and trying online for surrendering of my Voter card online. But still not got it since 3-4 month. Please arrange to make procedure simple.</v>
      </c>
      <c r="D113" s="4" t="s">
        <v>196</v>
      </c>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x14ac:dyDescent="0.3">
      <c r="A114" s="2" t="s">
        <v>197</v>
      </c>
      <c r="B114" s="3" t="s">
        <v>198</v>
      </c>
      <c r="C114" s="4" t="str">
        <f ca="1">IFERROR(__xludf.DUMMYFUNCTION("GOOGLETRANSLATE(B114,""auto"",""en"")"),"Kindly reduce the GST. High GST is leading our economy into inflation, reduced savings, higher rate of interest, lesser investment and in future we will get in a recession.")</f>
        <v>Kindly reduce the GST. High GST is leading our economy into inflation, reduced savings, higher rate of interest, lesser investment and in future we will get in a recession.</v>
      </c>
      <c r="D114" s="4" t="s">
        <v>198</v>
      </c>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x14ac:dyDescent="0.3">
      <c r="A115" s="2" t="s">
        <v>199</v>
      </c>
      <c r="B115" s="3" t="s">
        <v>200</v>
      </c>
      <c r="C115" s="4" t="str">
        <f ca="1">IFERROR(__xludf.DUMMYFUNCTION("GOOGLETRANSLATE(B115,""auto"",""en"")"),"There is a lot of problem with the fees of school children")</f>
        <v>There is a lot of problem with the fees of school children</v>
      </c>
      <c r="D115" s="4" t="s">
        <v>2953</v>
      </c>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x14ac:dyDescent="0.3">
      <c r="A116" s="2" t="s">
        <v>201</v>
      </c>
      <c r="B116" s="3" t="s">
        <v>202</v>
      </c>
      <c r="C116" s="4" t="str">
        <f ca="1">IFERROR(__xludf.DUMMYFUNCTION("GOOGLETRANSLATE(B116,""auto"",""en"")"),"Human is custodian of Nature and it is his duty to look after and care every living being on the planet
Kindly add a clause in the animal cruelty law that feeding street animals should be the responsibility of local residents
Because seeing the animals dy"&amp;"ing of starvation is also a type of cruelty. I request the Union Govt of India to kindly do the needful to add a clause in the animal cruelty law.")</f>
        <v>Human is custodian of Nature and it is his duty to look after and care every living being on the planet
Kindly add a clause in the animal cruelty law that feeding street animals should be the responsibility of local residents
Because seeing the animals dying of starvation is also a type of cruelty. I request the Union Govt of India to kindly do the needful to add a clause in the animal cruelty law.</v>
      </c>
      <c r="D116" s="4" t="s">
        <v>202</v>
      </c>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x14ac:dyDescent="0.3">
      <c r="A117" s="2" t="s">
        <v>203</v>
      </c>
      <c r="B117" s="3" t="s">
        <v>204</v>
      </c>
      <c r="C117" s="4" t="str">
        <f ca="1">IFERROR(__xludf.DUMMYFUNCTION("GOOGLETRANSLATE(B117,""auto"",""en"")"),"For application to make rti online in jammu and kashmir
Respect sir/madam
I wanna say that the people of state of jammu and kashmir are facing a lot of difficulty to get information from govt deptt because they have to visit several place to apply for rti"&amp;" offline.
So the rti should be online as in puducherry")</f>
        <v>For application to make rti online in jammu and kashmir
Respect sir/madam
I wanna say that the people of state of jammu and kashmir are facing a lot of difficulty to get information from govt deptt because they have to visit several place to apply for rti offline.
So the rti should be online as in puducherry</v>
      </c>
      <c r="D117" s="4" t="s">
        <v>204</v>
      </c>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x14ac:dyDescent="0.3">
      <c r="A118" s="2" t="s">
        <v>205</v>
      </c>
      <c r="B118" s="3" t="s">
        <v>206</v>
      </c>
      <c r="C118" s="4" t="str">
        <f ca="1">IFERROR(__xludf.DUMMYFUNCTION("GOOGLETRANSLATE(B118,""auto"",""en"")"),"please take actions on municipal to clean city and built roads")</f>
        <v>please take actions on municipal to clean city and built roads</v>
      </c>
      <c r="D118" s="4" t="s">
        <v>206</v>
      </c>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x14ac:dyDescent="0.3">
      <c r="A119" s="2" t="s">
        <v>207</v>
      </c>
      <c r="B119" s="3" t="s">
        <v>208</v>
      </c>
      <c r="C119" s="4" t="str">
        <f ca="1">IFERROR(__xludf.DUMMYFUNCTION("GOOGLETRANSLATE(B119,""auto"",""en"")"),"In order to increase the forest ( tree) cover in India, the farmers should be advised/exhorted/encouraged/incentivised to plant and maintain trees on their lands on atleast on 5% of land area. It may increase the tree cover on an unparalleled scale.
The f"&amp;"armers avoid trees on farmland because the trees create shadow and the crop production is affected. They may be advised to plant trees on southern boundaries, the sun is generally very high on south side , the shadows will be shortest. Just like Swach Bha"&amp;"rat Abhiyan Shri Modi ji can initiate and propel the movement")</f>
        <v>In order to increase the forest ( tree) cover in India, the farmers should be advised/exhorted/encouraged/incentivised to plant and maintain trees on their lands on atleast on 5% of land area. It may increase the tree cover on an unparalleled scale.
The farmers avoid trees on farmland because the trees create shadow and the crop production is affected. They may be advised to plant trees on southern boundaries, the sun is generally very high on south side , the shadows will be shortest. Just like Swach Bharat Abhiyan Shri Modi ji can initiate and propel the movement</v>
      </c>
      <c r="D119" s="4" t="s">
        <v>208</v>
      </c>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x14ac:dyDescent="0.3">
      <c r="A120" s="2" t="s">
        <v>209</v>
      </c>
      <c r="B120" s="3" t="s">
        <v>210</v>
      </c>
      <c r="C120" s="4" t="str">
        <f ca="1">IFERROR(__xludf.DUMMYFUNCTION("GOOGLETRANSLATE(B120,""auto"",""en"")"),"Respected Sir/Madam
Iam Amrut Solanki From Hubli Karnataka
The Political Party Of Hubli-Dharwad Has brought Up This BRTS Bus Facility . I Want To raise The Issue That This BRTS Is of No Use . It Is a Bus Facility Between Hubli &amp; Dharwad . Due to This The "&amp;"General public Is suffering Soo much . It is problem to People travelling To Hubli &amp; Dharwad .the General public is not allowed to Move in the Wide road which is only For movement of BRTS bus .The Lane Roads are only For BRTS Bus to movement and all the G"&amp;"eneral public has to move In The narrow lane aside . It Creates a he'll Lot Of Traffic and disputes as there is no Proper Space to move . Everyone must travel in the narrow road . The BRTS has to removed and making Double Lane Wide road for the people . I"&amp;" hope this matter is read by the authorities .")</f>
        <v>Respected Sir/Madam
Iam Amrut Solanki From Hubli Karnataka
The Political Party Of Hubli-Dharwad Has brought Up This BRTS Bus Facility . I Want To raise The Issue That This BRTS Is of No Use . It Is a Bus Facility Between Hubli &amp; Dharwad . Due to This The General public Is suffering Soo much . It is problem to People travelling To Hubli &amp; Dharwad .the General public is not allowed to Move in the Wide road which is only For movement of BRTS bus .The Lane Roads are only For BRTS Bus to movement and all the General public has to move In The narrow lane aside . It Creates a he'll Lot Of Traffic and disputes as there is no Proper Space to move . Everyone must travel in the narrow road . The BRTS has to removed and making Double Lane Wide road for the people . I hope this matter is read by the authorities .</v>
      </c>
      <c r="D120" s="4" t="s">
        <v>210</v>
      </c>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x14ac:dyDescent="0.3">
      <c r="A121" s="2" t="s">
        <v>211</v>
      </c>
      <c r="B121" s="3" t="s">
        <v>212</v>
      </c>
      <c r="C121" s="4" t="str">
        <f ca="1">IFERROR(__xludf.DUMMYFUNCTION("GOOGLETRANSLATE(B121,""auto"",""en"")"),"Storm Water Drainage and Rain water Collection Facility
Respected Sir, at every Village level and more so, in every City and
Town of India, a network of Canals for Rain water Collection / Storm
water collection should be built and Laying big Concrete Pipe"&amp;"s , about
2-3 feet in diameter would be much faster……so that the storm water
with all the dirt and impurities will come to the Treatment Unit which
consists of Physical-Fileration, Sedimentation and Chemical- Alum
coagulation-sedimentation, Disinfection –"&amp;" bleaching powder and then
diverted to fill up the local Tanks and Kere and Ponds….The small and
medium ponds and tanks in towns and cities of India should be
Conserved and should never be encroached by the Real Estate Mafia
…..These local Ponds and Tanks"&amp;" should be under the control of
Municpality/Corporation or can be given to Fisheries Dept/Forest Dept.
and should be developed into Eco-Tourism Hotspots…..")</f>
        <v>Storm Water Drainage and Rain water Collection Facility
Respected Sir, at every Village level and more so, in every City and
Town of India, a network of Canals for Rain water Collection / Storm
water collection should be built and Laying big Concrete Pipes , about
2-3 feet in diameter would be much faster……so that the storm water
with all the dirt and impurities will come to the Treatment Unit which
consists of Physical-Fileration, Sedimentation and Chemical- Alum
coagulation-sedimentation, Disinfection – bleaching powder and then
diverted to fill up the local Tanks and Kere and Ponds….The small and
medium ponds and tanks in towns and cities of India should be
Conserved and should never be encroached by the Real Estate Mafia
…..These local Ponds and Tanks should be under the control of
Municpality/Corporation or can be given to Fisheries Dept/Forest Dept.
and should be developed into Eco-Tourism Hotspots…..</v>
      </c>
      <c r="D121" s="4" t="s">
        <v>212</v>
      </c>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x14ac:dyDescent="0.3">
      <c r="A122" s="2" t="s">
        <v>211</v>
      </c>
      <c r="B122" s="3" t="s">
        <v>213</v>
      </c>
      <c r="C122" s="4" t="str">
        <f ca="1">IFERROR(__xludf.DUMMYFUNCTION("GOOGLETRANSLATE(B122,""auto"",""en"")"),"Respected Sir, with the ever increasing population and ever increasing
settlement in the Cities and Towns of India, waste and sewage
treatment has become a big problem in India.
    The solution to this lies in breaking up of the treatment systems
into sm"&amp;"all units at a localized level so that the waste / sewage is
treated at the point of origin itself…..
    From these wastes----
1)      Dry waste- some can be recycled, some can be incinerated or
supplied to industries for burning as fuel.
2)      Domesti"&amp;"c sewage- Big Anaerobic Digesters can be installed to
generate Biogas from nightsoil and this can be sold to the Industries
as Fuel. The slurry can be used for composting and Vermicomposting and
this manure can be used for public gardens or can be used to"&amp;" manure
the Forests….after carefully checking the microbial count of harmful
bacteria….
3)      The waste water can be used for public Gardens…or can be supplied
to nearby Apartments or Houses for Tertiary use only as Flush Water")</f>
        <v>Respected Sir, with the ever increasing population and ever increasing
settlement in the Cities and Towns of India, waste and sewage
treatment has become a big problem in India.
    The solution to this lies in breaking up of the treatment systems
into small units at a localized level so that the waste / sewage is
treated at the point of origin itself…..
    From these wastes----
1)      Dry waste- some can be recycled, some can be incinerated or
supplied to industries for burning as fuel.
2)      Domestic sewage- Big Anaerobic Digesters can be installed to
generate Biogas from nightsoil and this can be sold to the Industries
as Fuel. The slurry can be used for composting and Vermicomposting and
this manure can be used for public gardens or can be used to manure
the Forests….after carefully checking the microbial count of harmful
bacteria….
3)      The waste water can be used for public Gardens…or can be supplied
to nearby Apartments or Houses for Tertiary use only as Flush Water</v>
      </c>
      <c r="D122" s="4" t="s">
        <v>213</v>
      </c>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x14ac:dyDescent="0.3">
      <c r="A123" s="2" t="s">
        <v>211</v>
      </c>
      <c r="B123" s="3" t="s">
        <v>214</v>
      </c>
      <c r="C123" s="4" t="str">
        <f ca="1">IFERROR(__xludf.DUMMYFUNCTION("GOOGLETRANSLATE(B123,""auto"",""en"")"),"Please, please, any college coming under any SAUs, its extension
Department should recruit 2-3 Fishery, Vet &amp; AH, Agri, Horti,
Sericulture and Forestry Masters or PhD holders in respective
specialisations so that under one roof, a farmer can be given
cons"&amp;"ultation not needing to go from college to college or dept to
dept.")</f>
        <v>Please, please, any college coming under any SAUs, its extension
Department should recruit 2-3 Fishery, Vet &amp; AH, Agri, Horti,
Sericulture and Forestry Masters or PhD holders in respective
specialisations so that under one roof, a farmer can be given
consultation not needing to go from college to college or dept to
dept.</v>
      </c>
      <c r="D123" s="4" t="s">
        <v>214</v>
      </c>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x14ac:dyDescent="0.3">
      <c r="A124" s="2" t="s">
        <v>215</v>
      </c>
      <c r="B124" s="3" t="s">
        <v>216</v>
      </c>
      <c r="C124" s="4" t="str">
        <f ca="1">IFERROR(__xludf.DUMMYFUNCTION("GOOGLETRANSLATE(B124,""auto"",""en"")"),"Honorable Prime Minister, please implement the mandatory transparent system of connecting the salary withdrawal of teachers employees with biometric machines in government aided secondary schools so that the manager and the principal employees take money "&amp;"every month and keep their column empty in the attendance register and then signed them and signed them later. By giving unfair advantage to the government, no employee could get harmed by making his fake signatures by making his fake signatures missing f"&amp;"rom duty, because the manager is on the signature register, by stopping the presence of the Principal Dutorist teachers, by stopping the will, rejecting their holidays. , By demanding bribe from them, tampering with their columns and harassing them a lot.")</f>
        <v>Honorable Prime Minister, please implement the mandatory transparent system of connecting the salary withdrawal of teachers employees with biometric machines in government aided secondary schools so that the manager and the principal employees take money every month and keep their column empty in the attendance register and then signed them and signed them later. By giving unfair advantage to the government, no employee could get harmed by making his fake signatures by making his fake signatures missing from duty, because the manager is on the signature register, by stopping the presence of the Principal Dutorist teachers, by stopping the will, rejecting their holidays. , By demanding bribe from them, tampering with their columns and harassing them a lot.</v>
      </c>
      <c r="D124" s="4" t="s">
        <v>2954</v>
      </c>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x14ac:dyDescent="0.3">
      <c r="A125" s="2" t="s">
        <v>217</v>
      </c>
      <c r="B125" s="3" t="s">
        <v>218</v>
      </c>
      <c r="C125" s="4" t="str">
        <f ca="1">IFERROR(__xludf.DUMMYFUNCTION("GOOGLETRANSLATE(B125,""auto"",""en"")"),"Dear Sir/Mam
I am an emergency physician by profession. Emergency medicine is one of the developing branches of Medicine in our country. And I am an instructor for AHA courses for the past 6 years. During my Professional carrier as an emergency physician,"&amp;" I noticed our doctors, and nurses are doing costly USA-based life-saving courses in the form of BLS, ACLS, BLS, ACLS, PALS etc. Those are so expensive in our country. Most of them are not acceptable to our country too. Now We have enough manpower and kno"&amp;"wledge to teach life-saving skills. I will Suggest initiating structured training for basic saving skills for all healthcare workers based on Indian standards. The majority of developed countries trained their public in basic life-saving skills. Now in ou"&amp;"r part of India, there are some private sectors participating in training, and I feel those are not up to the standards. as of Now, emergency training is costly for all healthcare workers.
Thank you,")</f>
        <v>Dear Sir/Mam
I am an emergency physician by profession. Emergency medicine is one of the developing branches of Medicine in our country. And I am an instructor for AHA courses for the past 6 years. During my Professional carrier as an emergency physician, I noticed our doctors, and nurses are doing costly USA-based life-saving courses in the form of BLS, ACLS, BLS, ACLS, PALS etc. Those are so expensive in our country. Most of them are not acceptable to our country too. Now We have enough manpower and knowledge to teach life-saving skills. I will Suggest initiating structured training for basic saving skills for all healthcare workers based on Indian standards. The majority of developed countries trained their public in basic life-saving skills. Now in our part of India, there are some private sectors participating in training, and I feel those are not up to the standards. as of Now, emergency training is costly for all healthcare workers.
Thank you,</v>
      </c>
      <c r="D125" s="4" t="s">
        <v>218</v>
      </c>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x14ac:dyDescent="0.3">
      <c r="A126" s="2" t="s">
        <v>199</v>
      </c>
      <c r="B126" s="3" t="s">
        <v>219</v>
      </c>
      <c r="C126" s="4" t="str">
        <f ca="1">IFERROR(__xludf.DUMMYFUNCTION("GOOGLETRANSLATE(B126,""auto"",""en"")"),"Today's youth are moving towards drugs. On this, the government wants to have strict actresses on the seller of the intoxicator or the maker.")</f>
        <v>Today's youth are moving towards drugs. On this, the government wants to have strict actresses on the seller of the intoxicator or the maker.</v>
      </c>
      <c r="D126" s="4" t="s">
        <v>2955</v>
      </c>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x14ac:dyDescent="0.3">
      <c r="A127" s="2" t="s">
        <v>220</v>
      </c>
      <c r="B127" s="3" t="s">
        <v>221</v>
      </c>
      <c r="C127" s="4" t="str">
        <f ca="1">IFERROR(__xludf.DUMMYFUNCTION("GOOGLETRANSLATE(B127,""auto"",""en"")"),"Hi,
PROBLEM:
I hope this gets read! So many kids at the lower end of pyramid do not have access to computer education at state level government schools. There is computer subject but no proper training.
ACTIONABLE:
With advent of virtual classes and pre r"&amp;"ecorded sessions of well known teachers, why don't govt start a 1 hour class on coding for kids for classes above 6 standard.
RESULT &amp; BENEFITS:
If they learn coding and build upon it they can cater to world by sitting in India and start generating revenu"&amp;"e in foreign currency at ealry age which will help country boost it's forex reserves faster than ever before.")</f>
        <v>Hi,
PROBLEM:
I hope this gets read! So many kids at the lower end of pyramid do not have access to computer education at state level government schools. There is computer subject but no proper training.
ACTIONABLE:
With advent of virtual classes and pre recorded sessions of well known teachers, why don't govt start a 1 hour class on coding for kids for classes above 6 standard.
RESULT &amp; BENEFITS:
If they learn coding and build upon it they can cater to world by sitting in India and start generating revenue in foreign currency at ealry age which will help country boost it's forex reserves faster than ever before.</v>
      </c>
      <c r="D127" s="4" t="s">
        <v>221</v>
      </c>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x14ac:dyDescent="0.3">
      <c r="A128" s="2" t="s">
        <v>222</v>
      </c>
      <c r="B128" s="3" t="s">
        <v>223</v>
      </c>
      <c r="C128" s="4" t="str">
        <f ca="1">IFERROR(__xludf.DUMMYFUNCTION("GOOGLETRANSLATE(B128,""auto"",""en"")"),"Sir, we have made an application related to the construction of the road of the farmers in the Public Works Department, but it was told by the division that if we get any order in writing from the Chief Minister, then only the road construction is possibl"&amp;"e, so you are requested that the honorable Chief Minister by the Honorable Chief Minister We should be pleased to help the farmers by getting the action of making this raw road which benefits thousands of farmers at the earliest.
The details of the road f"&amp;"or construction are as follows:
Demand for about 5 km of road from village Vishankhedi to village Khejra and village Khejda to village Narwar
Sir, thousands of farmers of 6 villages will get benefit from the construction of this road, sir, please make our"&amp;" demand to the Chief Minister and please build the road.
Applicant
All Kisan Bandhu Gram Panchayat Nashruddin Kheda, Gram Panchayat Narwar, Gram Panchayat Mungalia and Rahul Singh Baghel Gram Bishankhedi, Tehsil and District Raisen 6551 - Sampark Sutra 90"&amp;"98507435, 6265050425")</f>
        <v>Sir, we have made an application related to the construction of the road of the farmers in the Public Works Department, but it was told by the division that if we get any order in writing from the Chief Minister, then only the road construction is possible, so you are requested that the honorable Chief Minister by the Honorable Chief Minister We should be pleased to help the farmers by getting the action of making this raw road which benefits thousands of farmers at the earliest.
The details of the road for construction are as follows:
Demand for about 5 km of road from village Vishankhedi to village Khejra and village Khejda to village Narwar
Sir, thousands of farmers of 6 villages will get benefit from the construction of this road, sir, please make our demand to the Chief Minister and please build the road.
Applicant
All Kisan Bandhu Gram Panchayat Nashruddin Kheda, Gram Panchayat Narwar, Gram Panchayat Mungalia and Rahul Singh Baghel Gram Bishankhedi, Tehsil and District Raisen 6551 - Sampark Sutra 9098507435, 6265050425</v>
      </c>
      <c r="D128" s="4" t="s">
        <v>2956</v>
      </c>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x14ac:dyDescent="0.3">
      <c r="A129" s="2" t="s">
        <v>224</v>
      </c>
      <c r="B129" s="3" t="s">
        <v>225</v>
      </c>
      <c r="C129" s="4" t="str">
        <f ca="1">IFERROR(__xludf.DUMMYFUNCTION("GOOGLETRANSLATE(B129,""auto"",""en"")"),"Respected PM of india,
This is to inform you that the , Fast food like Mc Donald ,KFC are not good to childrens health . So please make them closed . Eating more sometimes hazardus to adults too. They have make them avialable at low price along with the c"&amp;"oldrinks which is scientifically and also as per Indian Culture and according Aurveda also not good food for health . Its really humble request to work on it and close it as warly as possible .
Thanks &amp;Regards")</f>
        <v>Respected PM of india,
This is to inform you that the , Fast food like Mc Donald ,KFC are not good to childrens health . So please make them closed . Eating more sometimes hazardus to adults too. They have make them avialable at low price along with the coldrinks which is scientifically and also as per Indian Culture and according Aurveda also not good food for health . Its really humble request to work on it and close it as warly as possible .
Thanks &amp;Regards</v>
      </c>
      <c r="D129" s="4" t="s">
        <v>225</v>
      </c>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x14ac:dyDescent="0.3">
      <c r="A130" s="2" t="s">
        <v>226</v>
      </c>
      <c r="B130" s="3" t="s">
        <v>227</v>
      </c>
      <c r="C130" s="4" t="str">
        <f ca="1">IFERROR(__xludf.DUMMYFUNCTION("GOOGLETRANSLATE(B130,""auto"",""en"")"),"Hamen Ise aur Behtar Program Banana Chahhee Ham Bharatvarsh Ko Aur Bhi Jyada Tarkki Aur Aage Le Ja Sake")</f>
        <v>Hamen Ise aur Behtar Program Banana Chahhee Ham Bharatvarsh Ko Aur Bhi Jyada Tarkki Aur Aage Le Ja Sake</v>
      </c>
      <c r="D130" s="4" t="s">
        <v>2957</v>
      </c>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x14ac:dyDescent="0.3">
      <c r="A131" s="2" t="s">
        <v>228</v>
      </c>
      <c r="B131" s="3" t="s">
        <v>229</v>
      </c>
      <c r="C131" s="4" t="str">
        <f ca="1">IFERROR(__xludf.DUMMYFUNCTION("GOOGLETRANSLATE(B131,""auto"",""en"")"),"I want to suggest that please open
""STREET DOGS VACCINATION CENTRE AND CARE ""
where the street dogs get their necessary vaccines in free of cost and any medical facility if they need. After this people will also feel safe , Otherwise if dog bite any per"&amp;"son they get panicked.")</f>
        <v>I want to suggest that please open
"STREET DOGS VACCINATION CENTRE AND CARE "
where the street dogs get their necessary vaccines in free of cost and any medical facility if they need. After this people will also feel safe , Otherwise if dog bite any person they get panicked.</v>
      </c>
      <c r="D131" s="4" t="s">
        <v>229</v>
      </c>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x14ac:dyDescent="0.3">
      <c r="A132" s="2" t="s">
        <v>228</v>
      </c>
      <c r="B132" s="3" t="s">
        <v>229</v>
      </c>
      <c r="C132" s="4" t="str">
        <f ca="1">IFERROR(__xludf.DUMMYFUNCTION("GOOGLETRANSLATE(B132,""auto"",""en"")"),"I want to suggest that please open
""STREET DOGS VACCINATION CENTRE AND CARE ""
where the street dogs get their necessary vaccines in free of cost and any medical facility if they need. After this people will also feel safe , Otherwise if dog bite any per"&amp;"son they get panicked.")</f>
        <v>I want to suggest that please open
"STREET DOGS VACCINATION CENTRE AND CARE "
where the street dogs get their necessary vaccines in free of cost and any medical facility if they need. After this people will also feel safe , Otherwise if dog bite any person they get panicked.</v>
      </c>
      <c r="D132" s="4" t="s">
        <v>229</v>
      </c>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x14ac:dyDescent="0.3">
      <c r="A133" s="2" t="s">
        <v>230</v>
      </c>
      <c r="B133" s="3" t="s">
        <v>231</v>
      </c>
      <c r="C133" s="4" t="str">
        <f ca="1">IFERROR(__xludf.DUMMYFUNCTION("GOOGLETRANSLATE(B133,""auto"",""en"")"),"I am suggesting you to void / terminate / occupy all private P.F. Trusts and to be merge it with Central government's EPF Trust/Organization because today's private PF Trusts are much hassling and also mis-handling the corpus of PF trust. Tata chemical's "&amp;"E.P.F. Trust is gaining more amount as Interest and Brokerage from agencies/brokers, but it's benifits are not getting P.F. Members as more Interest rate, private Trusts are giving equal to the Central Government EPF Organization.
I had given written comp"&amp;"laint about monthly contributions with required documents to EPF Office of Rajkot on date: 21,01,22 and they had forwarded to Jamnagar EPF office, but they told me to complain at Mumbai Bandra East EPF office. But they are not responding yet. So I am send"&amp;"ing this Complaint to you to investigate thoroughly for needed action against Tata chemicals provident fund trust.
Thanks,
From Mayur Nanalal Vadgama
Mobile: 9427772230
E-mail: mayur.vadgama@ymail.com")</f>
        <v>I am suggesting you to void / terminate / occupy all private P.F. Trusts and to be merge it with Central government's EPF Trust/Organization because today's private PF Trusts are much hassling and also mis-handling the corpus of PF trust. Tata chemical's E.P.F. Trust is gaining more amount as Interest and Brokerage from agencies/brokers, but it's benifits are not getting P.F. Members as more Interest rate, private Trusts are giving equal to the Central Government EPF Organization.
I had given written complaint about monthly contributions with required documents to EPF Office of Rajkot on date: 21,01,22 and they had forwarded to Jamnagar EPF office, but they told me to complain at Mumbai Bandra East EPF office. But they are not responding yet. So I am sending this Complaint to you to investigate thoroughly for needed action against Tata chemicals provident fund trust.
Thanks,
From Mayur Nanalal Vadgama
Mobile: 9427772230
E-mail: mayur.vadgama@ymail.com</v>
      </c>
      <c r="D133" s="4" t="s">
        <v>231</v>
      </c>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x14ac:dyDescent="0.3">
      <c r="A134" s="2" t="s">
        <v>232</v>
      </c>
      <c r="B134" s="3" t="s">
        <v>233</v>
      </c>
      <c r="C134" s="4" t="str">
        <f ca="1">IFERROR(__xludf.DUMMYFUNCTION("GOOGLETRANSLATE(B134,""auto"",""en"")"),"Respected officials
This about the employment bonds. There are companies, MNC's , organizations which give employment to the people who are needful for it. But when it comes to joining the employers ask for signing of employment bonds which are void. And "&amp;"also companies malpractices and some do even collect the ORIGINAL CERTIFICATES from the employees which makes arrest and has to work for the company. And also as per current law this is criminal offence. When employees try to leave the organisation he/she"&amp;" has to pay a huge amount of money to come out of it. The cost is beyond what the employees have been trained. If the employee tries to challenge the validity of the bond the justice is delayed. Please bring a law that if in any case anyone faces this kin"&amp;"d of problem immediate justice is served with just a complaint. Also the company has to pay a penalty for doing such practices and has to go clean or ban the organisation. With this we ensure corruption free employment.")</f>
        <v>Respected officials
This about the employment bonds. There are companies, MNC's , organizations which give employment to the people who are needful for it. But when it comes to joining the employers ask for signing of employment bonds which are void. And also companies malpractices and some do even collect the ORIGINAL CERTIFICATES from the employees which makes arrest and has to work for the company. And also as per current law this is criminal offence. When employees try to leave the organisation he/she has to pay a huge amount of money to come out of it. The cost is beyond what the employees have been trained. If the employee tries to challenge the validity of the bond the justice is delayed. Please bring a law that if in any case anyone faces this kind of problem immediate justice is served with just a complaint. Also the company has to pay a penalty for doing such practices and has to go clean or ban the organisation. With this we ensure corruption free employment.</v>
      </c>
      <c r="D134" s="4" t="s">
        <v>233</v>
      </c>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x14ac:dyDescent="0.3">
      <c r="A135" s="2" t="s">
        <v>234</v>
      </c>
      <c r="B135" s="3" t="s">
        <v>235</v>
      </c>
      <c r="C135" s="4" t="str">
        <f ca="1">IFERROR(__xludf.DUMMYFUNCTION("GOOGLETRANSLATE(B135,""auto"",""en"")"),"A person good in cricket is not not necessarily a good politician . There should a mandatory test / exam: training in community matters before he is permitted to fight elections . All service providers like plumbers, electricians , doctors Engineers , etc"&amp;" etc need some basic training and certificate to take up that activity . Why not politicians ?")</f>
        <v>A person good in cricket is not not necessarily a good politician . There should a mandatory test / exam: training in community matters before he is permitted to fight elections . All service providers like plumbers, electricians , doctors Engineers , etc etc need some basic training and certificate to take up that activity . Why not politicians ?</v>
      </c>
      <c r="D135" s="4" t="s">
        <v>235</v>
      </c>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x14ac:dyDescent="0.3">
      <c r="A136" s="2" t="s">
        <v>236</v>
      </c>
      <c r="B136" s="3" t="s">
        <v>237</v>
      </c>
      <c r="C136" s="4" t="str">
        <f ca="1">IFERROR(__xludf.DUMMYFUNCTION("GOOGLETRANSLATE(B136,""auto"",""en"")"),"G20 presidency is an opportunity. Our PM will be able to perform great , no doubt . Holding G20 meetings in India is a good idea. Spread them out evenly. Hope Kerala will get its due share.")</f>
        <v>G20 presidency is an opportunity. Our PM will be able to perform great , no doubt . Holding G20 meetings in India is a good idea. Spread them out evenly. Hope Kerala will get its due share.</v>
      </c>
      <c r="D136" s="4" t="s">
        <v>237</v>
      </c>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x14ac:dyDescent="0.3">
      <c r="A137" s="2" t="s">
        <v>238</v>
      </c>
      <c r="B137" s="3" t="s">
        <v>239</v>
      </c>
      <c r="C137" s="4" t="str">
        <f ca="1">IFERROR(__xludf.DUMMYFUNCTION("GOOGLETRANSLATE(B137,""auto"",""en"")"),"Why we shouldn't start a Animal Emergency Medical Service like 108 to provide any animals medical help or to side the dead bodies of dog cow any animals from road side
Request you to please start a Animal Emergency Medical Service call number so that any "&amp;"body can call toll free number of Animal Emergency Medical Service to help animals .
If this kind of services available may I I used this and call that number to remove the dead dog I saw yesterday on the road.")</f>
        <v>Why we shouldn't start a Animal Emergency Medical Service like 108 to provide any animals medical help or to side the dead bodies of dog cow any animals from road side
Request you to please start a Animal Emergency Medical Service call number so that any body can call toll free number of Animal Emergency Medical Service to help animals .
If this kind of services available may I I used this and call that number to remove the dead dog I saw yesterday on the road.</v>
      </c>
      <c r="D137" s="4" t="s">
        <v>239</v>
      </c>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x14ac:dyDescent="0.3">
      <c r="A138" s="2" t="s">
        <v>240</v>
      </c>
      <c r="B138" s="3" t="s">
        <v>241</v>
      </c>
      <c r="C138" s="4" t="str">
        <f ca="1">IFERROR(__xludf.DUMMYFUNCTION("GOOGLETRANSLATE(B138,""auto"",""en"")"),"If the UP government creates a department whose job is to install at least 10 solar panels (after surveying if the space is sufficient or not )on the roofs of all (mostly as some departments would have only floors)government buildings and schools and make"&amp;" it mandatory, then the government will complete the 500 GW solar power plan 2030 by Modi by 2028. . Since 10 solar panels produce a minimum of 5000KW to 6000KW in a year, the government would only need 10000 schools, offices and other government building"&amp;"s to get 50GW(i.e 10%) of solar power, that is, without the time taking Procedure of leasing the land and setting up a solar power plant.It would remove the dependencies on coal and other fossil fuels by some amount and that too i am talking about only in"&amp;" UP not in whole India.")</f>
        <v>If the UP government creates a department whose job is to install at least 10 solar panels (after surveying if the space is sufficient or not )on the roofs of all (mostly as some departments would have only floors)government buildings and schools and make it mandatory, then the government will complete the 500 GW solar power plan 2030 by Modi by 2028. . Since 10 solar panels produce a minimum of 5000KW to 6000KW in a year, the government would only need 10000 schools, offices and other government buildings to get 50GW(i.e 10%) of solar power, that is, without the time taking Procedure of leasing the land and setting up a solar power plant.It would remove the dependencies on coal and other fossil fuels by some amount and that too i am talking about only in UP not in whole India.</v>
      </c>
      <c r="D138" s="4" t="s">
        <v>241</v>
      </c>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x14ac:dyDescent="0.3">
      <c r="A139" s="2" t="s">
        <v>242</v>
      </c>
      <c r="B139" s="3" t="s">
        <v>243</v>
      </c>
      <c r="C139" s="4" t="str">
        <f ca="1">IFERROR(__xludf.DUMMYFUNCTION("GOOGLETRANSLATE(B139,""auto"",""en"")"),"Let us celebrate 26 Jan as mental Independence day
A mind free from dependence on drugs,alcohol,andhbhakti,andhvirodh and puppeteers command")</f>
        <v>Let us celebrate 26 Jan as mental Independence day
A mind free from dependence on drugs,alcohol,andhbhakti,andhvirodh and puppeteers command</v>
      </c>
      <c r="D139" s="4" t="s">
        <v>243</v>
      </c>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x14ac:dyDescent="0.3">
      <c r="A140" s="2" t="s">
        <v>244</v>
      </c>
      <c r="B140" s="3" t="s">
        <v>245</v>
      </c>
      <c r="C140" s="4" t="str">
        <f ca="1">IFERROR(__xludf.DUMMYFUNCTION("GOOGLETRANSLATE(B140,""auto"",""en"")"),"Indian farmers spray pesticides in their crops, farmers should not take care of their safety, so the government should provide security kits with medicines.")</f>
        <v>Indian farmers spray pesticides in their crops, farmers should not take care of their safety, so the government should provide security kits with medicines.</v>
      </c>
      <c r="D140" s="4" t="s">
        <v>2958</v>
      </c>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x14ac:dyDescent="0.3">
      <c r="A141" s="2" t="s">
        <v>246</v>
      </c>
      <c r="B141" s="3" t="s">
        <v>247</v>
      </c>
      <c r="C141" s="4" t="str">
        <f ca="1">IFERROR(__xludf.DUMMYFUNCTION("GOOGLETRANSLATE(B141,""auto"",""en"")"),"🇮🇳🇮🇳🇮🇳")</f>
        <v>🇮🇳🇮🇳🇮🇳</v>
      </c>
      <c r="D141" s="4" t="s">
        <v>247</v>
      </c>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x14ac:dyDescent="0.3">
      <c r="A142" s="2" t="s">
        <v>248</v>
      </c>
      <c r="B142" s="3" t="s">
        <v>249</v>
      </c>
      <c r="C142" s="4" t="str">
        <f ca="1">IFERROR(__xludf.DUMMYFUNCTION("GOOGLETRANSLATE(B142,""auto"",""en"")"),"What a way to develop an empathetic society. That is why Japan is Japan.
I wish I could share the video but could not figure out how to do. Hence sharing a few images, These show kids 4-6 years age being taught 'bus etiquettes'. Guess it is Japanese.
Very"&amp;" nice practical inputs at this age. I am sure there would be many more such social behaviors they may be teaching through experiential learning.
I suggest such education is imparted in India across the country in 100% schools. Let us start with primary sc"&amp;"hools. Take it further suitably. Reaching this to PMO means sure implementation. Looking forward to see it happening. Regards.")</f>
        <v>What a way to develop an empathetic society. That is why Japan is Japan.
I wish I could share the video but could not figure out how to do. Hence sharing a few images, These show kids 4-6 years age being taught 'bus etiquettes'. Guess it is Japanese.
Very nice practical inputs at this age. I am sure there would be many more such social behaviors they may be teaching through experiential learning.
I suggest such education is imparted in India across the country in 100% schools. Let us start with primary schools. Take it further suitably. Reaching this to PMO means sure implementation. Looking forward to see it happening. Regards.</v>
      </c>
      <c r="D142" s="4" t="s">
        <v>249</v>
      </c>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x14ac:dyDescent="0.3">
      <c r="A143" s="2" t="s">
        <v>250</v>
      </c>
      <c r="B143" s="3" t="s">
        <v>251</v>
      </c>
      <c r="C143" s="4" t="str">
        <f ca="1">IFERROR(__xludf.DUMMYFUNCTION("GOOGLETRANSLATE(B143,""auto"",""en"")"),"Hail India")</f>
        <v>Hail India</v>
      </c>
      <c r="D143" s="4" t="s">
        <v>2959</v>
      </c>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x14ac:dyDescent="0.3">
      <c r="A144" s="2" t="s">
        <v>252</v>
      </c>
      <c r="B144" s="3" t="s">
        <v>253</v>
      </c>
      <c r="C144" s="4" t="str">
        <f ca="1">IFERROR(__xludf.DUMMYFUNCTION("GOOGLETRANSLATE(B144,""auto"",""en"")"),"An appeal to Hon'ble PM of Govt. of India to make it compulsory to affix photo of Bharat Mata along with the photo of Hon'ble President of India and Hon'ble PM of India in every govt. office, Autonomous bodies, Banks and admin office of Health centres/ ho"&amp;"spitals. It will lead to development of feeling of Bharatiya and also increase the Sewa vaab towards the Nation among the officials.")</f>
        <v>An appeal to Hon'ble PM of Govt. of India to make it compulsory to affix photo of Bharat Mata along with the photo of Hon'ble President of India and Hon'ble PM of India in every govt. office, Autonomous bodies, Banks and admin office of Health centres/ hospitals. It will lead to development of feeling of Bharatiya and also increase the Sewa vaab towards the Nation among the officials.</v>
      </c>
      <c r="D144" s="4" t="s">
        <v>253</v>
      </c>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x14ac:dyDescent="0.3">
      <c r="A145" s="2" t="s">
        <v>254</v>
      </c>
      <c r="B145" s="3" t="s">
        <v>255</v>
      </c>
      <c r="C145" s="4" t="str">
        <f ca="1">IFERROR(__xludf.DUMMYFUNCTION("GOOGLETRANSLATE(B145,""auto"",""en"")"),"भारत में कुल विधायक राज्य सभा लोक सभा विधानसभा विधानपरिषद हैं सभी लोकनेता
IAS officers IPS officers
Doctors nurses and hospital industry staff health related staff
All different parties and party members in India
All central government job employees and s"&amp;"tate government employees administration staff
All security forces of military BSF Navy army airforce.
Education system
Private sector
All social workers and volunteers
If we all work on 5 common and 5 job or role specific goals every day India can be tra"&amp;"nsformed in a 5 years and we can create wonderful example in world. For example environment should be in common goal")</f>
        <v>भारत में कुल विधायक राज्य सभा लोक सभा विधानसभा विधानपरिषद हैं सभी लोकनेता
IAS officers IPS officers
Doctors nurses and hospital industry staff health related staff
All different parties and party members in India
All central government job employees and state government employees administration staff
All security forces of military BSF Navy army airforce.
Education system
Private sector
All social workers and volunteers
If we all work on 5 common and 5 job or role specific goals every day India can be transformed in a 5 years and we can create wonderful example in world. For example environment should be in common goal</v>
      </c>
      <c r="D145" s="4" t="s">
        <v>255</v>
      </c>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x14ac:dyDescent="0.3">
      <c r="A146" s="2" t="s">
        <v>256</v>
      </c>
      <c r="B146" s="3" t="s">
        <v>257</v>
      </c>
      <c r="C146" s="4" t="str">
        <f ca="1">IFERROR(__xludf.DUMMYFUNCTION("GOOGLETRANSLATE(B146,""auto"",""en"")"),"If Govt School and Hospital Close
People should be taught through cards in Private School
So the better will be taught and the expenses and other expenses of the teachers will be saved
Such Private Hospitals will be able to get good treatment
Not every fa"&amp;"cility occurs in Govt Hospital
Private Hospital is all facility that causes better treatment
And the salary of Govt Sahab people is so much that a sahab will be suppressed by the people of a village.")</f>
        <v>If Govt School and Hospital Close
People should be taught through cards in Private School
So the better will be taught and the expenses and other expenses of the teachers will be saved
Such Private Hospitals will be able to get good treatment
Not every facility occurs in Govt Hospital
Private Hospital is all facility that causes better treatment
And the salary of Govt Sahab people is so much that a sahab will be suppressed by the people of a village.</v>
      </c>
      <c r="D146" s="4" t="s">
        <v>2960</v>
      </c>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x14ac:dyDescent="0.3">
      <c r="A147" s="2" t="s">
        <v>258</v>
      </c>
      <c r="B147" s="3" t="s">
        <v>259</v>
      </c>
      <c r="C147" s="4" t="str">
        <f ca="1">IFERROR(__xludf.DUMMYFUNCTION("GOOGLETRANSLATE(B147,""auto"",""en"")"),"I am a person who has done digital since the beginning even everyday expenses. And inspire others in this. My doubt is that if the mobile network is busy even when the server is busy, or if the mobile is out of coverage, the person transferring the money "&amp;"will have difficulty.
Does that create a problem? This is my doubt")</f>
        <v>I am a person who has done digital since the beginning even everyday expenses. And inspire others in this. My doubt is that if the mobile network is busy even when the server is busy, or if the mobile is out of coverage, the person transferring the money will have difficulty.
Does that create a problem? This is my doubt</v>
      </c>
      <c r="D147" s="4" t="s">
        <v>259</v>
      </c>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x14ac:dyDescent="0.3">
      <c r="A148" s="2" t="s">
        <v>256</v>
      </c>
      <c r="B148" s="3" t="s">
        <v>260</v>
      </c>
      <c r="C148" s="4" t="str">
        <f ca="1">IFERROR(__xludf.DUMMYFUNCTION("GOOGLETRANSLATE(B148,""auto"",""en"")"),"If the society is closed
And ration started getting ration at the shop
With this, the villager will easily get ration
2.3 km will not have to go and the expenses are like
Buying grains and rationing from the officials will save all this")</f>
        <v>If the society is closed
And ration started getting ration at the shop
With this, the villager will easily get ration
2.3 km will not have to go and the expenses are like
Buying grains and rationing from the officials will save all this</v>
      </c>
      <c r="D148" s="4" t="s">
        <v>2961</v>
      </c>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x14ac:dyDescent="0.3">
      <c r="A149" s="2" t="s">
        <v>261</v>
      </c>
      <c r="B149" s="3" t="s">
        <v>262</v>
      </c>
      <c r="C149" s="4" t="str">
        <f ca="1">IFERROR(__xludf.DUMMYFUNCTION("GOOGLETRANSLATE(B149,""auto"",""en"")"),"Kindly waive off all education loans")</f>
        <v>Kindly waive off all education loans</v>
      </c>
      <c r="D149" s="4" t="s">
        <v>262</v>
      </c>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x14ac:dyDescent="0.3">
      <c r="A150" s="2" t="s">
        <v>263</v>
      </c>
      <c r="B150" s="3" t="s">
        <v>264</v>
      </c>
      <c r="C150" s="4" t="str">
        <f ca="1">IFERROR(__xludf.DUMMYFUNCTION("GOOGLETRANSLATE(B150,""auto"",""en"")"),"Why are we not using the drone+cctv technology effectively to prevent harassment/crimes against women (or anyone) when these take place at times when no one is around for help? Or in situations when there are people around but still unable to help fearing"&amp;" their own life which would be at risk? Have read multiple cases where the newspaper mentions ""people stood as mere spectators"". If this technology can help bring any change to these incidents, it could save many lives. Thank you.")</f>
        <v>Why are we not using the drone+cctv technology effectively to prevent harassment/crimes against women (or anyone) when these take place at times when no one is around for help? Or in situations when there are people around but still unable to help fearing their own life which would be at risk? Have read multiple cases where the newspaper mentions "people stood as mere spectators". If this technology can help bring any change to these incidents, it could save many lives. Thank you.</v>
      </c>
      <c r="D150" s="4" t="s">
        <v>264</v>
      </c>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x14ac:dyDescent="0.3">
      <c r="A151" s="2" t="s">
        <v>265</v>
      </c>
      <c r="B151" s="3" t="s">
        <v>266</v>
      </c>
      <c r="C151" s="4" t="str">
        <f ca="1">IFERROR(__xludf.DUMMYFUNCTION("GOOGLETRANSLATE(B151,""auto"",""en"")"),"Greetings!
The financialing agency keeps calling everyone repeatedly for a loan by calling.
There is no day when calls come for a loan, the most prominently there is only one finance agency which bothers people by calling.
Please prohibit this Predator Fi"&amp;"nance Agency from calling
Thank you")</f>
        <v>Greetings!
The financialing agency keeps calling everyone repeatedly for a loan by calling.
There is no day when calls come for a loan, the most prominently there is only one finance agency which bothers people by calling.
Please prohibit this Predator Finance Agency from calling
Thank you</v>
      </c>
      <c r="D151" s="4" t="s">
        <v>2962</v>
      </c>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x14ac:dyDescent="0.3">
      <c r="A152" s="2" t="s">
        <v>267</v>
      </c>
      <c r="B152" s="3" t="s">
        <v>268</v>
      </c>
      <c r="C152" s="4" t="str">
        <f ca="1">IFERROR(__xludf.DUMMYFUNCTION("GOOGLETRANSLATE(B152,""auto"",""en"")"),"Budget ye ek desh ki badi samasya ho gai hain budget me liye gaye sakaar ki faislon me bus ek baat ki dhya rakhe ki dhya rakhe ki janta janta janta janta janta janta janardhan ki khushi aur unaki aur unaki heth me. Kyu ki dekha jaye to humare desh me badt"&amp;"i hui mehengai ko dekhe to din baa din aur bhi mehngai humesha badta hi chala jaa raha hain uname se ek har cheez me G.S.T paise walon ke liye koi fark nahi padta hoga lekin aam janata kya karegi G.S.T bharegi ya apana pet bharegi jaisa ki aap sab dekh ra"&amp;"he hong ki desh me badti hui mehengai ko nazar me rah ke ameer ameer hota chala jaa raha hain aur gareeb gareeb hota chala")</f>
        <v>Budget ye ek desh ki badi samasya ho gai hain budget me liye gaye sakaar ki faislon me bus ek baat ki dhya rakhe ki dhya rakhe ki janta janta janta janta janta janta janardhan ki khushi aur unaki aur unaki heth me. Kyu ki dekha jaye to humare desh me badti hui mehengai ko dekhe to din baa din aur bhi mehngai humesha badta hi chala jaa raha hain uname se ek har cheez me G.S.T paise walon ke liye koi fark nahi padta hoga lekin aam janata kya karegi G.S.T bharegi ya apana pet bharegi jaisa ki aap sab dekh rahe hong ki desh me badti hui mehengai ko nazar me rah ke ameer ameer hota chala jaa raha hain aur gareeb gareeb hota chala</v>
      </c>
      <c r="D152" s="4" t="s">
        <v>2963</v>
      </c>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x14ac:dyDescent="0.3">
      <c r="A153" s="2" t="s">
        <v>269</v>
      </c>
      <c r="B153" s="3" t="s">
        <v>270</v>
      </c>
      <c r="C153" s="4" t="str">
        <f ca="1">IFERROR(__xludf.DUMMYFUNCTION("GOOGLETRANSLATE(B153,""auto"",""en"")"),"SIR YUVA 2.0 PROGRAM IS NOT SUPPORT TO UPLOAD DOCUMENT. PLS DO SOMETHINGS .")</f>
        <v>SIR YUVA 2.0 PROGRAM IS NOT SUPPORT TO UPLOAD DOCUMENT. PLS DO SOMETHINGS .</v>
      </c>
      <c r="D153" s="4" t="s">
        <v>270</v>
      </c>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x14ac:dyDescent="0.3">
      <c r="A154" s="2" t="s">
        <v>269</v>
      </c>
      <c r="B154" s="3" t="s">
        <v>271</v>
      </c>
      <c r="C154" s="4" t="str">
        <f ca="1">IFERROR(__xludf.DUMMYFUNCTION("GOOGLETRANSLATE(B154,""auto"",""en"")"),"Sir why YUVA 2.0 IS NOT SUPPORT,I CANT TO SEND MY DOCUMENT.")</f>
        <v>Sir why YUVA 2.0 IS NOT SUPPORT,I CANT TO SEND MY DOCUMENT.</v>
      </c>
      <c r="D154" s="4" t="s">
        <v>271</v>
      </c>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x14ac:dyDescent="0.3">
      <c r="A155" s="2" t="s">
        <v>272</v>
      </c>
      <c r="B155" s="3" t="s">
        <v>273</v>
      </c>
      <c r="C155" s="4" t="str">
        <f ca="1">IFERROR(__xludf.DUMMYFUNCTION("GOOGLETRANSLATE(B155,""auto"",""en"")"),"In a country where 8% interest has to be paid for car loan and 12% interest has to be paid for education loan, how can that country miss the need of public suggestion. If you want some suggestion, then smoothen the education system.If the education system"&amp;" was smooth, then the question of suggestion would have arisen.And as far as the current suggestion is concerned, India's education system is junk and junk, so you make the education system smooth in the budget 2023. We are with the common man as soon as "&amp;"the government is with us. Jai Hind Jai Bharat.")</f>
        <v>In a country where 8% interest has to be paid for car loan and 12% interest has to be paid for education loan, how can that country miss the need of public suggestion. If you want some suggestion, then smoothen the education system.If the education system was smooth, then the question of suggestion would have arisen.And as far as the current suggestion is concerned, India's education system is junk and junk, so you make the education system smooth in the budget 2023. We are with the common man as soon as the government is with us. Jai Hind Jai Bharat.</v>
      </c>
      <c r="D155" s="4" t="s">
        <v>273</v>
      </c>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x14ac:dyDescent="0.3">
      <c r="A156" s="2" t="s">
        <v>274</v>
      </c>
      <c r="B156" s="3" t="s">
        <v>275</v>
      </c>
      <c r="C156" s="4" t="str">
        <f ca="1">IFERROR(__xludf.DUMMYFUNCTION("GOOGLETRANSLATE(B156,""auto"",""en"")"),"Sir please add petroleum under gst as well reduce tax for business so that it attracts more business to India also it will increase employment and also helps achive aatm nirbhar bharat.")</f>
        <v>Sir please add petroleum under gst as well reduce tax for business so that it attracts more business to India also it will increase employment and also helps achive aatm nirbhar bharat.</v>
      </c>
      <c r="D156" s="4" t="s">
        <v>275</v>
      </c>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x14ac:dyDescent="0.3">
      <c r="A157" s="2" t="s">
        <v>276</v>
      </c>
      <c r="B157" s="3" t="s">
        <v>277</v>
      </c>
      <c r="C157" s="4" t="str">
        <f ca="1">IFERROR(__xludf.DUMMYFUNCTION("GOOGLETRANSLATE(B157,""auto"",""en"")"),"Exempt tax on pension and interest income on deposits made out of PF and gratuity. This is the least govt can do for senior citizen govt/ Nationalized bank employees.")</f>
        <v>Exempt tax on pension and interest income on deposits made out of PF and gratuity. This is the least govt can do for senior citizen govt/ Nationalized bank employees.</v>
      </c>
      <c r="D157" s="4" t="s">
        <v>277</v>
      </c>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x14ac:dyDescent="0.3">
      <c r="A158" s="2" t="s">
        <v>278</v>
      </c>
      <c r="B158" s="3" t="s">
        <v>279</v>
      </c>
      <c r="C158" s="4" t="str">
        <f ca="1">IFERROR(__xludf.DUMMYFUNCTION("GOOGLETRANSLATE(B158,""auto"",""en"")"),"Tax on salary income and savings needs to be rationalized for salaried employees. Moreover it is subject to double taxation on savings as the initial income is already taxed.")</f>
        <v>Tax on salary income and savings needs to be rationalized for salaried employees. Moreover it is subject to double taxation on savings as the initial income is already taxed.</v>
      </c>
      <c r="D158" s="4" t="s">
        <v>279</v>
      </c>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x14ac:dyDescent="0.3">
      <c r="A159" s="2" t="s">
        <v>280</v>
      </c>
      <c r="B159" s="3" t="s">
        <v>281</v>
      </c>
      <c r="C159" s="4" t="str">
        <f ca="1">IFERROR(__xludf.DUMMYFUNCTION("GOOGLETRANSLATE(B159,""auto"",""en"")"),"Namaste INDIAN GOVT.
Increase the Budgte of ISRO and approve all missions. And approve starlink internet to India.&amp; vocal for local this have to be gain faster,we have to invest in education system in last few years covid 19 session,,education lavel was w"&amp;"rost,,make roads good some NH roads are so bad... And all village have to get a concret road...do make in india make for india more.powerful..JAI HIND,JAI BHARAT..🇮🇳")</f>
        <v>Namaste INDIAN GOVT.
Increase the Budgte of ISRO and approve all missions. And approve starlink internet to India.&amp; vocal for local this have to be gain faster,we have to invest in education system in last few years covid 19 session,,education lavel was wrost,,make roads good some NH roads are so bad... And all village have to get a concret road...do make in india make for india more.powerful..JAI HIND,JAI BHARAT..🇮🇳</v>
      </c>
      <c r="D159" s="4" t="s">
        <v>281</v>
      </c>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x14ac:dyDescent="0.3">
      <c r="A160" s="2" t="s">
        <v>282</v>
      </c>
      <c r="B160" s="3" t="s">
        <v>283</v>
      </c>
      <c r="C160" s="4" t="str">
        <f ca="1">IFERROR(__xludf.DUMMYFUNCTION("GOOGLETRANSLATE(B160,""auto"",""en"")"),"Edible Oil prices are sky rocketing....Itt would augur well for the country when Central and State Governments work in tandem to supply edible oil at subsidy rates at ration shops")</f>
        <v>Edible Oil prices are sky rocketing....Itt would augur well for the country when Central and State Governments work in tandem to supply edible oil at subsidy rates at ration shops</v>
      </c>
      <c r="D160" s="4" t="s">
        <v>283</v>
      </c>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x14ac:dyDescent="0.3">
      <c r="A161" s="2" t="s">
        <v>284</v>
      </c>
      <c r="B161" s="3" t="s">
        <v>285</v>
      </c>
      <c r="C161" s="4" t="str">
        <f ca="1">IFERROR(__xludf.DUMMYFUNCTION("GOOGLETRANSLATE(B161,""auto"",""en"")"),"There is a discount on the income of farmers in the budget, which many people who show the income of agriculture manifold and take income tax exemption by showing agricultural income from other sources. I suggest that only those farmers who come under the"&amp;" Kisan Samman Nidhi should not be entitled to this exemption, they should not get this exemption. Many leaders take tax evasion by taking the guise of farmers, this tax evasion should be curbed, which will give more revenue to the country.")</f>
        <v>There is a discount on the income of farmers in the budget, which many people who show the income of agriculture manifold and take income tax exemption by showing agricultural income from other sources. I suggest that only those farmers who come under the Kisan Samman Nidhi should not be entitled to this exemption, they should not get this exemption. Many leaders take tax evasion by taking the guise of farmers, this tax evasion should be curbed, which will give more revenue to the country.</v>
      </c>
      <c r="D161" s="4" t="s">
        <v>2964</v>
      </c>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x14ac:dyDescent="0.3">
      <c r="A162" s="2" t="s">
        <v>286</v>
      </c>
      <c r="B162" s="3" t="s">
        <v>287</v>
      </c>
      <c r="C162" s="4" t="str">
        <f ca="1">IFERROR(__xludf.DUMMYFUNCTION("GOOGLETRANSLATE(B162,""auto"",""en"")"),"Health policy should be framed to provide every citizen a quality medical treatment and facilty either free or nominal charge.Though medical infrastructure are increasingly day by day but the facilty provided are so costly that a common man or we say midd"&amp;"le class can't afford it.It is need of time to make these facilities affordable and accessible. Some government departments are also not providing cashless medical services to their employees. Government of India should take necessary steps.to provide suc"&amp;"h facilty to their employees specifically and common in general too")</f>
        <v>Health policy should be framed to provide every citizen a quality medical treatment and facilty either free or nominal charge.Though medical infrastructure are increasingly day by day but the facilty provided are so costly that a common man or we say middle class can't afford it.It is need of time to make these facilities affordable and accessible. Some government departments are also not providing cashless medical services to their employees. Government of India should take necessary steps.to provide such facilty to their employees specifically and common in general too</v>
      </c>
      <c r="D162" s="4" t="s">
        <v>287</v>
      </c>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x14ac:dyDescent="0.3">
      <c r="A163" s="2" t="s">
        <v>288</v>
      </c>
      <c r="B163" s="3" t="s">
        <v>289</v>
      </c>
      <c r="C163" s="4" t="str">
        <f ca="1">IFERROR(__xludf.DUMMYFUNCTION("GOOGLETRANSLATE(B163,""auto"",""en"")"),"In our country there is no sufficient amount of court to deliver judgement in quick times ..make more courts..like for eastern side make one special court which will cover just for those states ...so that they don't have to go to supreme court at Delhi..t"&amp;"his special court will decrease the pressure of supreme court .... We need that's kind of court at least 5(east, west , south, north, middle)")</f>
        <v>In our country there is no sufficient amount of court to deliver judgement in quick times ..make more courts..like for eastern side make one special court which will cover just for those states ...so that they don't have to go to supreme court at Delhi..this special court will decrease the pressure of supreme court .... We need that's kind of court at least 5(east, west , south, north, middle)</v>
      </c>
      <c r="D163" s="4" t="s">
        <v>289</v>
      </c>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x14ac:dyDescent="0.3">
      <c r="A164" s="2" t="s">
        <v>290</v>
      </c>
      <c r="B164" s="3" t="s">
        <v>291</v>
      </c>
      <c r="C164" s="4" t="str">
        <f ca="1">IFERROR(__xludf.DUMMYFUNCTION("GOOGLETRANSLATE(B164,""auto"",""en"")"),"Here I would like to discuss about of new labour code.
The bill of new labour and wages code is already passed in 2019 however the government do not take interest for implement it.
I think The revision in rule about working hour. (i.e. 48 hours per week, "&amp;"if it exceed employers has to pay the overtime more than twice of full salary) will give benefits to employees as well as government.
In private industry, employees have to work more than 12 hours at a work place (More than 72 hour a week). employers do n"&amp;"ot pay them as per their salary. Because of more working hour employers run their organization with less manpower and they have to pay less.
The working hour limit should be controlled by government (NMT 48 hour per week) it should be monitored strictly. "&amp;"Due to this new more job will create. Now a days our youth facing problem of unemployment. If the government monitor the working hour, the more jobs would be created. The one big issue of unemployment can be resolved.")</f>
        <v>Here I would like to discuss about of new labour code.
The bill of new labour and wages code is already passed in 2019 however the government do not take interest for implement it.
I think The revision in rule about working hour. (i.e. 48 hours per week, if it exceed employers has to pay the overtime more than twice of full salary) will give benefits to employees as well as government.
In private industry, employees have to work more than 12 hours at a work place (More than 72 hour a week). employers do not pay them as per their salary. Because of more working hour employers run their organization with less manpower and they have to pay less.
The working hour limit should be controlled by government (NMT 48 hour per week) it should be monitored strictly. Due to this new more job will create. Now a days our youth facing problem of unemployment. If the government monitor the working hour, the more jobs would be created. The one big issue of unemployment can be resolved.</v>
      </c>
      <c r="D164" s="4" t="s">
        <v>291</v>
      </c>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x14ac:dyDescent="0.3">
      <c r="A165" s="2" t="s">
        <v>292</v>
      </c>
      <c r="B165" s="3" t="s">
        <v>293</v>
      </c>
      <c r="C165" s="4" t="str">
        <f ca="1">IFERROR(__xludf.DUMMYFUNCTION("GOOGLETRANSLATE(B165,""auto"",""en"")"),"1) Number of metro cities in India should be increased to benefit HRA consideration for tax payer and also HRA exemption to be increased .
2) exemption for chronic disease medicine expenses to be added on above 80c and 80dd( add 5000 Rs PM)
3) increase th"&amp;"e tax exemptions or slabs for people working in metro cities
4) remove restrictions on withdrawal of PF after 60 yrs
5) Decrease income tax rates on people who reached 55 yrs and above .
6) medical treatment exemptions from income to be increased for 55yr"&amp;"s and above")</f>
        <v>1) Number of metro cities in India should be increased to benefit HRA consideration for tax payer and also HRA exemption to be increased .
2) exemption for chronic disease medicine expenses to be added on above 80c and 80dd( add 5000 Rs PM)
3) increase the tax exemptions or slabs for people working in metro cities
4) remove restrictions on withdrawal of PF after 60 yrs
5) Decrease income tax rates on people who reached 55 yrs and above .
6) medical treatment exemptions from income to be increased for 55yrs and above</v>
      </c>
      <c r="D165" s="4" t="s">
        <v>293</v>
      </c>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x14ac:dyDescent="0.3">
      <c r="A166" s="2" t="s">
        <v>294</v>
      </c>
      <c r="B166" s="3" t="s">
        <v>295</v>
      </c>
      <c r="C166" s="4" t="str">
        <f ca="1">IFERROR(__xludf.DUMMYFUNCTION("GOOGLETRANSLATE(B166,""auto"",""en"")"),"Bringing all Government and Semi-Government institutions under a cyber security framework with stringent audits. this is to avoid disruptions from all sorts of attacks.
the one that is going on now with one of the prestigious medical institutions is painf"&amp;"ul and shameful to say.
Goverment should make sure that this is treated with priority and cyber security utmost importance in the era we are in.")</f>
        <v>Bringing all Government and Semi-Government institutions under a cyber security framework with stringent audits. this is to avoid disruptions from all sorts of attacks.
the one that is going on now with one of the prestigious medical institutions is painful and shameful to say.
Goverment should make sure that this is treated with priority and cyber security utmost importance in the era we are in.</v>
      </c>
      <c r="D166" s="4" t="s">
        <v>295</v>
      </c>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x14ac:dyDescent="0.3">
      <c r="A167" s="2" t="s">
        <v>296</v>
      </c>
      <c r="B167" s="3" t="s">
        <v>297</v>
      </c>
      <c r="C167" s="4" t="str">
        <f ca="1">IFERROR(__xludf.DUMMYFUNCTION("GOOGLETRANSLATE(B167,""auto"",""en"")"),"Sir I recommend that the houses that you are giving will land up with lala's and builders hand from the poor people so please make these house non transferable or even rented as this is a gujaru land and full of manipulators")</f>
        <v>Sir I recommend that the houses that you are giving will land up with lala's and builders hand from the poor people so please make these house non transferable or even rented as this is a gujaru land and full of manipulators</v>
      </c>
      <c r="D167" s="4" t="s">
        <v>297</v>
      </c>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x14ac:dyDescent="0.3">
      <c r="A168" s="2" t="s">
        <v>296</v>
      </c>
      <c r="B168" s="3" t="s">
        <v>298</v>
      </c>
      <c r="C168" s="4" t="str">
        <f ca="1">IFERROR(__xludf.DUMMYFUNCTION("GOOGLETRANSLATE(B168,""auto"",""en"")"),"Can't we dissolve the statehood for capital region Delhi and put an end to daily disputes or can we have statehood for capital region Delhi with the party at centre by default and put an end to disputes and kejriwal as according to me a dangerous man for "&amp;"country and proof he is rolling or fighting only in border states and this a point of research")</f>
        <v>Can't we dissolve the statehood for capital region Delhi and put an end to daily disputes or can we have statehood for capital region Delhi with the party at centre by default and put an end to disputes and kejriwal as according to me a dangerous man for country and proof he is rolling or fighting only in border states and this a point of research</v>
      </c>
      <c r="D168" s="4" t="s">
        <v>298</v>
      </c>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x14ac:dyDescent="0.3">
      <c r="A169" s="2" t="s">
        <v>299</v>
      </c>
      <c r="B169" s="3" t="s">
        <v>300</v>
      </c>
      <c r="C169" s="4" t="str">
        <f ca="1">IFERROR(__xludf.DUMMYFUNCTION("GOOGLETRANSLATE(B169,""auto"",""en"")"),"Legal age for working as a nanny should be reduced to 15years. Like western countries, we should also promote our children to volunteer for baby care or senior citizen care. It is being a challenge for families around the country to find nannys and home n"&amp;"urses. Cultivating a culture in schools across nation to volunteer for childcare and senior citizen care would solve this problem. Children could go through mandatory training for the same in schools. This would bring up a generation who knows to love and"&amp;" care and also would make sure care is received across age in the country")</f>
        <v>Legal age for working as a nanny should be reduced to 15years. Like western countries, we should also promote our children to volunteer for baby care or senior citizen care. It is being a challenge for families around the country to find nannys and home nurses. Cultivating a culture in schools across nation to volunteer for childcare and senior citizen care would solve this problem. Children could go through mandatory training for the same in schools. This would bring up a generation who knows to love and care and also would make sure care is received across age in the country</v>
      </c>
      <c r="D169" s="4" t="s">
        <v>300</v>
      </c>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x14ac:dyDescent="0.3">
      <c r="A170" s="2" t="s">
        <v>301</v>
      </c>
      <c r="B170" s="3" t="s">
        <v>302</v>
      </c>
      <c r="C170" s="4" t="str">
        <f ca="1">IFERROR(__xludf.DUMMYFUNCTION("GOOGLETRANSLATE(B170,""auto"",""en"")"),"I would like to talk to me for the National TB Elimination Program (NTEP). The system needs to be discontinued from DBT (Direct Benefit Transfer) in NTEP. Because of some technology knowledgeable people have also arranged corruption. Doctors must serve th"&amp;"e patient. I do not feel any need to give ₹ 500 to private doctors for TB notification. Even though many doctors do not take the money, their money is going to someone's account. And often one patient is notified two to three times and the taxpayer of Ind"&amp;"ia is being used in the wrong place. So in this direction, the program has been going to the wrong direction since the implementation of a private notification in the NTEP program. The field level work has been closed and the program is only running on th"&amp;"e ninetyx. Jignesh Trivedi.")</f>
        <v>I would like to talk to me for the National TB Elimination Program (NTEP). The system needs to be discontinued from DBT (Direct Benefit Transfer) in NTEP. Because of some technology knowledgeable people have also arranged corruption. Doctors must serve the patient. I do not feel any need to give ₹ 500 to private doctors for TB notification. Even though many doctors do not take the money, their money is going to someone's account. And often one patient is notified two to three times and the taxpayer of India is being used in the wrong place. So in this direction, the program has been going to the wrong direction since the implementation of a private notification in the NTEP program. The field level work has been closed and the program is only running on the ninetyx. Jignesh Trivedi.</v>
      </c>
      <c r="D170" s="4" t="s">
        <v>2965</v>
      </c>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x14ac:dyDescent="0.3">
      <c r="A171" s="2" t="s">
        <v>303</v>
      </c>
      <c r="B171" s="3" t="s">
        <v>304</v>
      </c>
      <c r="C171" s="4" t="str">
        <f ca="1">IFERROR(__xludf.DUMMYFUNCTION("GOOGLETRANSLATE(B171,""auto"",""en"")"),"Banks and NBFCs extend loans to citizens for buying Motor Vehicles. In case of death of Borrower before loan is fully repaid, the loans and ownership of such vehicles are compromised. Generally, Lenders take possession of such vehicles and make distress s"&amp;"ales to recover their dues. Since, GOI has 2 years ago allowed owners of personal Motor Vehicles to register nominations in RTO records, I would suggest GOI to mandatorily make nominations compulsory and also make such nominees co-borrower/s to the Motor "&amp;"Vehicle Loans. After death of the Owner of the Motor Vehicle (Life does have an expiry date), the Nominee will become liable to repay the unpaid loan/s and will have the option to retain or sell the asset as one may choose to. Enabling of such Laws would "&amp;"avoid loans becoming NPAs, avoid distress sales of assets thereby improve the lives of citizens. At the same time unburden Courts from avoidable proceedings.")</f>
        <v>Banks and NBFCs extend loans to citizens for buying Motor Vehicles. In case of death of Borrower before loan is fully repaid, the loans and ownership of such vehicles are compromised. Generally, Lenders take possession of such vehicles and make distress sales to recover their dues. Since, GOI has 2 years ago allowed owners of personal Motor Vehicles to register nominations in RTO records, I would suggest GOI to mandatorily make nominations compulsory and also make such nominees co-borrower/s to the Motor Vehicle Loans. After death of the Owner of the Motor Vehicle (Life does have an expiry date), the Nominee will become liable to repay the unpaid loan/s and will have the option to retain or sell the asset as one may choose to. Enabling of such Laws would avoid loans becoming NPAs, avoid distress sales of assets thereby improve the lives of citizens. At the same time unburden Courts from avoidable proceedings.</v>
      </c>
      <c r="D171" s="4" t="s">
        <v>304</v>
      </c>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x14ac:dyDescent="0.3">
      <c r="A172" s="2" t="s">
        <v>107</v>
      </c>
      <c r="B172" s="3" t="s">
        <v>305</v>
      </c>
      <c r="C172" s="4" t="str">
        <f ca="1">IFERROR(__xludf.DUMMYFUNCTION("GOOGLETRANSLATE(B172,""auto"",""en"")"),"Make mandatory for adding all state level services in umang app by within 2/3 years.
As Central govt planning to have central registry for birth / death details , please add more services to central services and link them with aadhar.
Trying to get census"&amp;" related information from aadhar itself. For example link marriage certificate with aadhar to get martial status. Link aadhar with voter id to get village. Get family details from ration card aadhar .link education certificate with aadhar for education qu"&amp;"alification etc.get caste details from school certificate.")</f>
        <v>Make mandatory for adding all state level services in umang app by within 2/3 years.
As Central govt planning to have central registry for birth / death details , please add more services to central services and link them with aadhar.
Trying to get census related information from aadhar itself. For example link marriage certificate with aadhar to get martial status. Link aadhar with voter id to get village. Get family details from ration card aadhar .link education certificate with aadhar for education qualification etc.get caste details from school certificate.</v>
      </c>
      <c r="D172" s="4" t="s">
        <v>305</v>
      </c>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x14ac:dyDescent="0.3">
      <c r="A173" s="2" t="s">
        <v>252</v>
      </c>
      <c r="B173" s="3" t="s">
        <v>306</v>
      </c>
      <c r="C173" s="4" t="str">
        <f ca="1">IFERROR(__xludf.DUMMYFUNCTION("GOOGLETRANSLATE(B173,""auto"",""en"")"),"An appeal to Hon'ble PM of Govt. of India to make it compulsory to affix photo of Bharat Mata in every offices, Govt. Banks, Autonomous bodies and admin offices of hospitals / Health centres along with the photos of Hon'ble President of India and Hon'ble "&amp;"PM of India. This will lead to development of feeling of Bharatiya and sewa vaab for the Nation.")</f>
        <v>An appeal to Hon'ble PM of Govt. of India to make it compulsory to affix photo of Bharat Mata in every offices, Govt. Banks, Autonomous bodies and admin offices of hospitals / Health centres along with the photos of Hon'ble President of India and Hon'ble PM of India. This will lead to development of feeling of Bharatiya and sewa vaab for the Nation.</v>
      </c>
      <c r="D173" s="4" t="s">
        <v>306</v>
      </c>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x14ac:dyDescent="0.3">
      <c r="A174" s="2" t="s">
        <v>307</v>
      </c>
      <c r="B174" s="3" t="s">
        <v>308</v>
      </c>
      <c r="C174" s="4" t="str">
        <f ca="1">IFERROR(__xludf.DUMMYFUNCTION("GOOGLETRANSLATE(B174,""auto"",""en"")"),"Garbage disposal management is very serious issue in our country. There should be proper waste management like regular incineration of degradable waste and recycling of plastic waste. Proper awareness should be created at school and college level. Our swa"&amp;"tch bharat abhiyaan is good but proper awareness among low strata of society is important. People who live in slums don't know about cleanliness and hygiene. They live in unhygienic conditions and are susceptible to contagious diseases like malaria, chiku"&amp;"ngunya, etc. Rewards program should be introduced in slums to create hygiene awareness and importance of swatch bharat abhiyaan. People in slums if are aware of basic hygiene automatically whole of lndia will change. There should be monetary punishments l"&amp;"ike fines, compulsory social services to those who break the rules and spread garbage. Monetary fines are already prevalent in Singapore, malaysia if anyone spits on road or urinates on public area is punished in many countries.")</f>
        <v>Garbage disposal management is very serious issue in our country. There should be proper waste management like regular incineration of degradable waste and recycling of plastic waste. Proper awareness should be created at school and college level. Our swatch bharat abhiyaan is good but proper awareness among low strata of society is important. People who live in slums don't know about cleanliness and hygiene. They live in unhygienic conditions and are susceptible to contagious diseases like malaria, chikungunya, etc. Rewards program should be introduced in slums to create hygiene awareness and importance of swatch bharat abhiyaan. People in slums if are aware of basic hygiene automatically whole of lndia will change. There should be monetary punishments like fines, compulsory social services to those who break the rules and spread garbage. Monetary fines are already prevalent in Singapore, malaysia if anyone spits on road or urinates on public area is punished in many countries.</v>
      </c>
      <c r="D174" s="4" t="s">
        <v>308</v>
      </c>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x14ac:dyDescent="0.3">
      <c r="A175" s="2" t="s">
        <v>309</v>
      </c>
      <c r="B175" s="3" t="s">
        <v>310</v>
      </c>
      <c r="C175" s="4" t="str">
        <f ca="1">IFERROR(__xludf.DUMMYFUNCTION("GOOGLETRANSLATE(B175,""auto"",""en"")"),"Namaste aadarniya pradhaan mantri ji
Jaisa ki hum sab Bharatvarsh ke log 1 December 2022 se G20 ki adhaykshata grahan karne ja rahe, to vishwa patal par humara yah daayitva banta hai ki hum humari sabse praachin bhasha Sanskrit ke varnamala ke anusaar ras"&amp;"htron ke rashtriya dhwajon ko ek rekha mein sammilit karein jisse Ki hum humari hi bhasha ko vah uchcha sthaan de jiski ve patra hai.
Pradhaan Mantri Ji, main nimna lihit deshon ke naam sankrit varnamalanusar rashtron ke naam likh raha hu. Aapse yah prart"&amp;"hana hogi ki aap dhwajon ko shabdon ke anusaar hi lagave.
Bharat (Yajmaan Desh), Argentina, America (U.S.), Australia, Italy, Indonesia, Canada, Germany, China, Japan, Turkiye, Dakshin Africa, Dakshin Africa, Dakshin Korea, Franca Korea, Franca, Brazil, B"&amp;"razil, SRUTIN , The European Union
Aapka kimti samay dene ke liye bahut dhanyavaad.")</f>
        <v>Namaste aadarniya pradhaan mantri ji
Jaisa ki hum sab Bharatvarsh ke log 1 December 2022 se G20 ki adhaykshata grahan karne ja rahe, to vishwa patal par humara yah daayitva banta hai ki hum humari sabse praachin bhasha Sanskrit ke varnamala ke anusaar rashtron ke rashtriya dhwajon ko ek rekha mein sammilit karein jisse Ki hum humari hi bhasha ko vah uchcha sthaan de jiski ve patra hai.
Pradhaan Mantri Ji, main nimna lihit deshon ke naam sankrit varnamalanusar rashtron ke naam likh raha hu. Aapse yah prarthana hogi ki aap dhwajon ko shabdon ke anusaar hi lagave.
Bharat (Yajmaan Desh), Argentina, America (U.S.), Australia, Italy, Indonesia, Canada, Germany, China, Japan, Turkiye, Dakshin Africa, Dakshin Africa, Dakshin Korea, Franca Korea, Franca, Brazil, Brazil, SRUTIN , The European Union
Aapka kimti samay dene ke liye bahut dhanyavaad.</v>
      </c>
      <c r="D175" s="4" t="s">
        <v>2966</v>
      </c>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x14ac:dyDescent="0.3">
      <c r="A176" s="2" t="s">
        <v>307</v>
      </c>
      <c r="B176" s="3" t="s">
        <v>311</v>
      </c>
      <c r="C176" s="4" t="str">
        <f ca="1">IFERROR(__xludf.DUMMYFUNCTION("GOOGLETRANSLATE(B176,""auto"",""en"")"),"Religion is important aspect of any society. We need to have laws to protect them. As you can see in Pakistan or any Islamic nation people who speak against their religion are punished by death. I request that similar laws are implemented to protect hindu"&amp;"ism. Anyone who speaks against hinduism Or against our culture should be punished. This is the only way to protect our religion. Create awareness about hinduism in schools and colleges irrespective of language. This is not a propaganda against any religio"&amp;"n but humble request to protect our culture and tradition. See in China no one has right to speak against government but I'm not saying that. I just want to say that freedom of speech should not cross the ethics and culture of any society. Otherwise it wi"&amp;"ll lead to chaos. I hope my suggestion is taken in right spirit.")</f>
        <v>Religion is important aspect of any society. We need to have laws to protect them. As you can see in Pakistan or any Islamic nation people who speak against their religion are punished by death. I request that similar laws are implemented to protect hinduism. Anyone who speaks against hinduism Or against our culture should be punished. This is the only way to protect our religion. Create awareness about hinduism in schools and colleges irrespective of language. This is not a propaganda against any religion but humble request to protect our culture and tradition. See in China no one has right to speak against government but I'm not saying that. I just want to say that freedom of speech should not cross the ethics and culture of any society. Otherwise it will lead to chaos. I hope my suggestion is taken in right spirit.</v>
      </c>
      <c r="D176" s="4" t="s">
        <v>311</v>
      </c>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x14ac:dyDescent="0.3">
      <c r="A177" s="2" t="s">
        <v>312</v>
      </c>
      <c r="B177" s="3" t="s">
        <v>313</v>
      </c>
      <c r="C177" s="4" t="str">
        <f ca="1">IFERROR(__xludf.DUMMYFUNCTION("GOOGLETRANSLATE(B177,""auto"",""en"")"),"Good evening sir,It is about health insurance.There are 2 types of claim.one is cashless and other is reimbursement.while reimbursing why shouldn't irda make one common portal for general insurance and help the claim settlement. ie The patient shouldn't t"&amp;"ake pain in collecting papers and submit to insurance Co., Instead hospital it self enter the amount in common portal and the claim should be submitted, All hospitals should be the registered in that portal and while admitting a person in that hospital an"&amp;" unique number should be generated and amount ..whatever the eligible reimbursement amount should be credited to patient's a/c.WE SHOULD CHANGE THE PROCEDURE FOR MEDICLAIM POLICY CLAIM.")</f>
        <v>Good evening sir,It is about health insurance.There are 2 types of claim.one is cashless and other is reimbursement.while reimbursing why shouldn't irda make one common portal for general insurance and help the claim settlement. ie The patient shouldn't take pain in collecting papers and submit to insurance Co., Instead hospital it self enter the amount in common portal and the claim should be submitted, All hospitals should be the registered in that portal and while admitting a person in that hospital an unique number should be generated and amount ..whatever the eligible reimbursement amount should be credited to patient's a/c.WE SHOULD CHANGE THE PROCEDURE FOR MEDICLAIM POLICY CLAIM.</v>
      </c>
      <c r="D177" s="4" t="s">
        <v>313</v>
      </c>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x14ac:dyDescent="0.3">
      <c r="A178" s="2" t="s">
        <v>314</v>
      </c>
      <c r="B178" s="3" t="s">
        <v>315</v>
      </c>
      <c r="C178" s="4" t="str">
        <f ca="1">IFERROR(__xludf.DUMMYFUNCTION("GOOGLETRANSLATE(B178,""auto"",""en"")"),"Modi ji, Namaste. I , as a psychologist can offer psychological support to our soldiers for mental well being. I am 59 years old with abundant experience in counselling. I love to serve before it’s too late. Will you give me a chance. Regards")</f>
        <v>Modi ji, Namaste. I , as a psychologist can offer psychological support to our soldiers for mental well being. I am 59 years old with abundant experience in counselling. I love to serve before it’s too late. Will you give me a chance. Regards</v>
      </c>
      <c r="D178" s="4" t="s">
        <v>315</v>
      </c>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x14ac:dyDescent="0.3">
      <c r="A179" s="2" t="s">
        <v>316</v>
      </c>
      <c r="B179" s="3" t="s">
        <v>317</v>
      </c>
      <c r="C179" s="4" t="str">
        <f ca="1">IFERROR(__xludf.DUMMYFUNCTION("GOOGLETRANSLATE(B179,""auto"",""en"")"),"I salute everyone in nature. I am saying something about the lifestyle and teaching today. Today is the era of the competition, it is necessary to keep it in it, it is important to bring revenge in yourself. But it is wrong to subdue yourself to the techn"&amp;"ology to earn money. Due to this, today all the people are plagued due to some disease in very low age. We did not have time to talk to each other from Teknolouzi's extreme via. Everything is done with Watsup, Insta, FB. Because of this, emotional attachm"&amp;"ent is ending. We are rejecting our culture, lifestyle, the outside countries are adopting it, how much contradiction is this. The same thing is happening about the child, socialism is decreasing. There is money to give them to the parents but there is no"&amp;" time. Because of this, today the generated depression, anxity, is being made of Nungand. Therefore, it is necessary to start the Gurukul method. Please go with our culture &amp; nature. Use Ayurvedic, Naturopathy, Spiritual in our life.")</f>
        <v>I salute everyone in nature. I am saying something about the lifestyle and teaching today. Today is the era of the competition, it is necessary to keep it in it, it is important to bring revenge in yourself. But it is wrong to subdue yourself to the technology to earn money. Due to this, today all the people are plagued due to some disease in very low age. We did not have time to talk to each other from Teknolouzi's extreme via. Everything is done with Watsup, Insta, FB. Because of this, emotional attachment is ending. We are rejecting our culture, lifestyle, the outside countries are adopting it, how much contradiction is this. The same thing is happening about the child, socialism is decreasing. There is money to give them to the parents but there is no time. Because of this, today the generated depression, anxity, is being made of Nungand. Therefore, it is necessary to start the Gurukul method. Please go with our culture &amp; nature. Use Ayurvedic, Naturopathy, Spiritual in our life.</v>
      </c>
      <c r="D179" s="4" t="s">
        <v>2967</v>
      </c>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x14ac:dyDescent="0.3">
      <c r="A180" s="2" t="s">
        <v>318</v>
      </c>
      <c r="B180" s="3" t="s">
        <v>319</v>
      </c>
      <c r="C180" s="4" t="str">
        <f ca="1">IFERROR(__xludf.DUMMYFUNCTION("GOOGLETRANSLATE(B180,""auto"",""en"")"),"no one was responding even not getting a reply. Why should I have to share my ideas and thoughts on your website.")</f>
        <v>no one was responding even not getting a reply. Why should I have to share my ideas and thoughts on your website.</v>
      </c>
      <c r="D180" s="4" t="s">
        <v>319</v>
      </c>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x14ac:dyDescent="0.3">
      <c r="A181" s="2" t="s">
        <v>320</v>
      </c>
      <c r="B181" s="3" t="s">
        <v>321</v>
      </c>
      <c r="C181" s="4" t="str">
        <f ca="1">IFERROR(__xludf.DUMMYFUNCTION("GOOGLETRANSLATE(B181,""auto"",""en"")"),"In Rajasthan, there should be something to stop the paper leak case, the unemployment hit and this .............?")</f>
        <v>In Rajasthan, there should be something to stop the paper leak case, the unemployment hit and this .............?</v>
      </c>
      <c r="D181" s="4" t="s">
        <v>2968</v>
      </c>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x14ac:dyDescent="0.3">
      <c r="A182" s="2" t="s">
        <v>320</v>
      </c>
      <c r="B182" s="3" t="s">
        <v>322</v>
      </c>
      <c r="C182" s="4" t="str">
        <f ca="1">IFERROR(__xludf.DUMMYFUNCTION("GOOGLETRANSLATE(B182,""auto"",""en"")"),"The Government of India is doing well for farmers, NPA account KCC should be more focused.")</f>
        <v>The Government of India is doing well for farmers, NPA account KCC should be more focused.</v>
      </c>
      <c r="D182" s="4" t="s">
        <v>2969</v>
      </c>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x14ac:dyDescent="0.3">
      <c r="A183" s="2" t="s">
        <v>323</v>
      </c>
      <c r="B183" s="3" t="s">
        <v>324</v>
      </c>
      <c r="C183" s="4" t="str">
        <f ca="1">IFERROR(__xludf.DUMMYFUNCTION("GOOGLETRANSLATE(B183,""auto"",""en"")"),"Sir PM Sir Ki Mehnat Se Accha Idieal Ho Rha Hai Apru Desh Viksit Hogha Aur Ham Bhi Digital Ki TRFH AGHE AGHE ACHE BHAEGHE TO Acha Hai Apna Government Parlament Parlament Parlament Parlament PARLAMENT BHI ACHI Acha Acha Rhega Rhea Rhea Rahega to Nyi Jubesh"&amp;" BHI REHEGA REHEGA REHEGA to Nyi")</f>
        <v>Sir PM Sir Ki Mehnat Se Accha Idieal Ho Rha Hai Apru Desh Viksit Hogha Aur Ham Bhi Digital Ki TRFH AGHE AGHE ACHE BHAEGHE TO Acha Hai Apna Government Parlament Parlament Parlament Parlament PARLAMENT BHI ACHI Acha Acha Rhega Rhea Rhea Rahega to Nyi Jubesh BHI REHEGA REHEGA REHEGA to Nyi</v>
      </c>
      <c r="D183" s="4" t="s">
        <v>2970</v>
      </c>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x14ac:dyDescent="0.3">
      <c r="A184" s="2" t="s">
        <v>325</v>
      </c>
      <c r="B184" s="3" t="s">
        <v>326</v>
      </c>
      <c r="C184" s="4" t="str">
        <f ca="1">IFERROR(__xludf.DUMMYFUNCTION("GOOGLETRANSLATE(B184,""auto"",""en"")"),"Sir, I have an idea to improve the income of railway from passenger fare. The idea is very simple. Railway opening booking for train 120 days before.
Just add feature that first 15 days, you can book train from source to destinations only. After 15 day it"&amp;" will to all stations.")</f>
        <v>Sir, I have an idea to improve the income of railway from passenger fare. The idea is very simple. Railway opening booking for train 120 days before.
Just add feature that first 15 days, you can book train from source to destinations only. After 15 day it will to all stations.</v>
      </c>
      <c r="D184" s="4" t="s">
        <v>326</v>
      </c>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x14ac:dyDescent="0.3">
      <c r="A185" s="2" t="s">
        <v>327</v>
      </c>
      <c r="B185" s="3" t="s">
        <v>328</v>
      </c>
      <c r="C185" s="4" t="str">
        <f ca="1">IFERROR(__xludf.DUMMYFUNCTION("GOOGLETRANSLATE(B185,""auto"",""en"")"),"Namaskar Sir.
The vehicular traffic in India is increasing at a tremendous pace. Great efforts are being made by our Government to make wide highways; however, the internal roads remain narrow with very little provision for widening in many places in Indi"&amp;"a.
Problem : On two-way roads, where the traffic is high, wherever there are bus stops, the entire traffic in one direction comes to a standstill whenever the public transport but stops. I am from Goa and this is a common scenario on most of the two-way r"&amp;"oads.
Solution : If bays are made for bus-stops (at least wherever possible), so that a bus when it stops does not hamper the traffic in that direction, it will smoothen the traffic to a great deal. I have spotted some such bays randomly on Poona Bengalur"&amp;"u highway.")</f>
        <v>Namaskar Sir.
The vehicular traffic in India is increasing at a tremendous pace. Great efforts are being made by our Government to make wide highways; however, the internal roads remain narrow with very little provision for widening in many places in India.
Problem : On two-way roads, where the traffic is high, wherever there are bus stops, the entire traffic in one direction comes to a standstill whenever the public transport but stops. I am from Goa and this is a common scenario on most of the two-way roads.
Solution : If bays are made for bus-stops (at least wherever possible), so that a bus when it stops does not hamper the traffic in that direction, it will smoothen the traffic to a great deal. I have spotted some such bays randomly on Poona Bengaluru highway.</v>
      </c>
      <c r="D185" s="4" t="s">
        <v>328</v>
      </c>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x14ac:dyDescent="0.3">
      <c r="A186" s="2" t="s">
        <v>329</v>
      </c>
      <c r="B186" s="3" t="s">
        <v>330</v>
      </c>
      <c r="C186" s="4" t="str">
        <f ca="1">IFERROR(__xludf.DUMMYFUNCTION("GOOGLETRANSLATE(B186,""auto"",""en"")"),"Indian government did a fantastic job about education but there is plenty things can we do batter. One of the things is give right direction for the child from bottom to end. I personally fills lack of guidence is equal to a crime because without any guid"&amp;"ance anyone can't succeed in life. Today in our villages facing this types of problem. We can use to form one panel or group of educated people from same village to tackle down this problem.")</f>
        <v>Indian government did a fantastic job about education but there is plenty things can we do batter. One of the things is give right direction for the child from bottom to end. I personally fills lack of guidence is equal to a crime because without any guidance anyone can't succeed in life. Today in our villages facing this types of problem. We can use to form one panel or group of educated people from same village to tackle down this problem.</v>
      </c>
      <c r="D186" s="4" t="s">
        <v>330</v>
      </c>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x14ac:dyDescent="0.3">
      <c r="A187" s="2" t="s">
        <v>327</v>
      </c>
      <c r="B187" s="3" t="s">
        <v>331</v>
      </c>
      <c r="C187" s="4" t="str">
        <f ca="1">IFERROR(__xludf.DUMMYFUNCTION("GOOGLETRANSLATE(B187,""auto"",""en"")"),"Namaskar Sir.
I have a suggestion to make about the traffic system pertaining to one-way internal roads in India.
Problem : The one-way internal roads all over India have a common problem. They are one-way only at the entry point, meaning, they have one-w"&amp;"ay sign board at the entry point (which is many a times, too small or corroded or covered with branches). After the entry point there is no way of knowing whether the road is one-way or no.
Solution : Can we have white arrows at the Centre of the lane/roa"&amp;"d with material used for rumble strips so that the permissible direction on a road is visible to the driver across the entire length of the road ?")</f>
        <v>Namaskar Sir.
I have a suggestion to make about the traffic system pertaining to one-way internal roads in India.
Problem : The one-way internal roads all over India have a common problem. They are one-way only at the entry point, meaning, they have one-way sign board at the entry point (which is many a times, too small or corroded or covered with branches). After the entry point there is no way of knowing whether the road is one-way or no.
Solution : Can we have white arrows at the Centre of the lane/road with material used for rumble strips so that the permissible direction on a road is visible to the driver across the entire length of the road ?</v>
      </c>
      <c r="D187" s="4" t="s">
        <v>331</v>
      </c>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x14ac:dyDescent="0.3">
      <c r="A188" s="2" t="s">
        <v>332</v>
      </c>
      <c r="B188" s="3" t="s">
        <v>333</v>
      </c>
      <c r="C188" s="4" t="str">
        <f ca="1">IFERROR(__xludf.DUMMYFUNCTION("GOOGLETRANSLATE(B188,""auto"",""en"")"),"Respected President, Prime Minister, Finance Ministry,
Introduction of new special accounts, schemes in banking or financial institutions for differently abled persons with higher interest percentage returns to help financial situations.
For the past ten "&amp;"years and above there is an increase in differently abled category.
This is increasing due to various medical issues and social conditions.
Currently government is giving support by creating various policies.
My request would be, if there is any scope to "&amp;"create special accounts, schemes for differently abled persons which should have higher ""Interest"" percentage returns (like Suganya Samridhi account, Senior citizens, Pension for farmers) then their financial situations can be addressed in a little amou"&amp;"nt considering inflation and recessions.
Can this be considered which will address long term.
Regards
V Rajeshwara rao")</f>
        <v>Respected President, Prime Minister, Finance Ministry,
Introduction of new special accounts, schemes in banking or financial institutions for differently abled persons with higher interest percentage returns to help financial situations.
For the past ten years and above there is an increase in differently abled category.
This is increasing due to various medical issues and social conditions.
Currently government is giving support by creating various policies.
My request would be, if there is any scope to create special accounts, schemes for differently abled persons which should have higher "Interest" percentage returns (like Suganya Samridhi account, Senior citizens, Pension for farmers) then their financial situations can be addressed in a little amount considering inflation and recessions.
Can this be considered which will address long term.
Regards
V Rajeshwara rao</v>
      </c>
      <c r="D188" s="4" t="s">
        <v>333</v>
      </c>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x14ac:dyDescent="0.3">
      <c r="A189" s="2" t="s">
        <v>334</v>
      </c>
      <c r="B189" s="3" t="s">
        <v>335</v>
      </c>
      <c r="C189" s="4" t="str">
        <f ca="1">IFERROR(__xludf.DUMMYFUNCTION("GOOGLETRANSLATE(B189,""auto"",""en"")"),"Thousands of RTI are transferred from higher office to CPIO in lower offices through post. It can be transferred through departmental email. It will save paper cost, Postage cost and reduce transfer time. Usually photocopy is sent to lower offices. Some t"&amp;"ime the copy which reaches to last office is illegible. It consumes time to again get a copy of RTI from higher offices.
Therefore by forwarding RTI through e-mail will reduce cost of paper, postage &amp; copying, reduce paperwork and workman hours and will m"&amp;"ake RTI handling simple and effective.
It can be made mandatory to forward RTI through departmental e-mail or designated RTI portal.
(some government employee use private email service such as gmail yahoomail etc &amp; Whatsapp for departmental communication,"&amp;" which should be avoided in view of security breach)")</f>
        <v>Thousands of RTI are transferred from higher office to CPIO in lower offices through post. It can be transferred through departmental email. It will save paper cost, Postage cost and reduce transfer time. Usually photocopy is sent to lower offices. Some time the copy which reaches to last office is illegible. It consumes time to again get a copy of RTI from higher offices.
Therefore by forwarding RTI through e-mail will reduce cost of paper, postage &amp; copying, reduce paperwork and workman hours and will make RTI handling simple and effective.
It can be made mandatory to forward RTI through departmental e-mail or designated RTI portal.
(some government employee use private email service such as gmail yahoomail etc &amp; Whatsapp for departmental communication, which should be avoided in view of security breach)</v>
      </c>
      <c r="D189" s="4" t="s">
        <v>335</v>
      </c>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x14ac:dyDescent="0.3">
      <c r="A190" s="2" t="s">
        <v>336</v>
      </c>
      <c r="B190" s="3" t="s">
        <v>337</v>
      </c>
      <c r="C190" s="4" t="str">
        <f ca="1">IFERROR(__xludf.DUMMYFUNCTION("GOOGLETRANSLATE(B190,""auto"",""en"")"),"I am pradhan ,Top Dusara G p, Kshetrigao C D block ,imphal east Manipur and feeling very proudness as an Indian citizen, firstly I honour our PM Modiji for his imortal work and love to each and every indian and I also go in the path of his God's like way "&amp;". My life is a gift of our hon'ble PM Modiji, first I am a SHG member next ward member and then pradhan as a gift of hon'ble P M, this is why because I complain Modiji for SBM with a simple letter he justice me and get ""CHOWKIDAR"".")</f>
        <v>I am pradhan ,Top Dusara G p, Kshetrigao C D block ,imphal east Manipur and feeling very proudness as an Indian citizen, firstly I honour our PM Modiji for his imortal work and love to each and every indian and I also go in the path of his God's like way . My life is a gift of our hon'ble PM Modiji, first I am a SHG member next ward member and then pradhan as a gift of hon'ble P M, this is why because I complain Modiji for SBM with a simple letter he justice me and get "CHOWKIDAR".</v>
      </c>
      <c r="D190" s="4" t="s">
        <v>337</v>
      </c>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x14ac:dyDescent="0.3">
      <c r="A191" s="2" t="s">
        <v>338</v>
      </c>
      <c r="B191" s="3" t="s">
        <v>339</v>
      </c>
      <c r="C191" s="4" t="str">
        <f ca="1">IFERROR(__xludf.DUMMYFUNCTION("GOOGLETRANSLATE(B191,""auto"",""en"")"),"Respected PM sir,
The modern world is driven by Data and governing a nation is not any exception to it.
All the schemes which are launched by Government which are driving progress of country needs to be disclosed with data to all citizens in periodic mann"&amp;"er ( like quarterly /half yearly report of companies ) and this should be done on micro level e.g a MLA shows the statistics to people of his constituency. Looking and compiling these statistics of MLA's a MP can better represent the problems of his const"&amp;"ituencies in House. Even the PM will be able to pull the lagging areas by this Data.
The said data may be available in Govt dashboard but public don't see dashboards hence constituency wise data may be disclosed.")</f>
        <v>Respected PM sir,
The modern world is driven by Data and governing a nation is not any exception to it.
All the schemes which are launched by Government which are driving progress of country needs to be disclosed with data to all citizens in periodic manner ( like quarterly /half yearly report of companies ) and this should be done on micro level e.g a MLA shows the statistics to people of his constituency. Looking and compiling these statistics of MLA's a MP can better represent the problems of his constituencies in House. Even the PM will be able to pull the lagging areas by this Data.
The said data may be available in Govt dashboard but public don't see dashboards hence constituency wise data may be disclosed.</v>
      </c>
      <c r="D191" s="4" t="s">
        <v>339</v>
      </c>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x14ac:dyDescent="0.3">
      <c r="A192" s="2" t="s">
        <v>338</v>
      </c>
      <c r="B192" s="3" t="s">
        <v>340</v>
      </c>
      <c r="C192" s="4" t="str">
        <f ca="1">IFERROR(__xludf.DUMMYFUNCTION("GOOGLETRANSLATE(B192,""auto"",""en"")"),"Respected PM Sir,
The village adoption scheme by MP's which was launched was really excellent. Can the statistics of how many villages adopted and developed be published to all ?? This will automatically drive those MP's who have not adopted nor done any "&amp;"work for villages.
Overall it would be a win -win situation for MP's and citizens.")</f>
        <v>Respected PM Sir,
The village adoption scheme by MP's which was launched was really excellent. Can the statistics of how many villages adopted and developed be published to all ?? This will automatically drive those MP's who have not adopted nor done any work for villages.
Overall it would be a win -win situation for MP's and citizens.</v>
      </c>
      <c r="D192" s="4" t="s">
        <v>340</v>
      </c>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x14ac:dyDescent="0.3">
      <c r="A193" s="2" t="s">
        <v>338</v>
      </c>
      <c r="B193" s="3" t="s">
        <v>341</v>
      </c>
      <c r="C193" s="4" t="str">
        <f ca="1">IFERROR(__xludf.DUMMYFUNCTION("GOOGLETRANSLATE(B193,""auto"",""en"")"),"I am resident of Warje,Pune city.
I have seen the Swatch Bharat Yojana launch few years ago and was very happy to see such a great scheme launched by our PM.
However the right spirit of this mission is not at all understood by MLA's and Corporators in Pun"&amp;"e city.
1) I see the garbage dumped on road side in certain areas near bridges or near river.
There are no big garbage containers in localities where the garbage truck don't ply everyday. These may be provided to help reduce throwing of garbage on streets"&amp;".
2) There are no garbage bins on streets of pune hence the bywalkers throw the garbage on street and load of cleaning staff increases. Please make all eateries mandatory to keep one garbage bin outside hence people can effectively use it.
3) Regular info"&amp;"rmation regarding the facilities provided for garbage collection shall be communicated for all residents by local corporators or MLAs and this should be monitored by Govt ( State or Central)")</f>
        <v>I am resident of Warje,Pune city.
I have seen the Swatch Bharat Yojana launch few years ago and was very happy to see such a great scheme launched by our PM.
However the right spirit of this mission is not at all understood by MLA's and Corporators in Pune city.
1) I see the garbage dumped on road side in certain areas near bridges or near river.
There are no big garbage containers in localities where the garbage truck don't ply everyday. These may be provided to help reduce throwing of garbage on streets.
2) There are no garbage bins on streets of pune hence the bywalkers throw the garbage on street and load of cleaning staff increases. Please make all eateries mandatory to keep one garbage bin outside hence people can effectively use it.
3) Regular information regarding the facilities provided for garbage collection shall be communicated for all residents by local corporators or MLAs and this should be monitored by Govt ( State or Central)</v>
      </c>
      <c r="D193" s="4" t="s">
        <v>341</v>
      </c>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x14ac:dyDescent="0.3">
      <c r="A194" s="2" t="s">
        <v>342</v>
      </c>
      <c r="B194" s="3" t="s">
        <v>343</v>
      </c>
      <c r="C194" s="4" t="str">
        <f ca="1">IFERROR(__xludf.DUMMYFUNCTION("GOOGLETRANSLATE(B194,""auto"",""en"")"),"Ministry of road transport and Highways:
Impose sever fine on Lane discipline not following, over speed,not respecting the traffic signals, Parking in no parking area.I see many of laws is available and i request to impose state government should follow s"&amp;"trictly right now.")</f>
        <v>Ministry of road transport and Highways:
Impose sever fine on Lane discipline not following, over speed,not respecting the traffic signals, Parking in no parking area.I see many of laws is available and i request to impose state government should follow strictly right now.</v>
      </c>
      <c r="D194" s="4" t="s">
        <v>343</v>
      </c>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x14ac:dyDescent="0.3">
      <c r="A195" s="2" t="s">
        <v>342</v>
      </c>
      <c r="B195" s="3" t="s">
        <v>344</v>
      </c>
      <c r="C195" s="4" t="str">
        <f ca="1">IFERROR(__xludf.DUMMYFUNCTION("GOOGLETRANSLATE(B195,""auto"",""en"")"),"Ministry of Education:Please add the basic traffic rules and regulations syllabus starts from School and every children should know about the Rules and regulations will have basic discipline on roads and reduce accidents by 2030 at least our next generati"&amp;"ons will be safe on roads.")</f>
        <v>Ministry of Education:Please add the basic traffic rules and regulations syllabus starts from School and every children should know about the Rules and regulations will have basic discipline on roads and reduce accidents by 2030 at least our next generations will be safe on roads.</v>
      </c>
      <c r="D195" s="4" t="s">
        <v>344</v>
      </c>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x14ac:dyDescent="0.3">
      <c r="A196" s="2" t="s">
        <v>342</v>
      </c>
      <c r="B196" s="3" t="s">
        <v>345</v>
      </c>
      <c r="C196" s="4" t="str">
        <f ca="1">IFERROR(__xludf.DUMMYFUNCTION("GOOGLETRANSLATE(B196,""auto"",""en"")"),"Taxpayers should encouraged to get benefits of Social security like Free Medical and Education to their families like European countries.")</f>
        <v>Taxpayers should encouraged to get benefits of Social security like Free Medical and Education to their families like European countries.</v>
      </c>
      <c r="D196" s="4" t="s">
        <v>345</v>
      </c>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x14ac:dyDescent="0.3">
      <c r="A197" s="2" t="s">
        <v>346</v>
      </c>
      <c r="B197" s="3" t="s">
        <v>347</v>
      </c>
      <c r="C197" s="4" t="str">
        <f ca="1">IFERROR(__xludf.DUMMYFUNCTION("GOOGLETRANSLATE(B197,""auto"",""en"")"),"Bangalore, Hyderabad, Pune to be considered under the definition of Metro for HRA as the rental in these cities is even more than metro city,
Additional investment linked incentive to be brought in and let retail investor stay invested for a longer period"&amp;" similar to RGESS or what was given to business last year,
Capping of expense exemption for startup to curtail the random hiring being done after fund raise.")</f>
        <v>Bangalore, Hyderabad, Pune to be considered under the definition of Metro for HRA as the rental in these cities is even more than metro city,
Additional investment linked incentive to be brought in and let retail investor stay invested for a longer period similar to RGESS or what was given to business last year,
Capping of expense exemption for startup to curtail the random hiring being done after fund raise.</v>
      </c>
      <c r="D197" s="4" t="s">
        <v>347</v>
      </c>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x14ac:dyDescent="0.3">
      <c r="A198" s="2" t="s">
        <v>348</v>
      </c>
      <c r="B198" s="3" t="s">
        <v>349</v>
      </c>
      <c r="C198" s="4" t="str">
        <f ca="1">IFERROR(__xludf.DUMMYFUNCTION("GOOGLETRANSLATE(B198,""auto"",""en"")"),"I have attached herewith my suggestions set 1 for #Budget2023")</f>
        <v>I have attached herewith my suggestions set 1 for #Budget2023</v>
      </c>
      <c r="D198" s="4" t="s">
        <v>349</v>
      </c>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x14ac:dyDescent="0.3">
      <c r="A199" s="2" t="s">
        <v>350</v>
      </c>
      <c r="B199" s="3" t="s">
        <v>351</v>
      </c>
      <c r="C199" s="4" t="str">
        <f ca="1">IFERROR(__xludf.DUMMYFUNCTION("GOOGLETRANSLATE(B199,""auto"",""en"")"),"1. Small retail investors should be exempted from LTCG Tax.
2. Medical insurance premiums are skyrocketing, please do some thing.
3. Please increase PPF and SSY interest rates.")</f>
        <v>1. Small retail investors should be exempted from LTCG Tax.
2. Medical insurance premiums are skyrocketing, please do some thing.
3. Please increase PPF and SSY interest rates.</v>
      </c>
      <c r="D199" s="4" t="s">
        <v>351</v>
      </c>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x14ac:dyDescent="0.3">
      <c r="A200" s="2" t="s">
        <v>352</v>
      </c>
      <c r="B200" s="3" t="s">
        <v>353</v>
      </c>
      <c r="C200" s="4" t="str">
        <f ca="1">IFERROR(__xludf.DUMMYFUNCTION("GOOGLETRANSLATE(B200,""auto"",""en"")"),"I am Indian I feel very bad when I saw wastage of our hard earned money by some official who are not qualified enough to plan on it. I saw that in last five years roads are damaged and repaired regularly. I am a engineer and aware about the cost involved "&amp;"in it, but still no one is planning well and wasting taxpayers money. We all know now majority utilities are undergrounded but still we are not planning ducts properly. In Agra I saw that after lot of effort finally utility duct is prepared by Smart City "&amp;"but it is made only on main road and it's depth is not same and only electrical cables are there. Secondly after preparation no one owns that to plan cyclic cleaning and now it is merged with sewer line. So my suggestion we need Capital budget for utility"&amp;" duct for water, sewer, power, gas, IT networking, dish wires, mobile network etc. And operational budget for its maintenance. Second issue is parking and huge budget is required for parking facilities at many locations in all cities.")</f>
        <v>I am Indian I feel very bad when I saw wastage of our hard earned money by some official who are not qualified enough to plan on it. I saw that in last five years roads are damaged and repaired regularly. I am a engineer and aware about the cost involved in it, but still no one is planning well and wasting taxpayers money. We all know now majority utilities are undergrounded but still we are not planning ducts properly. In Agra I saw that after lot of effort finally utility duct is prepared by Smart City but it is made only on main road and it's depth is not same and only electrical cables are there. Secondly after preparation no one owns that to plan cyclic cleaning and now it is merged with sewer line. So my suggestion we need Capital budget for utility duct for water, sewer, power, gas, IT networking, dish wires, mobile network etc. And operational budget for its maintenance. Second issue is parking and huge budget is required for parking facilities at many locations in all cities.</v>
      </c>
      <c r="D200" s="4" t="s">
        <v>353</v>
      </c>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x14ac:dyDescent="0.3">
      <c r="A201" s="2" t="s">
        <v>354</v>
      </c>
      <c r="B201" s="3" t="s">
        <v>355</v>
      </c>
      <c r="C201" s="4" t="str">
        <f ca="1">IFERROR(__xludf.DUMMYFUNCTION("GOOGLETRANSLATE(B201,""auto"",""en"")"),"Salaried person ko is baar aap se bahut umeed hai ki tax slab me kuch sudhar ho. Aur is baar ye karna bahut jaruri bhi hai.")</f>
        <v>Salaried person ko is baar aap se bahut umeed hai ki tax slab me kuch sudhar ho. Aur is baar ye karna bahut jaruri bhi hai.</v>
      </c>
      <c r="D201" s="4" t="s">
        <v>2971</v>
      </c>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x14ac:dyDescent="0.3">
      <c r="A202" s="2" t="s">
        <v>356</v>
      </c>
      <c r="B202" s="3" t="s">
        <v>357</v>
      </c>
      <c r="C202" s="4" t="str">
        <f ca="1">IFERROR(__xludf.DUMMYFUNCTION("GOOGLETRANSLATE(B202,""auto"",""en"")"),"Just like dial 139 Railway number, each Bank will have one or more Transaction telephone numbers (TTN) [eg:12345]. A/c holders will have to send SMS from their registered mobile number (which is linked to their bank A/c Number). For example Anand [having "&amp;"A/c NO. 1001] want to send Rs.100 to Bharath [having A/c NO. 2002], Anand will send SMS text “100#2002” to Number 1234 from his registered mobile number. The Bank software reads, “#” stands for separation of field, the amount and account number either it "&amp;"may ask for confirmation by OTP or without confirmation OTP, transfer the amount to Bharath’s Account.
Suppose the Electricity Board sends Bill of Rs.200/- with its bank Account Number, say 3003, to Bharath whose consumer ID No. is 6789. Bharath will send"&amp;" SMS text “200#3003#6789” to Number 1234 from his registered mobile number. The Banks software reads the message, transfers the amount, Rs.200/- to electricity board account. Also sends the information to Electricity Board.")</f>
        <v>Just like dial 139 Railway number, each Bank will have one or more Transaction telephone numbers (TTN) [eg:12345]. A/c holders will have to send SMS from their registered mobile number (which is linked to their bank A/c Number). For example Anand [having A/c NO. 1001] want to send Rs.100 to Bharath [having A/c NO. 2002], Anand will send SMS text “100#2002” to Number 1234 from his registered mobile number. The Bank software reads, “#” stands for separation of field, the amount and account number either it may ask for confirmation by OTP or without confirmation OTP, transfer the amount to Bharath’s Account.
Suppose the Electricity Board sends Bill of Rs.200/- with its bank Account Number, say 3003, to Bharath whose consumer ID No. is 6789. Bharath will send SMS text “200#3003#6789” to Number 1234 from his registered mobile number. The Banks software reads the message, transfers the amount, Rs.200/- to electricity board account. Also sends the information to Electricity Board.</v>
      </c>
      <c r="D202" s="4" t="s">
        <v>357</v>
      </c>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x14ac:dyDescent="0.3">
      <c r="A203" s="2" t="s">
        <v>358</v>
      </c>
      <c r="B203" s="3" t="s">
        <v>359</v>
      </c>
      <c r="C203" s="4" t="str">
        <f ca="1">IFERROR(__xludf.DUMMYFUNCTION("GOOGLETRANSLATE(B203,""auto"",""en"")"),"Honorable Principal Servant is requested that his start up plan is quite good.
But from my experience, I want to say that there is a lot of improvement in it.
When an innovator is included in this scheme, he is taught balance sheets and other subjects in "&amp;"the skill development program, which is non -Vajvi, because the innovator is not interested in it, he is interested in his innovation and not all these subjects In. Anyway, all this is not going to be useful to him in innovation.
The government who funds "&amp;"the innovator should also give the incubation center. That incubation center should be called to the innovator in his center, gives the facility of his living food and his innovation, which will arrange the goods, place, light, water whatever will be foun"&amp;"d to him and fix his innovation in the innovation center itself. With this, if he needs an expert to solve the problem that comes, then call the expert with an incubation center or assist the innovator by taking his advice. This will make the Incubation C"&amp;"enter which will be college, university")</f>
        <v>Honorable Principal Servant is requested that his start up plan is quite good.
But from my experience, I want to say that there is a lot of improvement in it.
When an innovator is included in this scheme, he is taught balance sheets and other subjects in the skill development program, which is non -Vajvi, because the innovator is not interested in it, he is interested in his innovation and not all these subjects In. Anyway, all this is not going to be useful to him in innovation.
The government who funds the innovator should also give the incubation center. That incubation center should be called to the innovator in his center, gives the facility of his living food and his innovation, which will arrange the goods, place, light, water whatever will be found to him and fix his innovation in the innovation center itself. With this, if he needs an expert to solve the problem that comes, then call the expert with an incubation center or assist the innovator by taking his advice. This will make the Incubation Center which will be college, university</v>
      </c>
      <c r="D203" s="4" t="s">
        <v>2972</v>
      </c>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x14ac:dyDescent="0.3">
      <c r="A204" s="2" t="s">
        <v>360</v>
      </c>
      <c r="B204" s="3" t="s">
        <v>361</v>
      </c>
      <c r="C204" s="4" t="str">
        <f ca="1">IFERROR(__xludf.DUMMYFUNCTION("GOOGLETRANSLATE(B204,""auto"",""en"")"),"As a Citizen of this Great County, I feel uncomfortable to see that even after 75 years of IIndependence we are governed by a law passed by Colonial masters, RBI Act 1934.
What makes me ashamed is the fact that RBI warehousing Nations Sovereign Gold Bars "&amp;"paying warehousing charges in foreign currency to BOE,BIS in England using the Colonial Act RBI 1934,while subsequent ammendment to RBI Act,specifically prohibited keeping such assets outside My Country.
It's time to declare all LAWS passed before Indepen"&amp;"dence as NULL and VOID, allowing 3 months time to replace them.
India my Nation my PRIDE")</f>
        <v>As a Citizen of this Great County, I feel uncomfortable to see that even after 75 years of IIndependence we are governed by a law passed by Colonial masters, RBI Act 1934.
What makes me ashamed is the fact that RBI warehousing Nations Sovereign Gold Bars paying warehousing charges in foreign currency to BOE,BIS in England using the Colonial Act RBI 1934,while subsequent ammendment to RBI Act,specifically prohibited keeping such assets outside My Country.
It's time to declare all LAWS passed before Independence as NULL and VOID, allowing 3 months time to replace them.
India my Nation my PRIDE</v>
      </c>
      <c r="D204" s="4" t="s">
        <v>361</v>
      </c>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x14ac:dyDescent="0.3">
      <c r="A205" s="2" t="s">
        <v>362</v>
      </c>
      <c r="B205" s="3" t="s">
        <v>363</v>
      </c>
      <c r="C205" s="4" t="str">
        <f ca="1">IFERROR(__xludf.DUMMYFUNCTION("GOOGLETRANSLATE(B205,""auto"",""en"")"),"maintain education equality.
in my nearly school, I am scoring good but when i met people who are the from English medium schools and with high facilities.
I am too small in front of them infact I studied well according to my schools. please stop private "&amp;"school and coaching
these private institutes create huge difference between village student and city student. please think about it.
why govt. employ doesn't teach their children in government schools or collage.
WE WANT EQUALITY IN EDUCATION
PLEASE THINK"&amp;" ABOUT IT, DONT MAKE US [ VILLAGE STUDENTS] UNDESERVING
I KNOW ITS A BIG DECISION BUT ITS NEED OF THE THIS TIME
SORRY FOR MY POOR ENGLISH")</f>
        <v>maintain education equality.
in my nearly school, I am scoring good but when i met people who are the from English medium schools and with high facilities.
I am too small in front of them infact I studied well according to my schools. please stop private school and coaching
these private institutes create huge difference between village student and city student. please think about it.
why govt. employ doesn't teach their children in government schools or collage.
WE WANT EQUALITY IN EDUCATION
PLEASE THINK ABOUT IT, DONT MAKE US [ VILLAGE STUDENTS] UNDESERVING
I KNOW ITS A BIG DECISION BUT ITS NEED OF THE THIS TIME
SORRY FOR MY POOR ENGLISH</v>
      </c>
      <c r="D205" s="4" t="s">
        <v>363</v>
      </c>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x14ac:dyDescent="0.3">
      <c r="A206" s="2" t="s">
        <v>364</v>
      </c>
      <c r="B206" s="3" t="s">
        <v>365</v>
      </c>
      <c r="C206" s="4" t="str">
        <f ca="1">IFERROR(__xludf.DUMMYFUNCTION("GOOGLETRANSLATE(B206,""auto"",""en"")"),"Goverment take action against garbage, and please create jobs for private mens. becouse mostly private sector firstly choice female employee for higher position.now moslty mens made thinking open own bussiness and leave jobs after many try. some time left"&amp;" only three - four year mostly mens jobsless. please improve mens jobs other wise big unemployement genrate in some years")</f>
        <v>Goverment take action against garbage, and please create jobs for private mens. becouse mostly private sector firstly choice female employee for higher position.now moslty mens made thinking open own bussiness and leave jobs after many try. some time left only three - four year mostly mens jobsless. please improve mens jobs other wise big unemployement genrate in some years</v>
      </c>
      <c r="D206" s="4" t="s">
        <v>365</v>
      </c>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x14ac:dyDescent="0.3">
      <c r="A207" s="2" t="s">
        <v>211</v>
      </c>
      <c r="B207" s="3" t="s">
        <v>366</v>
      </c>
      <c r="C207" s="4" t="str">
        <f ca="1">IFERROR(__xludf.DUMMYFUNCTION("GOOGLETRANSLATE(B207,""auto"",""en"")"),"* Ways of countering China's Bullyism on India-
- Establish good rapport with Taiwan and recognise Taiwan as an
Indedpendent Country and establish Indian Consulate there. Start to
have good bilateral , trade relations with Taiwan.
- Declare Tibet as an In"&amp;"dependent country and not a part of China
- Give publicity to Dalai Lama and give more recognition and rake up
their independence struggle at UN and rake up the issue of Chinese
crimes committed against Tibetan people.
- Reduce and stop all trade dependan"&amp;"ce on China")</f>
        <v>* Ways of countering China's Bullyism on India-
- Establish good rapport with Taiwan and recognise Taiwan as an
Indedpendent Country and establish Indian Consulate there. Start to
have good bilateral , trade relations with Taiwan.
- Declare Tibet as an Independent country and not a part of China
- Give publicity to Dalai Lama and give more recognition and rake up
their independence struggle at UN and rake up the issue of Chinese
crimes committed against Tibetan people.
- Reduce and stop all trade dependance on China</v>
      </c>
      <c r="D207" s="4" t="s">
        <v>366</v>
      </c>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x14ac:dyDescent="0.3">
      <c r="A208" s="2" t="s">
        <v>211</v>
      </c>
      <c r="B208" s="3" t="s">
        <v>367</v>
      </c>
      <c r="C208" s="4" t="str">
        <f ca="1">IFERROR(__xludf.DUMMYFUNCTION("GOOGLETRANSLATE(B208,""auto"",""en"")"),"With folded hands I wish to introduce myself as Dr.Ravindragouda
Patil,  Assistant Professor, FRIC, KVAFSU, Hesaraghatta,
Bengaluru-560089  and my specialization is Biotechnology and I am an
ardent lover of nature and understand the importance of biodiver"&amp;"sity.
I wish to bring to your kind notice that India is the only country in
the entire Asia which is home to the majestic Asiatic Lion which are
present in a single, endemic very much localized spot called the Gir
forest in Gujarat.
        In case of any"&amp;" natural calamity, ex.  diseases, flooding,
forest fire there is a chance that the entire population is wiped out.
       Hence, with folded hands, I request that, just like tigers
which enjoy 52 reserve forests as their home across the country,  the
Indi"&amp;"an lions also should be translocated to 20-30 reserve forests
across the country and meticulously supervised that their populations
get established. Hoping that action will be taken soon.")</f>
        <v>With folded hands I wish to introduce myself as Dr.Ravindragouda
Patil,  Assistant Professor, FRIC, KVAFSU, Hesaraghatta,
Bengaluru-560089  and my specialization is Biotechnology and I am an
ardent lover of nature and understand the importance of biodiversity.
I wish to bring to your kind notice that India is the only country in
the entire Asia which is home to the majestic Asiatic Lion which are
present in a single, endemic very much localized spot called the Gir
forest in Gujarat.
        In case of any natural calamity, ex.  diseases, flooding,
forest fire there is a chance that the entire population is wiped out.
       Hence, with folded hands, I request that, just like tigers
which enjoy 52 reserve forests as their home across the country,  the
Indian lions also should be translocated to 20-30 reserve forests
across the country and meticulously supervised that their populations
get established. Hoping that action will be taken soon.</v>
      </c>
      <c r="D208" s="4" t="s">
        <v>367</v>
      </c>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3">
      <c r="A209" s="2" t="s">
        <v>368</v>
      </c>
      <c r="B209" s="3" t="s">
        <v>369</v>
      </c>
      <c r="C209" s="4" t="str">
        <f ca="1">IFERROR(__xludf.DUMMYFUNCTION("GOOGLETRANSLATE(B209,""auto"",""en"")"),"We want implementation of old pension scheme and scrapping of NPS. We want this Govt to be continued but if no pension scheme than we will not vote to this Govt in the forthcoming election. A Govt employee. All Govt employee must go with this")</f>
        <v>We want implementation of old pension scheme and scrapping of NPS. We want this Govt to be continued but if no pension scheme than we will not vote to this Govt in the forthcoming election. A Govt employee. All Govt employee must go with this</v>
      </c>
      <c r="D209" s="4" t="s">
        <v>369</v>
      </c>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3">
      <c r="A210" s="2" t="s">
        <v>370</v>
      </c>
      <c r="B210" s="3" t="s">
        <v>371</v>
      </c>
      <c r="C210" s="4" t="str">
        <f ca="1">IFERROR(__xludf.DUMMYFUNCTION("GOOGLETRANSLATE(B210,""auto"",""en"")"),"Focus more on women entrepreneurs.")</f>
        <v>Focus more on women entrepreneurs.</v>
      </c>
      <c r="D210" s="4" t="s">
        <v>371</v>
      </c>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3">
      <c r="A211" s="2" t="s">
        <v>372</v>
      </c>
      <c r="B211" s="3" t="s">
        <v>373</v>
      </c>
      <c r="C211" s="4" t="str">
        <f ca="1">IFERROR(__xludf.DUMMYFUNCTION("GOOGLETRANSLATE(B211,""auto"",""en"")"),"Feasibility for developing new fertile lands by converting the barren lands : A conventional agropractice")</f>
        <v>Feasibility for developing new fertile lands by converting the barren lands : A conventional agropractice</v>
      </c>
      <c r="D211" s="4" t="s">
        <v>373</v>
      </c>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3">
      <c r="A212" s="2" t="s">
        <v>374</v>
      </c>
      <c r="B212" s="3" t="s">
        <v>375</v>
      </c>
      <c r="C212" s="4" t="str">
        <f ca="1">IFERROR(__xludf.DUMMYFUNCTION("GOOGLETRANSLATE(B212,""auto"",""en"")"),"Increase the Budgte of ISRO and approve all missions. And approve starlink internet to India.")</f>
        <v>Increase the Budgte of ISRO and approve all missions. And approve starlink internet to India.</v>
      </c>
      <c r="D212" s="4" t="s">
        <v>375</v>
      </c>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3">
      <c r="A213" s="2" t="s">
        <v>376</v>
      </c>
      <c r="B213" s="3" t="s">
        <v>377</v>
      </c>
      <c r="C213" s="4" t="str">
        <f ca="1">IFERROR(__xludf.DUMMYFUNCTION("GOOGLETRANSLATE(B213,""auto"",""en"")"),"Road Accidents due to Talking on Mobile
I suggest to develop a Feature, wherein Mobile Speaker will ""Go Silent"", If Mobile is used while Driving/Travelling.
We can identify this by noticing continuous GPS Co-Ordinate getting changed, which means the per"&amp;"son is moving.
In Such case, Mobile Speaker should become Silent , so that NO ONE PICKS UP CALL, and ANSWERS while Driving/Travelling.
Same will work, if headphone is used, which means, call can be answered only thru Headphone/Earphone either wired or blu"&amp;"etooth if Person is Driving or Travelling with Mobile.
This will ensure that their Hands Are Free.
While Travelling , it will help Co-Passengers NOT getting disturbed, as Traveller wont be able to listen Songs too.
IDEA IS
MOBILE SPEAKER GETS SILENT IF MO"&amp;"BILE IS USED DURING DRIVING or TRAVELLING, IT WILL WORK ONLY IN HANDSFREE MODE.
I Hope , If mobile companies implement this feature, we can have a Safe Driving Experience and lot of Accidents can be Avoided.")</f>
        <v>Road Accidents due to Talking on Mobile
I suggest to develop a Feature, wherein Mobile Speaker will "Go Silent", If Mobile is used while Driving/Travelling.
We can identify this by noticing continuous GPS Co-Ordinate getting changed, which means the person is moving.
In Such case, Mobile Speaker should become Silent , so that NO ONE PICKS UP CALL, and ANSWERS while Driving/Travelling.
Same will work, if headphone is used, which means, call can be answered only thru Headphone/Earphone either wired or bluetooth if Person is Driving or Travelling with Mobile.
This will ensure that their Hands Are Free.
While Travelling , it will help Co-Passengers NOT getting disturbed, as Traveller wont be able to listen Songs too.
IDEA IS
MOBILE SPEAKER GETS SILENT IF MOBILE IS USED DURING DRIVING or TRAVELLING, IT WILL WORK ONLY IN HANDSFREE MODE.
I Hope , If mobile companies implement this feature, we can have a Safe Driving Experience and lot of Accidents can be Avoided.</v>
      </c>
      <c r="D213" s="4" t="s">
        <v>377</v>
      </c>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3">
      <c r="A214" s="2" t="s">
        <v>378</v>
      </c>
      <c r="B214" s="3" t="s">
        <v>379</v>
      </c>
      <c r="C214" s="4" t="str">
        <f ca="1">IFERROR(__xludf.DUMMYFUNCTION("GOOGLETRANSLATE(B214,""auto"",""en"")"),"One step to save the environment:-
The Prime Minister should make an appeal to the countrymen not to drive petrol or diesel vehicles once a week. This will not only save the environment but will also provide health benefits and foreign currency will also "&amp;"be saved.")</f>
        <v>One step to save the environment:-
The Prime Minister should make an appeal to the countrymen not to drive petrol or diesel vehicles once a week. This will not only save the environment but will also provide health benefits and foreign currency will also be saved.</v>
      </c>
      <c r="D214" s="4" t="s">
        <v>2973</v>
      </c>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3">
      <c r="A215" s="2" t="s">
        <v>378</v>
      </c>
      <c r="B215" s="3" t="s">
        <v>380</v>
      </c>
      <c r="C215" s="4" t="str">
        <f ca="1">IFERROR(__xludf.DUMMYFUNCTION("GOOGLETRANSLATE(B215,""auto"",""en"")"),"The Central Government should publish a weekly e -paper ""Bharat Vikas News"" in which information should be given about the development works being done in the entire country so that the public can get the correct and accurate information. Such an e -new"&amp;"spaper will be very useful.")</f>
        <v>The Central Government should publish a weekly e -paper "Bharat Vikas News" in which information should be given about the development works being done in the entire country so that the public can get the correct and accurate information. Such an e -newspaper will be very useful.</v>
      </c>
      <c r="D215" s="4" t="s">
        <v>2974</v>
      </c>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3">
      <c r="A216" s="2" t="s">
        <v>381</v>
      </c>
      <c r="B216" s="3" t="s">
        <v>382</v>
      </c>
      <c r="C216" s="4" t="str">
        <f ca="1">IFERROR(__xludf.DUMMYFUNCTION("GOOGLETRANSLATE(B216,""auto"",""en"")"),"Build a website where the students of University can share there problem, the private universities doesn't listen to the students and there problem")</f>
        <v>Build a website where the students of University can share there problem, the private universities doesn't listen to the students and there problem</v>
      </c>
      <c r="D216" s="4" t="s">
        <v>382</v>
      </c>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3">
      <c r="A217" s="2" t="s">
        <v>383</v>
      </c>
      <c r="B217" s="3" t="s">
        <v>384</v>
      </c>
      <c r="C217" s="4" t="str">
        <f ca="1">IFERROR(__xludf.DUMMYFUNCTION("GOOGLETRANSLATE(B217,""auto"",""en"")"),"Make india one nation and model of health. Create speciality wise posts all over India by empowering district hospitals .
Curb quackery and being in doctors protection act
Curb bridge courses and keep attractive salaries to the doctors at governement medi"&amp;"cal colleges , hospitals by providing essential drugs lists and proper diagnostic facilities at a limited rates .
Decrease the cost burden of health by decreasing the privatisations and stopping private hospital culture and promote PPP Model of health and"&amp;" infrastructure
Sanction all facilities,incentives , voting rights related to the house hold only on a condition of 2 child Norms , complete vaccination of children .")</f>
        <v>Make india one nation and model of health. Create speciality wise posts all over India by empowering district hospitals .
Curb quackery and being in doctors protection act
Curb bridge courses and keep attractive salaries to the doctors at governement medical colleges , hospitals by providing essential drugs lists and proper diagnostic facilities at a limited rates .
Decrease the cost burden of health by decreasing the privatisations and stopping private hospital culture and promote PPP Model of health and infrastructure
Sanction all facilities,incentives , voting rights related to the house hold only on a condition of 2 child Norms , complete vaccination of children .</v>
      </c>
      <c r="D217" s="4" t="s">
        <v>384</v>
      </c>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3">
      <c r="A218" s="2" t="s">
        <v>385</v>
      </c>
      <c r="B218" s="3" t="s">
        <v>386</v>
      </c>
      <c r="C218" s="4" t="str">
        <f ca="1">IFERROR(__xludf.DUMMYFUNCTION("GOOGLETRANSLATE(B218,""auto"",""en"")"),"Subject: (Budget of Machines available for ultrasound and blood testing for pregnant women)
Pregnant women under PMMVY run by Honorable Prime Minister still have such government CHC hospitals in the country where any type of blood testing and ultrasound f"&amp;"acility is not available in the hospital, due to which pregnant women have private investigation and ultrasound on their money It has to be done, that is, there is loss of time and money along the part race.
While the purpose of PMMVY is available at the "&amp;"government hospital with all free delivery and ultrasound facility so that the pregnant does not have to face any difficulty.
Instructions should be given to take appropriate action by taking cognizance of the inconveniences of pregnant women and please p"&amp;"lease directly directed the proposal for the proposal to resolve the problem.
Include ultrasound and blood testing machine availability in the budget, otherwise there should be a compromise of private ultrasound center and pathology from such government C"&amp;"HC Hospital so that the doctor can refer ultrasound and blood test by the doctor in the government prescription.")</f>
        <v>Subject: (Budget of Machines available for ultrasound and blood testing for pregnant women)
Pregnant women under PMMVY run by Honorable Prime Minister still have such government CHC hospitals in the country where any type of blood testing and ultrasound facility is not available in the hospital, due to which pregnant women have private investigation and ultrasound on their money It has to be done, that is, there is loss of time and money along the part race.
While the purpose of PMMVY is available at the government hospital with all free delivery and ultrasound facility so that the pregnant does not have to face any difficulty.
Instructions should be given to take appropriate action by taking cognizance of the inconveniences of pregnant women and please please directly directed the proposal for the proposal to resolve the problem.
Include ultrasound and blood testing machine availability in the budget, otherwise there should be a compromise of private ultrasound center and pathology from such government CHC Hospital so that the doctor can refer ultrasound and blood test by the doctor in the government prescription.</v>
      </c>
      <c r="D218" s="4" t="s">
        <v>2975</v>
      </c>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3">
      <c r="A219" s="2" t="s">
        <v>387</v>
      </c>
      <c r="B219" s="3" t="s">
        <v>388</v>
      </c>
      <c r="C219" s="4" t="str">
        <f ca="1">IFERROR(__xludf.DUMMYFUNCTION("GOOGLETRANSLATE(B219,""auto"",""en"")"),"Two suggestions
1, Population Control:- Give incentives/ Cash/ Subsidy for late marriages in rural areas. This will help in population control and at the same time will help the poor to find money for marriage. After 22 age, give 5000,, after 25 age, give"&amp;" 15000, After 28, give 25,000.. Budget Estimate will be around 10K to 15K crore only,, bur it will stop the population growth drastically. ""A GIFT FROM GOVERNMENT TO GIRLS,,, AND FOR A PROMISING FUTURE""
2, Give special voting rights for Tax payers, incl"&amp;"uding personal and business.
Atleast for creating a finance committe in the district/ panchayath level")</f>
        <v>Two suggestions
1, Population Control:- Give incentives/ Cash/ Subsidy for late marriages in rural areas. This will help in population control and at the same time will help the poor to find money for marriage. After 22 age, give 5000,, after 25 age, give 15000, After 28, give 25,000.. Budget Estimate will be around 10K to 15K crore only,, bur it will stop the population growth drastically. "A GIFT FROM GOVERNMENT TO GIRLS,,, AND FOR A PROMISING FUTURE"
2, Give special voting rights for Tax payers, including personal and business.
Atleast for creating a finance committe in the district/ panchayath level</v>
      </c>
      <c r="D219" s="4" t="s">
        <v>388</v>
      </c>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3">
      <c r="A220" s="2" t="s">
        <v>389</v>
      </c>
      <c r="B220" s="3" t="s">
        <v>390</v>
      </c>
      <c r="C220" s="4" t="str">
        <f ca="1">IFERROR(__xludf.DUMMYFUNCTION("GOOGLETRANSLATE(B220,""auto"",""en"")"),"EPFO+ESIC=EDVY (ONLY FOR EMPLOYEE)")</f>
        <v>EPFO+ESIC=EDVY (ONLY FOR EMPLOYEE)</v>
      </c>
      <c r="D220" s="4" t="s">
        <v>390</v>
      </c>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3">
      <c r="A221" s="2" t="s">
        <v>389</v>
      </c>
      <c r="B221" s="3" t="s">
        <v>391</v>
      </c>
      <c r="C221" s="4" t="str">
        <f ca="1">IFERROR(__xludf.DUMMYFUNCTION("GOOGLETRANSLATE(B221,""auto"",""en"")"),"EPFO+ESIC=EDVY")</f>
        <v>EPFO+ESIC=EDVY</v>
      </c>
      <c r="D221" s="4" t="s">
        <v>391</v>
      </c>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3">
      <c r="A222" s="2" t="s">
        <v>392</v>
      </c>
      <c r="B222" s="3" t="s">
        <v>393</v>
      </c>
      <c r="C222" s="4" t="str">
        <f ca="1">IFERROR(__xludf.DUMMYFUNCTION("GOOGLETRANSLATE(B222,""auto"",""en"")"),""" We need real freedom i.e financial security""
As India completes 75 years of Independence, let’s talk about Financial Freedom.Real freedom is financial security or freedom not freebies")</f>
        <v>" We need real freedom i.e financial security"
As India completes 75 years of Independence, let’s talk about Financial Freedom.Real freedom is financial security or freedom not freebies</v>
      </c>
      <c r="D222" s="4" t="s">
        <v>393</v>
      </c>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3">
      <c r="A223" s="2" t="s">
        <v>392</v>
      </c>
      <c r="B223" s="3" t="s">
        <v>394</v>
      </c>
      <c r="C223" s="4" t="str">
        <f ca="1">IFERROR(__xludf.DUMMYFUNCTION("GOOGLETRANSLATE(B223,""auto"",""en"")"),"Why not the best ?
Need to  ask the citizens to demand the best and highest standards of excellence from our  System  or authorities .
So, our question is;
1-Why level of All hospitals are not like AIIMS
2-Why level of All medical &amp; dental colleges are no"&amp;"t same
3-Why level of All engineering colleges are not like IIT
4-Why level of All MBA college are not like IIM
5-Why all skills are not being treated equally
6-Why every one is not getting best working &amp; earning opportunities despite of talent
7- Why eve"&amp;"ry one  feel the need to go abroad to get quality education &amp; best  earning opportunities especially in field like dentistry and engineering")</f>
        <v>Why not the best ?
Need to  ask the citizens to demand the best and highest standards of excellence from our  System  or authorities .
So, our question is;
1-Why level of All hospitals are not like AIIMS
2-Why level of All medical &amp; dental colleges are not same
3-Why level of All engineering colleges are not like IIT
4-Why level of All MBA college are not like IIM
5-Why all skills are not being treated equally
6-Why every one is not getting best working &amp; earning opportunities despite of talent
7- Why every one  feel the need to go abroad to get quality education &amp; best  earning opportunities especially in field like dentistry and engineering</v>
      </c>
      <c r="D223" s="4" t="s">
        <v>394</v>
      </c>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3">
      <c r="A224" s="2" t="s">
        <v>395</v>
      </c>
      <c r="B224" s="3" t="s">
        <v>396</v>
      </c>
      <c r="C224" s="4" t="str">
        <f ca="1">IFERROR(__xludf.DUMMYFUNCTION("GOOGLETRANSLATE(B224,""auto"",""en"")"),"1. Reduce the burden of tax. As earning member of the family should spent all his earnings for rent, tax, and children education and family expenses.
2. Take steps for cancel reservation for SC, ST and OBC and minority consider only economically weaker se"&amp;"ction of society for reservation in education sector and government jobs.
3 cancel reservation of seats in jobs and it should be based on merit and talent.
4. Cancel concessions on Mark's example in some sector UGC and other examination passing marks for "&amp;"GM 60% sc and ST55% .
based on caste passing or eligibility shouldn't not be taken consider only on merit basis")</f>
        <v>1. Reduce the burden of tax. As earning member of the family should spent all his earnings for rent, tax, and children education and family expenses.
2. Take steps for cancel reservation for SC, ST and OBC and minority consider only economically weaker section of society for reservation in education sector and government jobs.
3 cancel reservation of seats in jobs and it should be based on merit and talent.
4. Cancel concessions on Mark's example in some sector UGC and other examination passing marks for GM 60% sc and ST55% .
based on caste passing or eligibility shouldn't not be taken consider only on merit basis</v>
      </c>
      <c r="D224" s="4" t="s">
        <v>396</v>
      </c>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3">
      <c r="A225" s="2" t="s">
        <v>397</v>
      </c>
      <c r="B225" s="3" t="s">
        <v>398</v>
      </c>
      <c r="C225" s="4" t="str">
        <f ca="1">IFERROR(__xludf.DUMMYFUNCTION("GOOGLETRANSLATE(B225,""auto"",""en"")"),"Hii Mam,
Iam Mukesh,
This is the time that we have to take action on this Climate Change and global warming,People are suffering from various factors from this in India
1) Increase the plantation of trees across country
2) Clean Rivers and lakes across th"&amp;"e country immediately
3) build the big walls near coastal areas of India to stop min to medium level Tsunamis to save people
4) Build The building with heavy metals on himalayas, western Ghats and highest mountains in India to save people from big Tsunami"&amp;"
5) build a building, bridges by using latest technology which will not crashed by Earthquakes
6) Make awareness on Nuclear Power station located nearby district people's
7) Increase the Reneuable energy across the country
Thanku plz consider all my point"&amp;"s.we can predict future of India,we can can predict anything that related to growth of India but we cant predict climate what will be nxt day... To save people nd this country make possible all above point")</f>
        <v>Hii Mam,
Iam Mukesh,
This is the time that we have to take action on this Climate Change and global warming,People are suffering from various factors from this in India
1) Increase the plantation of trees across country
2) Clean Rivers and lakes across the country immediately
3) build the big walls near coastal areas of India to stop min to medium level Tsunamis to save people
4) Build The building with heavy metals on himalayas, western Ghats and highest mountains in India to save people from big Tsunami
5) build a building, bridges by using latest technology which will not crashed by Earthquakes
6) Make awareness on Nuclear Power station located nearby district people's
7) Increase the Reneuable energy across the country
Thanku plz consider all my points.we can predict future of India,we can can predict anything that related to growth of India but we cant predict climate what will be nxt day... To save people nd this country make possible all above point</v>
      </c>
      <c r="D225" s="4" t="s">
        <v>398</v>
      </c>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3">
      <c r="A226" s="2" t="s">
        <v>399</v>
      </c>
      <c r="B226" s="3" t="s">
        <v>400</v>
      </c>
      <c r="C226" s="4" t="str">
        <f ca="1">IFERROR(__xludf.DUMMYFUNCTION("GOOGLETRANSLATE(B226,""auto"",""en"")"),"Hello Sir,
My suggestion is related to Renewable energy (MNRE) and Electricity / Power Ministry.
All the DISCOM of all the state generate electricity bill every month.
On every bill it is mentioned that ""SAVE ELECTRICITY / BIJLI BACHAO"".
My suggestion i"&amp;"s to change the slogan to ""GENERATE ELECTRICITY / BIJLI BANAO""
This will be new beginning of Atmanirbhar Bharat and it will also create awareness amongst people to opt renewable energy and save environment. At the same time it will give freedom to peopl"&amp;"e to generate their own electricity and use.
This is also a source of savings for family, business houses..")</f>
        <v>Hello Sir,
My suggestion is related to Renewable energy (MNRE) and Electricity / Power Ministry.
All the DISCOM of all the state generate electricity bill every month.
On every bill it is mentioned that "SAVE ELECTRICITY / BIJLI BACHAO".
My suggestion is to change the slogan to "GENERATE ELECTRICITY / BIJLI BANAO"
This will be new beginning of Atmanirbhar Bharat and it will also create awareness amongst people to opt renewable energy and save environment. At the same time it will give freedom to people to generate their own electricity and use.
This is also a source of savings for family, business houses..</v>
      </c>
      <c r="D226" s="4" t="s">
        <v>400</v>
      </c>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3">
      <c r="A227" s="2" t="s">
        <v>401</v>
      </c>
      <c r="B227" s="3" t="s">
        <v>402</v>
      </c>
      <c r="C227" s="4" t="str">
        <f ca="1">IFERROR(__xludf.DUMMYFUNCTION("GOOGLETRANSLATE(B227,""auto"",""en"")"),"There is confidential information and idea to share with only PM. it shakes and boost's current business world. How can i meet him. As a common man i tried in many ways.. But not happening. Why cant a common man with poor background with great idea,cant m"&amp;"eet PM is it? Please take me through procedure to get appointment and help.")</f>
        <v>There is confidential information and idea to share with only PM. it shakes and boost's current business world. How can i meet him. As a common man i tried in many ways.. But not happening. Why cant a common man with poor background with great idea,cant meet PM is it? Please take me through procedure to get appointment and help.</v>
      </c>
      <c r="D227" s="4" t="s">
        <v>402</v>
      </c>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3">
      <c r="A228" s="2" t="s">
        <v>403</v>
      </c>
      <c r="B228" s="3" t="s">
        <v>404</v>
      </c>
      <c r="C228" s="4" t="str">
        <f ca="1">IFERROR(__xludf.DUMMYFUNCTION("GOOGLETRANSLATE(B228,""auto"",""en"")"),"All public infrastructure facilities such as Rail, Road, Hospitals, Buses, Platforms, Bus stands, parks, public places shall be accessible to persons with reduced mobility including wheelchair users, reduced vision and hearing impairment. Budget shall be "&amp;"allocated which will improve the quality of infrastructure We as a designer who has experience tmin above can support to build nation inclusive for all")</f>
        <v>All public infrastructure facilities such as Rail, Road, Hospitals, Buses, Platforms, Bus stands, parks, public places shall be accessible to persons with reduced mobility including wheelchair users, reduced vision and hearing impairment. Budget shall be allocated which will improve the quality of infrastructure We as a designer who has experience tmin above can support to build nation inclusive for all</v>
      </c>
      <c r="D228" s="4" t="s">
        <v>404</v>
      </c>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3">
      <c r="A229" s="2" t="s">
        <v>405</v>
      </c>
      <c r="B229" s="3" t="s">
        <v>406</v>
      </c>
      <c r="C229" s="4" t="str">
        <f ca="1">IFERROR(__xludf.DUMMYFUNCTION("GOOGLETRANSLATE(B229,""auto"",""en"")"),"Hi I am Sureshkumar
It is the time to discuss about depopulation. India is contributing a major share of world population and we my over take China in the coming years. We need to go for a solution for this. The old policy of we two ours two policy to be "&amp;"regulate properly. Those who have more than two childrens to be treated in General category without any sort of subsidy or reservation from government side. They have to be in the open market without any type of reservation and they should be awarded on A"&amp;"PL or white ration cards. Replacement fertility rates achieved by only a few states and most of them are in south India.")</f>
        <v>Hi I am Sureshkumar
It is the time to discuss about depopulation. India is contributing a major share of world population and we my over take China in the coming years. We need to go for a solution for this. The old policy of we two ours two policy to be regulate properly. Those who have more than two childrens to be treated in General category without any sort of subsidy or reservation from government side. They have to be in the open market without any type of reservation and they should be awarded on APL or white ration cards. Replacement fertility rates achieved by only a few states and most of them are in south India.</v>
      </c>
      <c r="D229" s="4" t="s">
        <v>406</v>
      </c>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3">
      <c r="A230" s="2" t="s">
        <v>407</v>
      </c>
      <c r="B230" s="3" t="s">
        <v>408</v>
      </c>
      <c r="C230" s="4" t="str">
        <f ca="1">IFERROR(__xludf.DUMMYFUNCTION("GOOGLETRANSLATE(B230,""auto"",""en"")"),"Please help to reduce burden of Income Tax .
Increase limit of 80C
Reduce tax slabs as new tax regime is not beneficial
Increase standard deduction.
There has been no changes in middle class tax burden since years . Every year we hope to see a good change"&amp;" in tax slabs and increase in 80C but we never get that . Please do something this time")</f>
        <v>Please help to reduce burden of Income Tax .
Increase limit of 80C
Reduce tax slabs as new tax regime is not beneficial
Increase standard deduction.
There has been no changes in middle class tax burden since years . Every year we hope to see a good change in tax slabs and increase in 80C but we never get that . Please do something this time</v>
      </c>
      <c r="D230" s="4" t="s">
        <v>408</v>
      </c>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3">
      <c r="A231" s="2" t="s">
        <v>409</v>
      </c>
      <c r="B231" s="3" t="s">
        <v>410</v>
      </c>
      <c r="C231" s="4" t="str">
        <f ca="1">IFERROR(__xludf.DUMMYFUNCTION("GOOGLETRANSLATE(B231,""auto"",""en"")"),"First suggestion,
I think Government of India should take initiative of Flood free India as it causes our country huge economic, Financial and livelihood Loss. Government of India should engage with all states &amp; union territories especially which are vict"&amp;"ims of flood every year to make scientific infrastructure or solutions so that destruction of floods on society can be minimised.It will save huge amount of central and state governments resources such as Funds Life of people, livelihood and many others.
"&amp;"Second suggestion,
I think Government should make the scheme Food For all which is continuing from the first lockdown a permanent scheme not temporary as it has helped to eradicate extreme poverty and malnutrition which is very essential for any countries"&amp;" future.Also it is very essential part for Our dream i.e. Developed India.")</f>
        <v>First suggestion,
I think Government of India should take initiative of Flood free India as it causes our country huge economic, Financial and livelihood Loss. Government of India should engage with all states &amp; union territories especially which are victims of flood every year to make scientific infrastructure or solutions so that destruction of floods on society can be minimised.It will save huge amount of central and state governments resources such as Funds Life of people, livelihood and many others.
Second suggestion,
I think Government should make the scheme Food For all which is continuing from the first lockdown a permanent scheme not temporary as it has helped to eradicate extreme poverty and malnutrition which is very essential for any countries future.Also it is very essential part for Our dream i.e. Developed India.</v>
      </c>
      <c r="D231" s="4" t="s">
        <v>410</v>
      </c>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3">
      <c r="A232" s="2" t="s">
        <v>411</v>
      </c>
      <c r="B232" s="3" t="s">
        <v>412</v>
      </c>
      <c r="C232" s="4" t="str">
        <f ca="1">IFERROR(__xludf.DUMMYFUNCTION("GOOGLETRANSLATE(B232,""auto"",""en"")"),"Pranaam Nirmala ji,
My name is Manuj Jha. I am from Delhi. I am currently doing my PhD in Economics from IIT-Hyderabad. The fellowship awarded to me by UGC is ₹31,000. This amount is quite meager for research. Present government under the dynamic leadersh"&amp;"ip of Shri Narendra Modi ji had increased the fellowship amount in 2018-19.
PM Modi ji has always inspired millions of students to embark upon a career in research. He has given many incentives too. It is requested to increase the fellowship amount to ₹40"&amp;",000 and HRA to ₹10,000.
More students will choose their career in research if they find the fellowship lucrative. India will have to spend atleast 1.5% of the GDP on Research and Development (R&amp;D).
Kindly take this matter into your kind consideration and"&amp;" oblige. Millions of students are looking at this government with great hope.
Thankyou so much.")</f>
        <v>Pranaam Nirmala ji,
My name is Manuj Jha. I am from Delhi. I am currently doing my PhD in Economics from IIT-Hyderabad. The fellowship awarded to me by UGC is ₹31,000. This amount is quite meager for research. Present government under the dynamic leadership of Shri Narendra Modi ji had increased the fellowship amount in 2018-19.
PM Modi ji has always inspired millions of students to embark upon a career in research. He has given many incentives too. It is requested to increase the fellowship amount to ₹40,000 and HRA to ₹10,000.
More students will choose their career in research if they find the fellowship lucrative. India will have to spend atleast 1.5% of the GDP on Research and Development (R&amp;D).
Kindly take this matter into your kind consideration and oblige. Millions of students are looking at this government with great hope.
Thankyou so much.</v>
      </c>
      <c r="D232" s="4" t="s">
        <v>412</v>
      </c>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3">
      <c r="A233" s="2" t="s">
        <v>413</v>
      </c>
      <c r="B233" s="3" t="s">
        <v>414</v>
      </c>
      <c r="C233" s="4" t="str">
        <f ca="1">IFERROR(__xludf.DUMMYFUNCTION("GOOGLETRANSLATE(B233,""auto"",""en"")"),"&gt; Build nuclear reactors and build power stations around them
&gt; Use the Coast Line
&gt; Aadhar with Ration card")</f>
        <v>&gt; Build nuclear reactors and build power stations around them
&gt; Use the Coast Line
&gt; Aadhar with Ration card</v>
      </c>
      <c r="D233" s="4" t="s">
        <v>414</v>
      </c>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3">
      <c r="A234" s="2" t="s">
        <v>413</v>
      </c>
      <c r="B234" s="3" t="s">
        <v>415</v>
      </c>
      <c r="C234" s="4" t="str">
        <f ca="1">IFERROR(__xludf.DUMMYFUNCTION("GOOGLETRANSLATE(B234,""auto"",""en"")"),"&gt; increase the ISRO budget
&gt; increase the DRDO budget
&gt; Cancel reservations in education sector atleast
&gt; Protection &amp; necessary facilities to outstanding scientists
&gt; Reduce the notorious limits on skyscrapers
&gt; Increase the no. of current train services"&amp;" and upgrade the current infrastructure or build new to accomodate HSR trains.
&gt; Fund a jet engine as it was a pokhran.
&gt; Bye.")</f>
        <v>&gt; increase the ISRO budget
&gt; increase the DRDO budget
&gt; Cancel reservations in education sector atleast
&gt; Protection &amp; necessary facilities to outstanding scientists
&gt; Reduce the notorious limits on skyscrapers
&gt; Increase the no. of current train services and upgrade the current infrastructure or build new to accomodate HSR trains.
&gt; Fund a jet engine as it was a pokhran.
&gt; Bye.</v>
      </c>
      <c r="D234" s="4" t="s">
        <v>415</v>
      </c>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3">
      <c r="A235" s="2" t="s">
        <v>416</v>
      </c>
      <c r="B235" s="3" t="s">
        <v>417</v>
      </c>
      <c r="C235" s="4" t="str">
        <f ca="1">IFERROR(__xludf.DUMMYFUNCTION("GOOGLETRANSLATE(B235,""auto"",""en"")"),"On 14 December 1990, the United Nations General Assembly designated October 1 as the International Day of Older Persons (resolution 45/106).01-Oct-2022
How Geriatric Manager Works
Geriatric care manager helps individual’s family and another care giver to "&amp;"adjust and overcome with a disability by:
Assisting care planning sessions.Screening, arranging home help to avoid problems.Offering specialists to avoid further problems.Supporting individual’s family and friends by giving a brief of person’s disability."&amp;"Reporting individual’s condition if things go wrong.Helping their clients with moving to or from a retirement home, rehabilitation center.
Here I am certified geriatric cadre of national institute of social defences need to ensure employment by the centra"&amp;"l government Since 2000, we are getting gainful idea for government to give gainful employment to certified geriatric cadres of NISD by department of personnel and training through ministry of social justice &amp; empower.")</f>
        <v>On 14 December 1990, the United Nations General Assembly designated October 1 as the International Day of Older Persons (resolution 45/106).01-Oct-2022
How Geriatric Manager Works
Geriatric care manager helps individual’s family and another care giver to adjust and overcome with a disability by:
Assisting care planning sessions.Screening, arranging home help to avoid problems.Offering specialists to avoid further problems.Supporting individual’s family and friends by giving a brief of person’s disability.Reporting individual’s condition if things go wrong.Helping their clients with moving to or from a retirement home, rehabilitation center.
Here I am certified geriatric cadre of national institute of social defences need to ensure employment by the central government Since 2000, we are getting gainful idea for government to give gainful employment to certified geriatric cadres of NISD by department of personnel and training through ministry of social justice &amp; empower.</v>
      </c>
      <c r="D235" s="4" t="s">
        <v>417</v>
      </c>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3">
      <c r="A236" s="2" t="s">
        <v>418</v>
      </c>
      <c r="B236" s="3" t="s">
        <v>419</v>
      </c>
      <c r="C236" s="4" t="str">
        <f ca="1">IFERROR(__xludf.DUMMYFUNCTION("GOOGLETRANSLATE(B236,""auto"",""en"")"),"Government of India should mandate through Ministry of Civil Aviation and Airports Authority of India that all airports in India will have all official vehicles plying on tarmac or on air-side will be E-Vehicles. This will be first in the world. We see al"&amp;"l airlines using cars and small SUVs etc to ferry staff, pilots and crew in them from airport to plane and within the airports. These vehicles should be replaced with EVs immediately. Other commercial vehicles like buses and cargo trucks etc should also b"&amp;"e moved to electric.")</f>
        <v>Government of India should mandate through Ministry of Civil Aviation and Airports Authority of India that all airports in India will have all official vehicles plying on tarmac or on air-side will be E-Vehicles. This will be first in the world. We see all airlines using cars and small SUVs etc to ferry staff, pilots and crew in them from airport to plane and within the airports. These vehicles should be replaced with EVs immediately. Other commercial vehicles like buses and cargo trucks etc should also be moved to electric.</v>
      </c>
      <c r="D236" s="4" t="s">
        <v>419</v>
      </c>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3">
      <c r="A237" s="2" t="s">
        <v>420</v>
      </c>
      <c r="B237" s="3" t="s">
        <v>421</v>
      </c>
      <c r="C237" s="4" t="str">
        <f ca="1">IFERROR(__xludf.DUMMYFUNCTION("GOOGLETRANSLATE(B237,""auto"",""en"")"),"Increase the ISRO budget.")</f>
        <v>Increase the ISRO budget.</v>
      </c>
      <c r="D237" s="4" t="s">
        <v>421</v>
      </c>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3">
      <c r="A238" s="2" t="s">
        <v>422</v>
      </c>
      <c r="B238" s="3" t="s">
        <v>423</v>
      </c>
      <c r="C238" s="4" t="str">
        <f ca="1">IFERROR(__xludf.DUMMYFUNCTION("GOOGLETRANSLATE(B238,""auto"",""en"")"),"We should join all rivers in country together under Jal Jeevan Mission to balance water availability in whole country.")</f>
        <v>We should join all rivers in country together under Jal Jeevan Mission to balance water availability in whole country.</v>
      </c>
      <c r="D238" s="4" t="s">
        <v>423</v>
      </c>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3">
      <c r="A239" s="2" t="s">
        <v>424</v>
      </c>
      <c r="B239" s="3" t="s">
        <v>425</v>
      </c>
      <c r="C239" s="4" t="str">
        <f ca="1">IFERROR(__xludf.DUMMYFUNCTION("GOOGLETRANSLATE(B239,""auto"",""en"")"),"is there a marketplace for Solar - Esp on Retail ( Individual and Societies ) n")</f>
        <v>is there a marketplace for Solar - Esp on Retail ( Individual and Societies ) n</v>
      </c>
      <c r="D239" s="4" t="s">
        <v>425</v>
      </c>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3">
      <c r="A240" s="2" t="s">
        <v>426</v>
      </c>
      <c r="B240" s="3" t="s">
        <v>427</v>
      </c>
      <c r="C240" s="4" t="str">
        <f ca="1">IFERROR(__xludf.DUMMYFUNCTION("GOOGLETRANSLATE(B240,""auto"",""en"")"),"I want to raise a issue regarding college students who wants to vote but as they are far from there voting area they can't do that. what about there precious vote? I think there should some arrangements so they can give there vote from any part of the cou"&amp;"ntry.")</f>
        <v>I want to raise a issue regarding college students who wants to vote but as they are far from there voting area they can't do that. what about there precious vote? I think there should some arrangements so they can give there vote from any part of the country.</v>
      </c>
      <c r="D240" s="4" t="s">
        <v>427</v>
      </c>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3">
      <c r="A241" s="2" t="s">
        <v>428</v>
      </c>
      <c r="B241" s="3" t="s">
        <v>429</v>
      </c>
      <c r="C241" s="4" t="str">
        <f ca="1">IFERROR(__xludf.DUMMYFUNCTION("GOOGLETRANSLATE(B241,""auto"",""en"")"),"There are lots of issues in our country but in my opinion main is education and a women's safety")</f>
        <v>There are lots of issues in our country but in my opinion main is education and a women's safety</v>
      </c>
      <c r="D241" s="4" t="s">
        <v>429</v>
      </c>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3">
      <c r="A242" s="2" t="s">
        <v>430</v>
      </c>
      <c r="B242" s="3" t="s">
        <v>431</v>
      </c>
      <c r="C242" s="4" t="str">
        <f ca="1">IFERROR(__xludf.DUMMYFUNCTION("GOOGLETRANSLATE(B242,""auto"",""en"")"),"Renewable energy 1000 MW solar power plant at every grampanchayat and electricity to farmers at day time
Ethanol plant at every Taluka place")</f>
        <v>Renewable energy 1000 MW solar power plant at every grampanchayat and electricity to farmers at day time
Ethanol plant at every Taluka place</v>
      </c>
      <c r="D242" s="4" t="s">
        <v>431</v>
      </c>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3">
      <c r="A243" s="2" t="s">
        <v>432</v>
      </c>
      <c r="B243" s="3" t="s">
        <v>433</v>
      </c>
      <c r="C243" s="4" t="str">
        <f ca="1">IFERROR(__xludf.DUMMYFUNCTION("GOOGLETRANSLATE(B243,""auto"",""en"")"),"Union Budget 2023-2024
Request for innovative schemes for taxpayers to promote Income Tax. E.g., Rebate in toll tax, road tax for new cars.")</f>
        <v>Union Budget 2023-2024
Request for innovative schemes for taxpayers to promote Income Tax. E.g., Rebate in toll tax, road tax for new cars.</v>
      </c>
      <c r="D243" s="4" t="s">
        <v>433</v>
      </c>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3">
      <c r="A244" s="2" t="s">
        <v>434</v>
      </c>
      <c r="B244" s="3" t="s">
        <v>435</v>
      </c>
      <c r="C244" s="4" t="str">
        <f ca="1">IFERROR(__xludf.DUMMYFUNCTION("GOOGLETRANSLATE(B244,""auto"",""en"")"),"Allocate some funding to construct a water pipeline through out india connecting heavy rainfall and draught areas as well as the coast. Idea here is to pump the excess water during flood or water that is going into ocean directly to thar desert. we can th"&amp;"ink about planting some valuable trees there as a measure against global warming.
If anyone have any doubts, please reach me at rajarathinam793@gmail.com")</f>
        <v>Allocate some funding to construct a water pipeline through out india connecting heavy rainfall and draught areas as well as the coast. Idea here is to pump the excess water during flood or water that is going into ocean directly to thar desert. we can think about planting some valuable trees there as a measure against global warming.
If anyone have any doubts, please reach me at rajarathinam793@gmail.com</v>
      </c>
      <c r="D244" s="4" t="s">
        <v>435</v>
      </c>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3">
      <c r="A245" s="2" t="s">
        <v>436</v>
      </c>
      <c r="B245" s="3" t="s">
        <v>437</v>
      </c>
      <c r="C245" s="4" t="str">
        <f ca="1">IFERROR(__xludf.DUMMYFUNCTION("GOOGLETRANSLATE(B245,""auto"",""en"")"),"We need more funding for R&amp;D in space and renewable energy, which can increase more job opportunities for youth and improve our position in global stage.")</f>
        <v>We need more funding for R&amp;D in space and renewable energy, which can increase more job opportunities for youth and improve our position in global stage.</v>
      </c>
      <c r="D245" s="4" t="s">
        <v>437</v>
      </c>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3">
      <c r="A246" s="2" t="s">
        <v>438</v>
      </c>
      <c r="B246" s="3" t="s">
        <v>439</v>
      </c>
      <c r="C246" s="4" t="str">
        <f ca="1">IFERROR(__xludf.DUMMYFUNCTION("GOOGLETRANSLATE(B246,""auto"",""en"")"),"I am Dr Gopal baraiya from Bhavnagar Gujarat,Hou,ble finanace minister madam i have an idea for solve unemployment and also help industrialist pls i want time for meeting")</f>
        <v>I am Dr Gopal baraiya from Bhavnagar Gujarat,Hou,ble finanace minister madam i have an idea for solve unemployment and also help industrialist pls i want time for meeting</v>
      </c>
      <c r="D246" s="4" t="s">
        <v>439</v>
      </c>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3">
      <c r="A247" s="2" t="s">
        <v>440</v>
      </c>
      <c r="B247" s="3" t="s">
        <v>441</v>
      </c>
      <c r="C247" s="4" t="str">
        <f ca="1">IFERROR(__xludf.DUMMYFUNCTION("GOOGLETRANSLATE(B247,""auto"",""en"")"),"Hi,
My humble request is to increase funding for research in genetic studies and archeological studies. We have ancient civilization and we should invest lot more in conducting studies in areas of archeology and genealogy. To conduct deep water excavation"&amp;" to unearth the truth about Dwaraka and Ram setu scientists and archeologist need more advance equipment and technology. More funding will definitely help and will be great benefit to civilization cause.
Many other countries have private organization/peop"&amp;"le doing these things with government agencies but that's not the case with India as of today. If we can invest now and conduct aggressive research it might open new doors for research and development in this area. It will also encourage youth to take int"&amp;"erest in archeology, history and science.")</f>
        <v>Hi,
My humble request is to increase funding for research in genetic studies and archeological studies. We have ancient civilization and we should invest lot more in conducting studies in areas of archeology and genealogy. To conduct deep water excavation to unearth the truth about Dwaraka and Ram setu scientists and archeologist need more advance equipment and technology. More funding will definitely help and will be great benefit to civilization cause.
Many other countries have private organization/people doing these things with government agencies but that's not the case with India as of today. If we can invest now and conduct aggressive research it might open new doors for research and development in this area. It will also encourage youth to take interest in archeology, history and science.</v>
      </c>
      <c r="D247" s="4" t="s">
        <v>441</v>
      </c>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3">
      <c r="A248" s="2" t="s">
        <v>442</v>
      </c>
      <c r="B248" s="3" t="s">
        <v>443</v>
      </c>
      <c r="C248" s="4" t="str">
        <f ca="1">IFERROR(__xludf.DUMMYFUNCTION("GOOGLETRANSLATE(B248,""auto"",""en"")"),"Tie up with telephone operators to make a call and send SMS to all consumers asking to identify the need of ""Public toilet"" in the area. collect the data and send to nagar parishad/Municiple corporation/gram panchayat....
make it compulsory to provide t"&amp;"he solution and do similar follow up on cleanliness two times in a year...
It will be ""true"" implementation of Swachh bharat...
Same model can be followed for ""garbage collection""")</f>
        <v>Tie up with telephone operators to make a call and send SMS to all consumers asking to identify the need of "Public toilet" in the area. collect the data and send to nagar parishad/Municiple corporation/gram panchayat....
make it compulsory to provide the solution and do similar follow up on cleanliness two times in a year...
It will be "true" implementation of Swachh bharat...
Same model can be followed for "garbage collection"</v>
      </c>
      <c r="D248" s="4" t="s">
        <v>443</v>
      </c>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3">
      <c r="A249" s="2" t="s">
        <v>444</v>
      </c>
      <c r="B249" s="3" t="s">
        <v>445</v>
      </c>
      <c r="C249" s="4" t="str">
        <f ca="1">IFERROR(__xludf.DUMMYFUNCTION("GOOGLETRANSLATE(B249,""auto"",""en"")"),"Why specialist of medical are in private hospital s only for money. Doctors appointment in Government with high remuneration for job is required.")</f>
        <v>Why specialist of medical are in private hospital s only for money. Doctors appointment in Government with high remuneration for job is required.</v>
      </c>
      <c r="D249" s="4" t="s">
        <v>445</v>
      </c>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3">
      <c r="A250" s="2" t="s">
        <v>444</v>
      </c>
      <c r="B250" s="3" t="s">
        <v>446</v>
      </c>
      <c r="C250" s="4" t="str">
        <f ca="1">IFERROR(__xludf.DUMMYFUNCTION("GOOGLETRANSLATE(B250,""auto"",""en"")"),"State owned pharmacy
Free 🆓of cost all type medicine s and drugs at CHC/PHC level.
Regulation, control and accountability of drugs and medicines.
State owned pharma companies to provide quality medicines.
Mobile Doctors vans round the clock in each CHC f"&amp;"or treatment at home.
🆓health treatment to all citizens of India.
3 specialized teams in every state of each medical department to attend critical cases.
Withdraw of medical allowances to Government employees. All should be treated equally.")</f>
        <v>State owned pharmacy
Free 🆓of cost all type medicine s and drugs at CHC/PHC level.
Regulation, control and accountability of drugs and medicines.
State owned pharma companies to provide quality medicines.
Mobile Doctors vans round the clock in each CHC for treatment at home.
🆓health treatment to all citizens of India.
3 specialized teams in every state of each medical department to attend critical cases.
Withdraw of medical allowances to Government employees. All should be treated equally.</v>
      </c>
      <c r="D250" s="4" t="s">
        <v>446</v>
      </c>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3">
      <c r="A251" s="2" t="s">
        <v>447</v>
      </c>
      <c r="B251" s="3" t="s">
        <v>448</v>
      </c>
      <c r="C251" s="4" t="str">
        <f ca="1">IFERROR(__xludf.DUMMYFUNCTION("GOOGLETRANSLATE(B251,""auto"",""en"")"),"Kind Attention of Hon ' ble Minister for Finance,
Respected Madam, I wish to bring your kind consideration for enhance the minimum pension to the EPFO pensioners..They are all senior citizens and they are not able to survive their life time day today affa"&amp;"irs from this awful amount of pension paid to them ..
They are al")</f>
        <v>Kind Attention of Hon ' ble Minister for Finance,
Respected Madam, I wish to bring your kind consideration for enhance the minimum pension to the EPFO pensioners..They are all senior citizens and they are not able to survive their life time day today affairs from this awful amount of pension paid to them ..
They are al</v>
      </c>
      <c r="D251" s="4" t="s">
        <v>448</v>
      </c>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3">
      <c r="A252" s="2" t="s">
        <v>444</v>
      </c>
      <c r="B252" s="3" t="s">
        <v>449</v>
      </c>
      <c r="C252" s="4" t="str">
        <f ca="1">IFERROR(__xludf.DUMMYFUNCTION("GOOGLETRANSLATE(B252,""auto"",""en"")"),"Burning issue at present is health system. A few cases nearby has troubled my mind. In two cases young men lost both kidney s . Now their mothers donated. One lost life after transplant another yet to go for transplant. But think ing they losing all posse"&amp;"ssion s land building sold for the sake of operation. Can't Government afford to provide free medical treatment at all levels to all the citizens of India. Even transplant facility not available in Himachal Pradesh and Chandigarh PGI refused as they have "&amp;"enough patients just to make them survive from accidents and no time for cancer and kidney.
Atleast 2-3 centres in every state are required for Cancers, kidneys , neuro surgery and trauma patients and that without charging fees from them. It's prime respo"&amp;"nsibility of Government to provide free education and health facility in all states at all levels. Log kidney aur cancer se barbaad ho rahe hain. Specialist of all category are required in every state to provide treatments free .")</f>
        <v>Burning issue at present is health system. A few cases nearby has troubled my mind. In two cases young men lost both kidney s . Now their mothers donated. One lost life after transplant another yet to go for transplant. But think ing they losing all possession s land building sold for the sake of operation. Can't Government afford to provide free medical treatment at all levels to all the citizens of India. Even transplant facility not available in Himachal Pradesh and Chandigarh PGI refused as they have enough patients just to make them survive from accidents and no time for cancer and kidney.
Atleast 2-3 centres in every state are required for Cancers, kidneys , neuro surgery and trauma patients and that without charging fees from them. It's prime responsibility of Government to provide free education and health facility in all states at all levels. Log kidney aur cancer se barbaad ho rahe hain. Specialist of all category are required in every state to provide treatments free .</v>
      </c>
      <c r="D252" s="4" t="s">
        <v>449</v>
      </c>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3">
      <c r="A253" s="2" t="s">
        <v>392</v>
      </c>
      <c r="B253" s="3" t="s">
        <v>450</v>
      </c>
      <c r="C253" s="4" t="str">
        <f ca="1">IFERROR(__xludf.DUMMYFUNCTION("GOOGLETRANSLATE(B253,""auto"",""en"")"),"Why not the best ?
Just try to listen voice of every young man
What They want to say :Why settle for less? We can't afford to settle for less.India Once and for all, why not the best?
Can any one prefer to go 100th rank College for study or 100th rank hos"&amp;"pital to avial treatment facility .We tend to prefer best education or treatment .
Every citizen deserves the best
Healthcare,Education,Job or working opportunities, Earning opportunities ,Financial security &amp;Safety .
Need to ask the citizens to demand th"&amp;"e best and highest standards of excellence from our System or authorities .
So, our question is;
1-Why level of All hospitals are not like AIIMS
2-Why level of All medical &amp; dental colleges are not same
3-Why level of All engineering colleges are not like"&amp;" IIT
4-Why level of All MBA college are not like IIM
5-Why all skills are not being treated equally
6-Why every one is not getting best working &amp; earning opportunities despite of talent")</f>
        <v>Why not the best ?
Just try to listen voice of every young man
What They want to say :Why settle for less? We can't afford to settle for less.India Once and for all, why not the best?
Can any one prefer to go 100th rank College for study or 100th rank hospital to avial treatment facility .We tend to prefer best education or treatment .
Every citizen deserves the best
Healthcare,Education,Job or working opportunities, Earning opportunities ,Financial security &amp;Safety .
Need to ask the citizens to demand the best and highest standards of excellence from our System or authorities .
So, our question is;
1-Why level of All hospitals are not like AIIMS
2-Why level of All medical &amp; dental colleges are not same
3-Why level of All engineering colleges are not like IIT
4-Why level of All MBA college are not like IIM
5-Why all skills are not being treated equally
6-Why every one is not getting best working &amp; earning opportunities despite of talent</v>
      </c>
      <c r="D253" s="4" t="s">
        <v>450</v>
      </c>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3">
      <c r="A254" s="2" t="s">
        <v>451</v>
      </c>
      <c r="B254" s="3" t="s">
        <v>452</v>
      </c>
      <c r="C254" s="4" t="str">
        <f ca="1">IFERROR(__xludf.DUMMYFUNCTION("GOOGLETRANSLATE(B254,""auto"",""en"")"),"respected PM
I would like a radical change in indian railways .I would like a new kind of train to be introduced in india which is categorised as maglev where mag stands for electromagnet and lev stands for levitation this might be an ambitious project to"&amp;" take on but if taken then its success would show the whole world how good india can be in case of technology. only germany at this point in time has a running maglev that reaches speed 320 kms per hour. other train is being constructed in japan and the p"&amp;"lans are to construct its first phase till 2027 and second phase till 2037. this kind of technology will revolutionize the entireity of india. these trains use electromagnate to levitate and speed up and they dont phase friction or other problems that slo"&amp;"w down the vehical and can reach speeds even faster than aircraft. if these trains are if these trains are introduced to middle class people then they will be generating huge employment for construction and will be generating revenue")</f>
        <v>respected PM
I would like a radical change in indian railways .I would like a new kind of train to be introduced in india which is categorised as maglev where mag stands for electromagnet and lev stands for levitation this might be an ambitious project to take on but if taken then its success would show the whole world how good india can be in case of technology. only germany at this point in time has a running maglev that reaches speed 320 kms per hour. other train is being constructed in japan and the plans are to construct its first phase till 2027 and second phase till 2037. this kind of technology will revolutionize the entireity of india. these trains use electromagnate to levitate and speed up and they dont phase friction or other problems that slow down the vehical and can reach speeds even faster than aircraft. if these trains are if these trains are introduced to middle class people then they will be generating huge employment for construction and will be generating revenue</v>
      </c>
      <c r="D254" s="4" t="s">
        <v>452</v>
      </c>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3">
      <c r="A255" s="2" t="s">
        <v>453</v>
      </c>
      <c r="B255" s="3" t="s">
        <v>454</v>
      </c>
      <c r="C255" s="4" t="str">
        <f ca="1">IFERROR(__xludf.DUMMYFUNCTION("GOOGLETRANSLATE(B255,""auto"",""en"")"),"I kindly Request for National Childhood Cancer Comprehensive Management Strategy.")</f>
        <v>I kindly Request for National Childhood Cancer Comprehensive Management Strategy.</v>
      </c>
      <c r="D255" s="4" t="s">
        <v>454</v>
      </c>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3">
      <c r="A256" s="2" t="s">
        <v>455</v>
      </c>
      <c r="B256" s="3" t="s">
        <v>456</v>
      </c>
      <c r="C256" s="4" t="str">
        <f ca="1">IFERROR(__xludf.DUMMYFUNCTION("GOOGLETRANSLATE(B256,""auto"",""en"")"),"Respected PM
With reverence We the people of Gulabgarh Block tehsil mahore district reasi. Sir our panchayat is still not connected with tehsil and district administration in the modern India Gulabgarh village is also known on the name of Maharaja Gulabga"&amp;"rh Singh and government is sanctioned Niabat and CD block in our Village but none of them are ready to serve the poor people of our Block BDO and Naib Tehsildar is serving their duties at headquarter Mahore people are suffering due to non availability of "&amp;"these officers at sanctioned posts where government is ordered sir kindly sanction the NH road from Bagga Mahore to Nandi Marg Kashmir Via Gulabgarh which is the third alternate NH to connect Jammu with Kashmir Valley")</f>
        <v>Respected PM
With reverence We the people of Gulabgarh Block tehsil mahore district reasi. Sir our panchayat is still not connected with tehsil and district administration in the modern India Gulabgarh village is also known on the name of Maharaja Gulabgarh Singh and government is sanctioned Niabat and CD block in our Village but none of them are ready to serve the poor people of our Block BDO and Naib Tehsildar is serving their duties at headquarter Mahore people are suffering due to non availability of these officers at sanctioned posts where government is ordered sir kindly sanction the NH road from Bagga Mahore to Nandi Marg Kashmir Via Gulabgarh which is the third alternate NH to connect Jammu with Kashmir Valley</v>
      </c>
      <c r="D256" s="4" t="s">
        <v>456</v>
      </c>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3">
      <c r="A257" s="2" t="s">
        <v>457</v>
      </c>
      <c r="B257" s="3" t="s">
        <v>458</v>
      </c>
      <c r="C257" s="4" t="str">
        <f ca="1">IFERROR(__xludf.DUMMYFUNCTION("GOOGLETRANSLATE(B257,""auto"",""en"")"),"Honourable governmet
In my opinion there is some fault in education system, for example in class of 30 students what they rote learn during 6-10 years of schooling it comes in use of only 4-5 students but waste the time of those 25 students I think someth"&amp;"ing should be changed here.")</f>
        <v>Honourable governmet
In my opinion there is some fault in education system, for example in class of 30 students what they rote learn during 6-10 years of schooling it comes in use of only 4-5 students but waste the time of those 25 students I think something should be changed here.</v>
      </c>
      <c r="D257" s="4" t="s">
        <v>458</v>
      </c>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3">
      <c r="A258" s="2" t="s">
        <v>459</v>
      </c>
      <c r="B258" s="3" t="s">
        <v>460</v>
      </c>
      <c r="C258" s="4" t="str">
        <f ca="1">IFERROR(__xludf.DUMMYFUNCTION("GOOGLETRANSLATE(B258,""auto"",""en"")"),"1. Use of Discarded Railway Coaches as a ready Residential Unit / Shops and can be established at any disputed places / Idle Vacant Places in city areas to outcome the scarcity of space in big cities.
2. Establishment of video control rooms in schools for"&amp;" government work / MNAREGA work under cameras.
3. Compulsory Plantation (trees have business utility) for continuation of Electricity Connection / Gas Connection.")</f>
        <v>1. Use of Discarded Railway Coaches as a ready Residential Unit / Shops and can be established at any disputed places / Idle Vacant Places in city areas to outcome the scarcity of space in big cities.
2. Establishment of video control rooms in schools for government work / MNAREGA work under cameras.
3. Compulsory Plantation (trees have business utility) for continuation of Electricity Connection / Gas Connection.</v>
      </c>
      <c r="D258" s="4" t="s">
        <v>460</v>
      </c>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3">
      <c r="A259" s="2" t="s">
        <v>461</v>
      </c>
      <c r="B259" s="3" t="s">
        <v>462</v>
      </c>
      <c r="C259" s="4" t="str">
        <f ca="1">IFERROR(__xludf.DUMMYFUNCTION("GOOGLETRANSLATE(B259,""auto"",""en"")"),"It's my humble request to My Government to stop nudity shared on Facebook video. Our children are diverting from study and do criminal activities. They don't respect our elders and parents. Facebook show uncharacteristic video related Bhabhi and step moth"&amp;"er. How can our Government openly allow in india? Please stop Facebook or video. Start our social website soon which provides vedic and grow videos of Indian culture. Studies of our Fort and deep science.")</f>
        <v>It's my humble request to My Government to stop nudity shared on Facebook video. Our children are diverting from study and do criminal activities. They don't respect our elders and parents. Facebook show uncharacteristic video related Bhabhi and step mother. How can our Government openly allow in india? Please stop Facebook or video. Start our social website soon which provides vedic and grow videos of Indian culture. Studies of our Fort and deep science.</v>
      </c>
      <c r="D259" s="4" t="s">
        <v>462</v>
      </c>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3">
      <c r="A260" s="2" t="s">
        <v>463</v>
      </c>
      <c r="B260" s="3" t="s">
        <v>464</v>
      </c>
      <c r="C260" s="4" t="str">
        <f ca="1">IFERROR(__xludf.DUMMYFUNCTION("GOOGLETRANSLATE(B260,""auto"",""en"")"),"Respected Sirs,
Historically following were the big contributors to build our national fabric, in addition to many victorious dynasties which paved our way into the future. Same are applicable for ever, irrespective of the technologies or progress of mank"&amp;"ind.
&gt; Tradition of Saints, Sanyasi, Sadhu, Bairagi etc. : They were responsible for carrying forward the roots of culture when intruders tried to cut off the tree. Let the strengthening economy boost building of abandoned or divested worshiping centers b"&amp;"y locals themselves &amp; respect the Tradition of saints. The ""KIRTAN"" by these spirited nationals have maximum positive influence across society. &gt; Drama - In modern world movies, platforms like Netflix, Voot, Amezon prime etc. : Old Drama by BHAS Or KALI"&amp;"DAS etc. may be rejuvenated &amp; classic movies or literature should spread strength beyond sea. These media has to project culture, kings, history abroad. &gt;INDIAN Arts : Should become business - UNICORNs abroad.")</f>
        <v>Respected Sirs,
Historically following were the big contributors to build our national fabric, in addition to many victorious dynasties which paved our way into the future. Same are applicable for ever, irrespective of the technologies or progress of mankind.
&gt; Tradition of Saints, Sanyasi, Sadhu, Bairagi etc. : They were responsible for carrying forward the roots of culture when intruders tried to cut off the tree. Let the strengthening economy boost building of abandoned or divested worshiping centers by locals themselves &amp; respect the Tradition of saints. The "KIRTAN" by these spirited nationals have maximum positive influence across society. &gt; Drama - In modern world movies, platforms like Netflix, Voot, Amezon prime etc. : Old Drama by BHAS Or KALIDAS etc. may be rejuvenated &amp; classic movies or literature should spread strength beyond sea. These media has to project culture, kings, history abroad. &gt;INDIAN Arts : Should become business - UNICORNs abroad.</v>
      </c>
      <c r="D260" s="4" t="s">
        <v>464</v>
      </c>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3">
      <c r="A261" s="2" t="s">
        <v>465</v>
      </c>
      <c r="B261" s="3" t="s">
        <v>466</v>
      </c>
      <c r="C261" s="4" t="str">
        <f ca="1">IFERROR(__xludf.DUMMYFUNCTION("GOOGLETRANSLATE(B261,""auto"",""en"")"),"Make Body cams mandatory for all Cops. It is tested and successful in almost all European and American countries.")</f>
        <v>Make Body cams mandatory for all Cops. It is tested and successful in almost all European and American countries.</v>
      </c>
      <c r="D261" s="4" t="s">
        <v>466</v>
      </c>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3">
      <c r="A262" s="2" t="s">
        <v>465</v>
      </c>
      <c r="B262" s="3" t="s">
        <v>467</v>
      </c>
      <c r="C262" s="4" t="str">
        <f ca="1">IFERROR(__xludf.DUMMYFUNCTION("GOOGLETRANSLATE(B262,""auto"",""en"")"),"Create a structure similar to FBI where we can complaint about State Police to Central Government. Make CCTV's mandatory with Audio in Government offices in Central and State Government Offices and frequent/random review of the videos. A way to report abo"&amp;"ut inroads(Roads that are not NH or SH).")</f>
        <v>Create a structure similar to FBI where we can complaint about State Police to Central Government. Make CCTV's mandatory with Audio in Government offices in Central and State Government Offices and frequent/random review of the videos. A way to report about inroads(Roads that are not NH or SH).</v>
      </c>
      <c r="D262" s="4" t="s">
        <v>467</v>
      </c>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3">
      <c r="A263" s="2" t="s">
        <v>468</v>
      </c>
      <c r="B263" s="3" t="s">
        <v>469</v>
      </c>
      <c r="C263" s="4" t="str">
        <f ca="1">IFERROR(__xludf.DUMMYFUNCTION("GOOGLETRANSLATE(B263,""auto"",""en"")"),"Innovation is the order of the day. To make students more creative curriculum should be made in such a way that students should spend more time in practical labs, brainstorming workshops and fields rather than classrooms. Proper facilities should be provi"&amp;"ded to young innovative minds for exploring their talents.")</f>
        <v>Innovation is the order of the day. To make students more creative curriculum should be made in such a way that students should spend more time in practical labs, brainstorming workshops and fields rather than classrooms. Proper facilities should be provided to young innovative minds for exploring their talents.</v>
      </c>
      <c r="D263" s="4" t="s">
        <v>469</v>
      </c>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3">
      <c r="A264" s="2" t="s">
        <v>470</v>
      </c>
      <c r="B264" s="3" t="s">
        <v>471</v>
      </c>
      <c r="C264" s="4" t="str">
        <f ca="1">IFERROR(__xludf.DUMMYFUNCTION("GOOGLETRANSLATE(B264,""auto"",""en"")"),"Utrakhand mein tourist chalu kro modi ji, plzzzz action sir")</f>
        <v>Utrakhand mein tourist chalu kro modi ji, plzzzz action sir</v>
      </c>
      <c r="D264" s="4" t="s">
        <v>2976</v>
      </c>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3">
      <c r="A265" s="2" t="s">
        <v>472</v>
      </c>
      <c r="B265" s="3" t="s">
        <v>473</v>
      </c>
      <c r="C265" s="4" t="str">
        <f ca="1">IFERROR(__xludf.DUMMYFUNCTION("GOOGLETRANSLATE(B265,""auto"",""en"")"),"We should introduce Vedic mathematics to our education system
Or we can keep it as optional subject in schools as it help in adding subtacting of big numbers and makes things easy to normal maths")</f>
        <v>We should introduce Vedic mathematics to our education system
Or we can keep it as optional subject in schools as it help in adding subtacting of big numbers and makes things easy to normal maths</v>
      </c>
      <c r="D265" s="4" t="s">
        <v>473</v>
      </c>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3">
      <c r="A266" s="2" t="s">
        <v>472</v>
      </c>
      <c r="B266" s="3" t="s">
        <v>474</v>
      </c>
      <c r="C266" s="4" t="str">
        <f ca="1">IFERROR(__xludf.DUMMYFUNCTION("GOOGLETRANSLATE(B266,""auto"",""en"")"),"Responsable Citizen
Dear MODIJI
By my point of view we should try to reduce corruption and try to bring more transparency to the government process.
Till date there million of RTI application but many of them are unsolved.
Like if u agree")</f>
        <v>Responsable Citizen
Dear MODIJI
By my point of view we should try to reduce corruption and try to bring more transparency to the government process.
Till date there million of RTI application but many of them are unsolved.
Like if u agree</v>
      </c>
      <c r="D266" s="4" t="s">
        <v>474</v>
      </c>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3">
      <c r="A267" s="2" t="s">
        <v>475</v>
      </c>
      <c r="B267" s="3" t="s">
        <v>476</v>
      </c>
      <c r="C267" s="4" t="str">
        <f ca="1">IFERROR(__xludf.DUMMYFUNCTION("GOOGLETRANSLATE(B267,""auto"",""en"")"),"11) Irrespective of any conditions, 1 Rupees Tax should be paid by all the citizen, once Tax is filled, Government should return 2 Rupees to each Citizen Bank Account.
--&gt; This will include all the citizen in the Tax and Banking system. It will facilitate"&amp;" GOI services and actions easier.
--&gt; It will increase financial literacy among citizen
--&gt; It will make every included in nation building
--&gt; Make people more responsible and aware towards GOI
--&gt; People will take more seriously GOI initiatives")</f>
        <v>11) Irrespective of any conditions, 1 Rupees Tax should be paid by all the citizen, once Tax is filled, Government should return 2 Rupees to each Citizen Bank Account.
--&gt; This will include all the citizen in the Tax and Banking system. It will facilitate GOI services and actions easier.
--&gt; It will increase financial literacy among citizen
--&gt; It will make every included in nation building
--&gt; Make people more responsible and aware towards GOI
--&gt; People will take more seriously GOI initiatives</v>
      </c>
      <c r="D267" s="4" t="s">
        <v>476</v>
      </c>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3">
      <c r="A268" s="2" t="s">
        <v>475</v>
      </c>
      <c r="B268" s="3" t="s">
        <v>477</v>
      </c>
      <c r="C268" s="4" t="str">
        <f ca="1">IFERROR(__xludf.DUMMYFUNCTION("GOOGLETRANSLATE(B268,""auto"",""en"")"),"8) Like UPI there should be UJI (Unified Job interface) for all jobs posting for Indians.
It should list not only public but also private, Informal, formal and international job posting.
All Job advertisement in India should be included through one Portal"&amp;". It should help companies to find best talent in market and widen scope of opportunities for job searchers.
Indian embassy can help in sharing details of International Job posting.
[Moonshot ideas]
9) Concept of “Private Budget” should be introduced it s"&amp;"hould include all the Budget plans for all the private Investment in India. It will be better if it can be introduced by distinguished Indian businessmen representing all private companies in India.
10) One Search engine for all the Information about GOI."&amp;" Only GOI resources will be searched and maintained by GOI.")</f>
        <v>8) Like UPI there should be UJI (Unified Job interface) for all jobs posting for Indians.
It should list not only public but also private, Informal, formal and international job posting.
All Job advertisement in India should be included through one Portal. It should help companies to find best talent in market and widen scope of opportunities for job searchers.
Indian embassy can help in sharing details of International Job posting.
[Moonshot ideas]
9) Concept of “Private Budget” should be introduced it should include all the Budget plans for all the private Investment in India. It will be better if it can be introduced by distinguished Indian businessmen representing all private companies in India.
10) One Search engine for all the Information about GOI. Only GOI resources will be searched and maintained by GOI.</v>
      </c>
      <c r="D268" s="4" t="s">
        <v>477</v>
      </c>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3">
      <c r="A269" s="2" t="s">
        <v>475</v>
      </c>
      <c r="B269" s="3" t="s">
        <v>478</v>
      </c>
      <c r="C269" s="4" t="str">
        <f ca="1">IFERROR(__xludf.DUMMYFUNCTION("GOOGLETRANSLATE(B269,""auto"",""en"")"),"4) Indian businessmen and government should combine and compete in Global stage.
5) Indian budget should also include report like ""CIA World Factbook"" to make people aware of global challenges and facts with perspective of Indian government.
6) National"&amp;" Investment Fund should go Global to generate more corpus for the government.")</f>
        <v>4) Indian businessmen and government should combine and compete in Global stage.
5) Indian budget should also include report like "CIA World Factbook" to make people aware of global challenges and facts with perspective of Indian government.
6) National Investment Fund should go Global to generate more corpus for the government.</v>
      </c>
      <c r="D269" s="4" t="s">
        <v>478</v>
      </c>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3">
      <c r="A270" s="2" t="s">
        <v>475</v>
      </c>
      <c r="B270" s="3" t="s">
        <v>479</v>
      </c>
      <c r="C270" s="4" t="str">
        <f ca="1">IFERROR(__xludf.DUMMYFUNCTION("GOOGLETRANSLATE(B270,""auto"",""en"")"),"Budget:
1) Due to uncertainty in the global conditions we need to make budget more flexible, adaptable
-&gt; One way to do this by splitting the budget into 4 mini-budgets per quarter in a year. This way budget will be spread across the year and able to tack"&amp;"le any change world through to us.
2) Citizen should be aware of all the policy &amp; services government provided to citizen
-&gt; One way to do this by making mandatory to watch videos of Government services (how to access) which are related to that citizen be"&amp;"fore e-filing a Tax return or other services.
-&gt; New subject about Government of India should be introduced in school curriculum. Who is responsible for what in government, Service, Challenges and how to works.
3) Indian budget should also talk, report, r"&amp;"eview and analyse about other major economic budgets (Including neighbours’ budget) to get global perspective.")</f>
        <v>Budget:
1) Due to uncertainty in the global conditions we need to make budget more flexible, adaptable
-&gt; One way to do this by splitting the budget into 4 mini-budgets per quarter in a year. This way budget will be spread across the year and able to tackle any change world through to us.
2) Citizen should be aware of all the policy &amp; services government provided to citizen
-&gt; One way to do this by making mandatory to watch videos of Government services (how to access) which are related to that citizen before e-filing a Tax return or other services.
-&gt; New subject about Government of India should be introduced in school curriculum. Who is responsible for what in government, Service, Challenges and how to works.
3) Indian budget should also talk, report, review and analyse about other major economic budgets (Including neighbours’ budget) to get global perspective.</v>
      </c>
      <c r="D270" s="4" t="s">
        <v>479</v>
      </c>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3">
      <c r="A271" s="2" t="s">
        <v>480</v>
      </c>
      <c r="B271" s="3" t="s">
        <v>481</v>
      </c>
      <c r="C271" s="4" t="str">
        <f ca="1">IFERROR(__xludf.DUMMYFUNCTION("GOOGLETRANSLATE(B271,""auto"",""en"")"),"Ab ma kaya caru")</f>
        <v>Ab ma kaya caru</v>
      </c>
      <c r="D271" s="4" t="s">
        <v>481</v>
      </c>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3">
      <c r="A272" s="2" t="s">
        <v>480</v>
      </c>
      <c r="B272" s="3" t="s">
        <v>482</v>
      </c>
      <c r="C272" s="4" t="str">
        <f ca="1">IFERROR(__xludf.DUMMYFUNCTION("GOOGLETRANSLATE(B272,""auto"",""en"")"),"Kam nahi chal raha")</f>
        <v>Kam nahi chal raha</v>
      </c>
      <c r="D272" s="4" t="s">
        <v>482</v>
      </c>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3">
      <c r="A273" s="2" t="s">
        <v>483</v>
      </c>
      <c r="B273" s="3" t="s">
        <v>484</v>
      </c>
      <c r="C273" s="4" t="str">
        <f ca="1">IFERROR(__xludf.DUMMYFUNCTION("GOOGLETRANSLATE(B273,""auto"",""en"")"),"Mr.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The government bookkeeper and Majistrate of Basirhat Adal also go from 500 to 5000 bakes. The sequence of TIMC Pati of Basirhat persecutes the people for some money, Avm, the Spi Aam Left Front Party of Basirhat also persecutes"&amp;" the masses for some rupee.
And the human superintendent gives any case to the police. And the police do nothing to the criminals")</f>
        <v>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v>
      </c>
      <c r="D273" s="4" t="s">
        <v>2977</v>
      </c>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3">
      <c r="A274" s="2" t="s">
        <v>485</v>
      </c>
      <c r="B274" s="3" t="s">
        <v>486</v>
      </c>
      <c r="C274" s="4" t="str">
        <f ca="1">IFERROR(__xludf.DUMMYFUNCTION("GOOGLETRANSLATE(B274,""auto"",""en"")"),"1 = sir pure desh mein har jile ko nher se co
nnect kar de jisse kisan ko fayda milega
2 = saare government institutions me solar plate lagni chaiye jise government par bijli bill ka bhoj kam ho
3 = sir har jile ke block me park, mall, government institut"&amp;"ions Redovlopment Hone Chahiye
4 = sir har jile me bio fuel factory, Sugar Factory, Unicorn Startups, Library, Hotel, Jim, Food Restaurant, Luxury House, CC Road, Bus Stand, And Railway Connectivity
5 = Har Railway Station Par Mall, Har Government Vichle "&amp;"Electric Ho, Har Jila Metro City Banne, City Me Har Colony Me Government Hospital, School, College, PARK, Mall, Luxury House, RAD, ETC")</f>
        <v>1 = sir pure desh mein har jile ko nher se co
nnect kar de jisse kisan ko fayda milega
2 = saare government institutions me solar plate lagni chaiye jise government par bijli bill ka bhoj kam ho
3 = sir har jile ke block me park, mall, government institutions Redovlopment Hone Chahiye
4 = sir har jile me bio fuel factory, Sugar Factory, Unicorn Startups, Library, Hotel, Jim, Food Restaurant, Luxury House, CC Road, Bus Stand, And Railway Connectivity
5 = Har Railway Station Par Mall, Har Government Vichle Electric Ho, Har Jila Metro City Banne, City Me Har Colony Me Government Hospital, School, College, PARK, Mall, Luxury House, RAD, ETC</v>
      </c>
      <c r="D274" s="4" t="s">
        <v>2978</v>
      </c>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3">
      <c r="A275" s="2" t="s">
        <v>483</v>
      </c>
      <c r="B275" s="3" t="s">
        <v>487</v>
      </c>
      <c r="C275" s="4" t="str">
        <f ca="1">IFERROR(__xludf.DUMMYFUNCTION("GOOGLETRANSLATE(B275,""auto"",""en"")"),"Mr.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The government bookkeeper and Majistrate of Basirhat Adal also go from 500 to 5000 bakes. The sequence of TIMC Pati of Basirhat persecutes the people for some money, Avm, the Spi Aam Left Front Party of Basirhat also persecutes"&amp;" the masses for some rupee.
And the human superintendent gives any case to the police. And the police do nothing to the criminals. Inverted innocent enters the honeymoon. Can we form a different party? Such a party will stop the atrocities of Jai Gur Khod"&amp;" Police and will keep an eye on the work of the police and the Dosi police will punish the serials. By creating a new party, employment will also increase and INSAF will also be found.")</f>
        <v>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Dosi police will punish the serials. By creating a new party, employment will also increase and INSAF will also be found.</v>
      </c>
      <c r="D275" s="4" t="s">
        <v>2979</v>
      </c>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3">
      <c r="A276" s="2" t="s">
        <v>488</v>
      </c>
      <c r="B276" s="3" t="s">
        <v>489</v>
      </c>
      <c r="C276" s="4" t="str">
        <f ca="1">IFERROR(__xludf.DUMMYFUNCTION("GOOGLETRANSLATE(B276,""auto"",""en"")"),"ZERO WASTE")</f>
        <v>ZERO WASTE</v>
      </c>
      <c r="D276" s="4" t="s">
        <v>489</v>
      </c>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3">
      <c r="A277" s="2" t="s">
        <v>490</v>
      </c>
      <c r="B277" s="3" t="s">
        <v>491</v>
      </c>
      <c r="C277" s="4" t="str">
        <f ca="1">IFERROR(__xludf.DUMMYFUNCTION("GOOGLETRANSLATE(B277,""auto"",""en"")"),"Respected
Mr. Prime Minister Narendra Modi ji,
Greetings to all Indians
Subject:- The country's interest.
I request Vinram to you, go deeper about the interest of the country. Any party workers should issue orders to all work properly. After sitting in th"&amp;"e chair, forget everything. It would have been very good if you are noticed for what is the cause of poverty in the country and why there are. In our country, how many barmer lands are lying like this, why not use it. For work, Imanadar worker should be s"&amp;"hattered. The country should have organic spends due to which it will be good in the interest of the country. The scam should be stopped. The employee who is seen in the scam should be done immediately, the gungars should be sentenced to a strong punishme"&amp;"nt. If they are left in the bell, they will commit the crime again. The condition of the country is going very bad.
Respected sir, we have great hope from you that you will definitely look into.
Jai Hind ..")</f>
        <v>Respected
Mr. Prime Minister Narendra Modi ji,
Greetings to all Indians
Subject:- The country's interest.
I request Vinram to you, go deeper about the interest of the country. Any party workers should issue orders to all work properly. After sitting in the chair, forget everything. It would have been very good if you are noticed for what is the cause of poverty in the country and why there are. In our country, how many barmer lands are lying like this, why not use it. For work, Imanadar worker should be shattered. The country should have organic spends due to which it will be good in the interest of the country. The scam should be stopped. The employee who is seen in the scam should be done immediately, the gungars should be sentenced to a strong punishment. If they are left in the bell, they will commit the crime again. The condition of the country is going very bad.
Respected sir, we have great hope from you that you will definitely look into.
Jai Hind ..</v>
      </c>
      <c r="D277" s="4" t="s">
        <v>2980</v>
      </c>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3">
      <c r="A278" s="2" t="s">
        <v>492</v>
      </c>
      <c r="B278" s="3" t="s">
        <v>493</v>
      </c>
      <c r="C278" s="4" t="str">
        <f ca="1">IFERROR(__xludf.DUMMYFUNCTION("GOOGLETRANSLATE(B278,""auto"",""en"")"),"The definition of Varna system and its importance to society as a whole has to be set as Preamble of Constitution of India.")</f>
        <v>The definition of Varna system and its importance to society as a whole has to be set as Preamble of Constitution of India.</v>
      </c>
      <c r="D278" s="4" t="s">
        <v>493</v>
      </c>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3">
      <c r="A279" s="2" t="s">
        <v>494</v>
      </c>
      <c r="B279" s="3" t="s">
        <v>495</v>
      </c>
      <c r="C279" s="4" t="str">
        <f ca="1">IFERROR(__xludf.DUMMYFUNCTION("GOOGLETRANSLATE(B279,""auto"",""en"")"),"Mai Rubi Gupta Munger Bihar se mai rail mantri se appeal karna chahti hu ki rail ki jitne bhi bharatvasi hai vriddh avastha mai bahut hi pareshani hoti hai rail ki Sidhi par chadhne sy uska Samadhan hona chahie rail ki yatra karte samay bujurg logon ke li"&amp;"ye ek suvidhajanak Sidhi Honi Chahie Dhanyvad Mera Message Sarkar Tak Pahunchane Mein Meri Madad Karen")</f>
        <v>Mai Rubi Gupta Munger Bihar se mai rail mantri se appeal karna chahti hu ki rail ki jitne bhi bharatvasi hai vriddh avastha mai bahut hi pareshani hoti hai rail ki Sidhi par chadhne sy uska Samadhan hona chahie rail ki yatra karte samay bujurg logon ke liye ek suvidhajanak Sidhi Honi Chahie Dhanyvad Mera Message Sarkar Tak Pahunchane Mein Meri Madad Karen</v>
      </c>
      <c r="D279" s="4" t="s">
        <v>2981</v>
      </c>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3">
      <c r="A280" s="2" t="s">
        <v>496</v>
      </c>
      <c r="B280" s="3" t="s">
        <v>497</v>
      </c>
      <c r="C280" s="4" t="str">
        <f ca="1">IFERROR(__xludf.DUMMYFUNCTION("GOOGLETRANSLATE(B280,""auto"",""en"")"),"Yashswi and Respected Prime Minister Shri Modi sir,
The impact of the cleanliness campaign being run by the government is being seen everywhere, there is an idea to make this campaign even more comprehensive, which I want to share with the government.
My "&amp;"idea is that the elections of municipal corporations in Uttar Pradesh are near, in such a situation, every municipality should create an application, in which people of every ward can upload the cleanliness pictures of their neighborhood. With this, a rou"&amp;"nd of competition of cleanliness campaign will start in the wards of every district and every person will be connected with interest. Also, the person who uploaded the cleanest ward / clean picture every month administration
Also honor
Please consider thi"&amp;"s.
Thank you,
Yours
Rishi Sinha")</f>
        <v>Yashswi and Respected Prime Minister Shri Modi sir,
The impact of the cleanliness campaign being run by the government is being seen everywhere, there is an idea to make this campaign even more comprehensive, which I want to share with the government.
My idea is that the elections of municipal corporations in Uttar Pradesh are near, in such a situation, every municipality should create an application, in which people of every ward can upload the cleanliness pictures of their neighborhood. With this, a round of competition of cleanliness campaign will start in the wards of every district and every person will be connected with interest. Also, the person who uploaded the cleanest ward / clean picture every month administration
Also honor
Please consider this.
Thank you,
Yours
Rishi Sinha</v>
      </c>
      <c r="D280" s="4" t="s">
        <v>2982</v>
      </c>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3">
      <c r="A281" s="2" t="s">
        <v>498</v>
      </c>
      <c r="B281" s="3" t="s">
        <v>499</v>
      </c>
      <c r="C281" s="4" t="str">
        <f ca="1">IFERROR(__xludf.DUMMYFUNCTION("GOOGLETRANSLATE(B281,""auto"",""en"")"),"My dear Respected pm (Mr Narendra Modi) ji, we are very proud to have a pm like you. Swach bharat avijan by modiji is a great steps by gov to keep our surroundings clean. I want to share a small idea so that helps to clean our surroundings free from crime"&amp;" and corruption. E.g now a days with A.I technology everything is possible. If we can make such a system where a.i system will automatically trace &amp; track culprit mobile in advance before commiting any crime. Eg now if we search for any food in our locali"&amp;"ty A.I system typically start showing adds relateted to this product. This way it is very easy for us to find our desire product. If we can use such technologies to catch criminal, then I believe our society will be swatch and clean.
Thanks and regards")</f>
        <v>My dear Respected pm (Mr Narendra Modi) ji, we are very proud to have a pm like you. Swach bharat avijan by modiji is a great steps by gov to keep our surroundings clean. I want to share a small idea so that helps to clean our surroundings free from crime and corruption. E.g now a days with A.I technology everything is possible. If we can make such a system where a.i system will automatically trace &amp; track culprit mobile in advance before commiting any crime. Eg now if we search for any food in our locality A.I system typically start showing adds relateted to this product. This way it is very easy for us to find our desire product. If we can use such technologies to catch criminal, then I believe our society will be swatch and clean.
Thanks and regards</v>
      </c>
      <c r="D281" s="4" t="s">
        <v>499</v>
      </c>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3">
      <c r="A282" s="2" t="s">
        <v>500</v>
      </c>
      <c r="B282" s="3" t="s">
        <v>501</v>
      </c>
      <c r="C282" s="4" t="str">
        <f ca="1">IFERROR(__xludf.DUMMYFUNCTION("GOOGLETRANSLATE(B282,""auto"",""en"")"),"Dearest Shri Modi ji. This is regarding the vehicle parking problems faced by people mainly residing in the cities and towns. People construct 3 or 4 story building without making any provision for parking and solely depends on the public space of road. I"&amp;"t is a common view where roads in the colonies have been encroached from both sides. Please make it compulsory that person who is constructing house have to make provision of sufficient parking while obtaining permission from government. I live in Dehradu"&amp;"n and the problem is escalating with more people pouring in the city. Thank You")</f>
        <v>Dearest Shri Modi ji. This is regarding the vehicle parking problems faced by people mainly residing in the cities and towns. People construct 3 or 4 story building without making any provision for parking and solely depends on the public space of road. It is a common view where roads in the colonies have been encroached from both sides. Please make it compulsory that person who is constructing house have to make provision of sufficient parking while obtaining permission from government. I live in Dehradun and the problem is escalating with more people pouring in the city. Thank You</v>
      </c>
      <c r="D282" s="4" t="s">
        <v>501</v>
      </c>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3">
      <c r="A283" s="2" t="s">
        <v>502</v>
      </c>
      <c r="B283" s="3" t="s">
        <v>503</v>
      </c>
      <c r="C283" s="4" t="str">
        <f ca="1">IFERROR(__xludf.DUMMYFUNCTION("GOOGLETRANSLATE(B283,""auto"",""en"")"),"Dear modi ji sir
Mujhe Yek Confirm Karna Hai Ki Ham Jobhi Comments Ya Problem aap ko batate hai o aapke pass secret or surakshit rahit hai kay")</f>
        <v>Dear modi ji sir
Mujhe Yek Confirm Karna Hai Ki Ham Jobhi Comments Ya Problem aap ko batate hai o aapke pass secret or surakshit rahit hai kay</v>
      </c>
      <c r="D283" s="4" t="s">
        <v>2983</v>
      </c>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3">
      <c r="A284" s="2" t="s">
        <v>504</v>
      </c>
      <c r="B284" s="3" t="s">
        <v>505</v>
      </c>
      <c r="C284" s="4" t="str">
        <f ca="1">IFERROR(__xludf.DUMMYFUNCTION("GOOGLETRANSLATE(B284,""auto"",""en"")"),"My dear Respected pm (Mr Narendra Modi) ji, we are very proud to have a pm like you. Swach bharat avijan by modiji is a great steps by gov to keep our surroundings clean. I want to share a small idea so that helps to clean our surroundings free from crime"&amp;" and corruption. E.g now a days with A.I technology everything is possible. If we can make such a system where a.i system will automatically trace &amp; track culprit mobile in advance before commiting any crime. Eg now if we search for any food in our locali"&amp;"ty A.I system typically start showing adds relateted to this product. This way it is very easy for us to find our desire product. If we can use such technologies to catch criminal, then I believe our society will be swatch and clean.
Thanks and regards
So"&amp;"mnath sadhu")</f>
        <v>My dear Respected pm (Mr Narendra Modi) ji, we are very proud to have a pm like you. Swach bharat avijan by modiji is a great steps by gov to keep our surroundings clean. I want to share a small idea so that helps to clean our surroundings free from crime and corruption. E.g now a days with A.I technology everything is possible. If we can make such a system where a.i system will automatically trace &amp; track culprit mobile in advance before commiting any crime. Eg now if we search for any food in our locality A.I system typically start showing adds relateted to this product. This way it is very easy for us to find our desire product. If we can use such technologies to catch criminal, then I believe our society will be swatch and clean.
Thanks and regards
Somnath sadhu</v>
      </c>
      <c r="D284" s="4" t="s">
        <v>505</v>
      </c>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3">
      <c r="A285" s="2" t="s">
        <v>506</v>
      </c>
      <c r="B285" s="3" t="s">
        <v>507</v>
      </c>
      <c r="C285" s="4" t="str">
        <f ca="1">IFERROR(__xludf.DUMMYFUNCTION("GOOGLETRANSLATE(B285,""auto"",""en"")"),"Make easy to access to judicial system making minimal ipc crpc sections and make people aware of law and judicial process , many people can’t even afford a good advocates due to poverty , government shall provide free legal services counter in each Taluk "&amp;"and provide 1 senior advocate and 3 junior advocates compulsively and should hear government advocate cases at priority .shall implement time frame limit for pendency and disposal of cases . Many investments are stuck in judicial pendency for years which "&amp;"leads new investor’s fear .")</f>
        <v>Make easy to access to judicial system making minimal ipc crpc sections and make people aware of law and judicial process , many people can’t even afford a good advocates due to poverty , government shall provide free legal services counter in each Taluk and provide 1 senior advocate and 3 junior advocates compulsively and should hear government advocate cases at priority .shall implement time frame limit for pendency and disposal of cases . Many investments are stuck in judicial pendency for years which leads new investor’s fear .</v>
      </c>
      <c r="D285" s="4" t="s">
        <v>507</v>
      </c>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3">
      <c r="A286" s="2" t="s">
        <v>508</v>
      </c>
      <c r="B286" s="3" t="s">
        <v>509</v>
      </c>
      <c r="C286" s="4" t="str">
        <f ca="1">IFERROR(__xludf.DUMMYFUNCTION("GOOGLETRANSLATE(B286,""auto"",""en"")"),"We all know that in all the cases in this country one or the other party is lying about the facts including govt employees and politicians...
1. please make a mechanism or ai tools to detect lie of a person .. it will bring down atleast 60% of the court c"&amp;"ases down.
2. Also possible.. make the punishment for false accuser to be sentenced twice the max sentence in case of found guilty of lying.
3. make lying equivalent to fraud in penal code, for easy disposal.. lie detector can be done.
4. Those who are re"&amp;"sponsible and trusted with justice and fair usage of law.. if breaks the law should be punished severly not let go just by warning..
Hardcore criminal are hard to crack even with 3rd degree but petty offender and economic offenders cannot beat lie detecto"&amp;"r..")</f>
        <v>We all know that in all the cases in this country one or the other party is lying about the facts including govt employees and politicians...
1. please make a mechanism or ai tools to detect lie of a person .. it will bring down atleast 60% of the court cases down.
2. Also possible.. make the punishment for false accuser to be sentenced twice the max sentence in case of found guilty of lying.
3. make lying equivalent to fraud in penal code, for easy disposal.. lie detector can be done.
4. Those who are responsible and trusted with justice and fair usage of law.. if breaks the law should be punished severly not let go just by warning..
Hardcore criminal are hard to crack even with 3rd degree but petty offender and economic offenders cannot beat lie detector..</v>
      </c>
      <c r="D286" s="4" t="s">
        <v>509</v>
      </c>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3">
      <c r="A287" s="2" t="s">
        <v>510</v>
      </c>
      <c r="B287" s="3" t="s">
        <v>511</v>
      </c>
      <c r="C287" s="4" t="str">
        <f ca="1">IFERROR(__xludf.DUMMYFUNCTION("GOOGLETRANSLATE(B287,""auto"",""en"")"),"All the Mr. and Mrs. Ji of India who sit in power and sit from the A.C room without examining the new rules and law and order without examining at the ground level, all those are requested to first fix the administrative system so that you should first co"&amp;"rrect the administrative system. If the ministers and workers of the sitting people are raped and persecuted in any other way, then the poor never get justice from the police department. What kind of world is this world's largest democratic country ???")</f>
        <v>All the Mr. and Mrs. Ji of India who sit in power and sit from the A.C room without examining the new rules and law and order without examining at the ground level, all those are requested to first fix the administrative system so that you should first correct the administrative system. If the ministers and workers of the sitting people are raped and persecuted in any other way, then the poor never get justice from the police department. What kind of world is this world's largest democratic country ???</v>
      </c>
      <c r="D287" s="4" t="s">
        <v>2984</v>
      </c>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3">
      <c r="A288" s="2" t="s">
        <v>512</v>
      </c>
      <c r="B288" s="3" t="s">
        <v>513</v>
      </c>
      <c r="C288" s="4" t="str">
        <f ca="1">IFERROR(__xludf.DUMMYFUNCTION("GOOGLETRANSLATE(B288,""auto"",""en"")"),"Respected PM, I reside in Mumbai (also know as the financial capital of India). Indeed it is a dream city and my experience from last 4 years show that nobody sleeps hungry in this city. It has ample opportunity for the living and non-living and natural r"&amp;"esources. I have observed that this city can shoulder some state load of power generation. Currently many metro stations are being built in Mumbai as well as neighbouring cities including Pune. Previously I had tweeted Mr Aditya Thakrey (the then environm"&amp;"ent Minister) to put solar panels on all the possible overground stations as it will generate large amount of Solar power and it will be perfect usage of space starved city. Maybe they had some other important agenda before hand and hence my request was n"&amp;"eglected. NOW my humble request to you is put the solar panels on all the Metro stations (operational as well as yet to be commissioned) after making proper assessment (avoiding shadow area). Hope this is a feasible idea.")</f>
        <v>Respected PM, I reside in Mumbai (also know as the financial capital of India). Indeed it is a dream city and my experience from last 4 years show that nobody sleeps hungry in this city. It has ample opportunity for the living and non-living and natural resources. I have observed that this city can shoulder some state load of power generation. Currently many metro stations are being built in Mumbai as well as neighbouring cities including Pune. Previously I had tweeted Mr Aditya Thakrey (the then environment Minister) to put solar panels on all the possible overground stations as it will generate large amount of Solar power and it will be perfect usage of space starved city. Maybe they had some other important agenda before hand and hence my request was neglected. NOW my humble request to you is put the solar panels on all the Metro stations (operational as well as yet to be commissioned) after making proper assessment (avoiding shadow area). Hope this is a feasible idea.</v>
      </c>
      <c r="D288" s="4" t="s">
        <v>513</v>
      </c>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3">
      <c r="A289" s="2" t="s">
        <v>514</v>
      </c>
      <c r="B289" s="3" t="s">
        <v>515</v>
      </c>
      <c r="C289" s="4" t="str">
        <f ca="1">IFERROR(__xludf.DUMMYFUNCTION("GOOGLETRANSLATE(B289,""auto"",""en"")"),"Sir
Many people in the country are asking for bhik and some are compelled and some are asking for bhik. I request you that such people should be given the benefit of every possible facility of the government. And the country should be freed. For this, all"&amp;" the district collector should be directed and those who can do the work should not be given work which the elderly and children should be kept in child home and old age homes.")</f>
        <v>Sir
Many people in the country are asking for bhik and some are compelled and some are asking for bhik. I request you that such people should be given the benefit of every possible facility of the government. And the country should be freed. For this, all the district collector should be directed and those who can do the work should not be given work which the elderly and children should be kept in child home and old age homes.</v>
      </c>
      <c r="D289" s="4" t="s">
        <v>2985</v>
      </c>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3">
      <c r="A290" s="2" t="s">
        <v>516</v>
      </c>
      <c r="B290" s="3" t="s">
        <v>517</v>
      </c>
      <c r="C290" s="4" t="str">
        <f ca="1">IFERROR(__xludf.DUMMYFUNCTION("GOOGLETRANSLATE(B290,""auto"",""en"")"),"If you invite to meet, there can be discussion on a lot of ideas")</f>
        <v>If you invite to meet, there can be discussion on a lot of ideas</v>
      </c>
      <c r="D290" s="4" t="s">
        <v>2986</v>
      </c>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3">
      <c r="A291" s="2" t="s">
        <v>518</v>
      </c>
      <c r="B291" s="3" t="s">
        <v>519</v>
      </c>
      <c r="C291" s="4" t="str">
        <f ca="1">IFERROR(__xludf.DUMMYFUNCTION("GOOGLETRANSLATE(B291,""auto"",""en"")"),"there shall be an initiative to place the estimate upon the materials that were arranged to rebuild rail lines but not utilised so far .")</f>
        <v>there shall be an initiative to place the estimate upon the materials that were arranged to rebuild rail lines but not utilised so far .</v>
      </c>
      <c r="D291" s="4" t="s">
        <v>519</v>
      </c>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3">
      <c r="A292" s="2" t="s">
        <v>520</v>
      </c>
      <c r="B292" s="3" t="s">
        <v>521</v>
      </c>
      <c r="C292" s="4" t="str">
        <f ca="1">IFERROR(__xludf.DUMMYFUNCTION("GOOGLETRANSLATE(B292,""auto"",""en"")"),"sir
only one identification card for all Indian like Adhara card .
adhar card have all data like driving ,pan ,vote etc and arrange to center update time to time")</f>
        <v>sir
only one identification card for all Indian like Adhara card .
adhar card have all data like driving ,pan ,vote etc and arrange to center update time to time</v>
      </c>
      <c r="D292" s="4" t="s">
        <v>521</v>
      </c>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3">
      <c r="A293" s="2" t="s">
        <v>483</v>
      </c>
      <c r="B293" s="3" t="s">
        <v>522</v>
      </c>
      <c r="C293" s="4" t="str">
        <f ca="1">IFERROR(__xludf.DUMMYFUNCTION("GOOGLETRANSLATE(B293,""auto"",""en"")"),"Mr.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The government bookkeeper and Majistrate of Basirhat Adal also go from 500 to 5000 bakes. The sequence of TIMC Pati of Basirhat persecutes the people for some money, Avm, the Spi Aam Left Front Party of Basirhat also persecutes"&amp;" the masses for some rupee.
And the human superintendent gives any case to the police. And the police do nothing to the criminals. Inverted innocent enters the honeymoon. Can we form a different party? Such a party will stop the atrocities of Jai Gur Khod"&amp;" Police and will keep an eye on the work of the police and punished the Dosi police serials")</f>
        <v>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punished the Dosi police serials</v>
      </c>
      <c r="D293" s="4" t="s">
        <v>2987</v>
      </c>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3">
      <c r="A294" s="2" t="s">
        <v>523</v>
      </c>
      <c r="B294" s="3" t="s">
        <v>524</v>
      </c>
      <c r="C294" s="4" t="str">
        <f ca="1">IFERROR(__xludf.DUMMYFUNCTION("GOOGLETRANSLATE(B294,""auto"",""en"")"),"if communal/jehadi left wingers in Bollywood have the right to free speech &amp; abuse security forces, security forces &amp; secular Indians have the right to boycott communal/jehadi/CCP funded Bollywood left wingers. the only solution to peace &amp; stability of In"&amp;"dia is bankruptcy &amp; end of Bollywood &amp; left wing tv machine. police &amp; forces have the right to refuse security to those communal left wingers who abuse security forces &amp; mock them on Twitter. the only reason why Bollywood is still alive because we are not"&amp;" able to stop illegal funding of black money in Bollywood. if Bollywood is starved of black money, it will end. a new national film industry will evolve which is secular &amp; sanatan &amp; which doesn't glorify mughals or sharia law.")</f>
        <v>if communal/jehadi left wingers in Bollywood have the right to free speech &amp; abuse security forces, security forces &amp; secular Indians have the right to boycott communal/jehadi/CCP funded Bollywood left wingers. the only solution to peace &amp; stability of India is bankruptcy &amp; end of Bollywood &amp; left wing tv machine. police &amp; forces have the right to refuse security to those communal left wingers who abuse security forces &amp; mock them on Twitter. the only reason why Bollywood is still alive because we are not able to stop illegal funding of black money in Bollywood. if Bollywood is starved of black money, it will end. a new national film industry will evolve which is secular &amp; sanatan &amp; which doesn't glorify mughals or sharia law.</v>
      </c>
      <c r="D294" s="4" t="s">
        <v>524</v>
      </c>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3">
      <c r="A295" s="2" t="s">
        <v>525</v>
      </c>
      <c r="B295" s="3" t="s">
        <v>526</v>
      </c>
      <c r="C295" s="4" t="str">
        <f ca="1">IFERROR(__xludf.DUMMYFUNCTION("GOOGLETRANSLATE(B295,""auto"",""en"")"),"I am working in Vinod Kumar Incharge Principal Primary School district Hardoi Uttar Pradesh. The school is working in the mid -day meal scheme, which we are playing with full honesty, as well as the children of the schools where Anganwadi centers are also"&amp;" built, they also eat food, which does not get a single money to the school headmaster, yet children from the district level Only 55% of the school's headmaster which is spent by the Principal of the school is sent to the account of the mid -day meal sche"&amp;"me as well as the distribution of fruits and milk has been distributed thousands of rupees but money has not been given yet. Is.
Please send the money of the mid -day meal scheme directly to the account of the concerned through DBT.
In every district of U"&amp;"ttar Pradesh, 100% conversion cost is never sent from the district level, its physical verification can be done at any time.")</f>
        <v>I am working in Vinod Kumar Incharge Principal Primary School district Hardoi Uttar Pradesh. The school is working in the mid -day meal scheme, which we are playing with full honesty, as well as the children of the schools where Anganwadi centers are also built, they also eat food, which does not get a single money to the school headmaster, yet children from the district level Only 55% of the school's headmaster which is spent by the Principal of the school is sent to the account of the mid -day meal scheme as well as the distribution of fruits and milk has been distributed thousands of rupees but money has not been given yet. Is.
Please send the money of the mid -day meal scheme directly to the account of the concerned through DBT.
In every district of Uttar Pradesh, 100% conversion cost is never sent from the district level, its physical verification can be done at any time.</v>
      </c>
      <c r="D295" s="4" t="s">
        <v>2988</v>
      </c>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3">
      <c r="A296" s="2" t="s">
        <v>527</v>
      </c>
      <c r="B296" s="3" t="s">
        <v>528</v>
      </c>
      <c r="C296" s="4" t="str">
        <f ca="1">IFERROR(__xludf.DUMMYFUNCTION("GOOGLETRANSLATE(B296,""auto"",""en"")"),"My views regarding riindian railways. If on the crossing the roads before the arrival of the train there must be special sherian or horn before to close the gate or phatak. The vehicle who wanted to cross the roads on rails must be closred well in time. T"&amp;"he people may be aware. In this way accident can be saved. Thanks
PARSHOTAM DASS SINGAL from hisar haryana sector 14")</f>
        <v>My views regarding riindian railways. If on the crossing the roads before the arrival of the train there must be special sherian or horn before to close the gate or phatak. The vehicle who wanted to cross the roads on rails must be closred well in time. The people may be aware. In this way accident can be saved. Thanks
PARSHOTAM DASS SINGAL from hisar haryana sector 14</v>
      </c>
      <c r="D296" s="4" t="s">
        <v>528</v>
      </c>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3">
      <c r="A297" s="2" t="s">
        <v>529</v>
      </c>
      <c r="B297" s="3" t="s">
        <v>530</v>
      </c>
      <c r="C297" s="4" t="str">
        <f ca="1">IFERROR(__xludf.DUMMYFUNCTION("GOOGLETRANSLATE(B297,""auto"",""en"")"),"Hello sir mera name priyanshu mishra h. Mai Daman and Dadra Nagar Haveli Mai Rehta Hu.
Mai Aapko Batana Chahta Hu Ki Hamare Desh Bahut Sare Logo Hamare Govt Ke
Schemes ke bare mai knowledge nhi hota jiski wajah se bahut logo ko yojana ka labh nhi le pate."&amp;"
isliye mai chahta hu ki aap ek awareness department banaye jisse desh ke sabhi logo ko govt schemes pta aur desh ke sabhi log uska labh le sake.sath hi aap ek public complain department bhi banayi jisse aam logo ki problems ka aapko pta chale.
Thank you "&amp;"sir.")</f>
        <v>Hello sir mera name priyanshu mishra h. Mai Daman and Dadra Nagar Haveli Mai Rehta Hu.
Mai Aapko Batana Chahta Hu Ki Hamare Desh Bahut Sare Logo Hamare Govt Ke
Schemes ke bare mai knowledge nhi hota jiski wajah se bahut logo ko yojana ka labh nhi le pate.
isliye mai chahta hu ki aap ek awareness department banaye jisse desh ke sabhi logo ko govt schemes pta aur desh ke sabhi log uska labh le sake.sath hi aap ek public complain department bhi banayi jisse aam logo ki problems ka aapko pta chale.
Thank you sir.</v>
      </c>
      <c r="D297" s="4" t="s">
        <v>2989</v>
      </c>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3">
      <c r="A298" s="2" t="s">
        <v>531</v>
      </c>
      <c r="B298" s="3" t="s">
        <v>532</v>
      </c>
      <c r="C298" s="4" t="str">
        <f ca="1">IFERROR(__xludf.DUMMYFUNCTION("GOOGLETRANSLATE(B298,""auto"",""en"")"),"If a video camera on highway connected to AI based system that can provide data of count of vehicles through an API,
automatically many app will able to suggest which road is going to be congested,
and will benefit regular commuters,")</f>
        <v>If a video camera on highway connected to AI based system that can provide data of count of vehicles through an API,
automatically many app will able to suggest which road is going to be congested,
and will benefit regular commuters,</v>
      </c>
      <c r="D298" s="4" t="s">
        <v>532</v>
      </c>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3">
      <c r="A299" s="2" t="s">
        <v>533</v>
      </c>
      <c r="B299" s="3" t="s">
        <v>534</v>
      </c>
      <c r="C299" s="4" t="str">
        <f ca="1">IFERROR(__xludf.DUMMYFUNCTION("GOOGLETRANSLATE(B299,""auto"",""en"")"),"This portal is the best portal for citizens, information about basic needs like education, health is shared!
Thank you
Amit Kumar Sah Raiyam Darbhanga Bihar 847337")</f>
        <v>This portal is the best portal for citizens, information about basic needs like education, health is shared!
Thank you
Amit Kumar Sah Raiyam Darbhanga Bihar 847337</v>
      </c>
      <c r="D299" s="4" t="s">
        <v>2990</v>
      </c>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3">
      <c r="A300" s="2" t="s">
        <v>535</v>
      </c>
      <c r="B300" s="3" t="s">
        <v>536</v>
      </c>
      <c r="C300" s="4" t="str">
        <f ca="1">IFERROR(__xludf.DUMMYFUNCTION("GOOGLETRANSLATE(B300,""auto"",""en"")"),"Mananiya modi ji namaskar
Mai Rajasthan ka nivashi hu muje Rajasthan se bohot pyaar hai mai Rajasthan mai rahana chahta hu par vaha koi kaam nahi hai or na koi business chalta hai achhe se isliye muje majburi Mai Mumbai aana pada hai business ke liye or p"&amp;"ariwar ke liye agar muje Rajasthan mai Mumbai jaisi kamai mile toh mai apna rajye chhod kar yaha aana nahi chahunga vaha bhi aap thoda devlopment or businesses keliye kuch idea sochiye or jaha tak mera manna hai government kuch aishe rule hai vo agar bana"&amp;" degi toh rajasthan kya pure desh ke chote chote gaon or chote chote Sahar bade sahro ki tarah ho sakte hai bas thoda sochne or niyam banane ki kami hai or yeh karne par vaha ki goverment ko bhi bohot fayda ho sakta hai jisse pura desh 1 saman ho sakta ha"&amp;"i badi city already developed hai jaise Maharashtra Chennai Bangalore Delhi Bas Ab Devlopment Baki Hai Toh Chote Area Mai Vaha Agar Government Kuch Nahi Kar Sakti Toh Badi City City Ko Develop Karke Desh Ka Naksha Achha Nhi Hoga 720850850496")</f>
        <v>Mananiya modi ji namaskar
Mai Rajasthan ka nivashi hu muje Rajasthan se bohot pyaar hai mai Rajasthan mai rahana chahta hu par vaha koi kaam nahi hai or na koi business chalta hai achhe se isliye muje majburi Mai Mumbai aana pada hai business ke liye or pariwar ke liye agar muje Rajasthan mai Mumbai jaisi kamai mile toh mai apna rajye chhod kar yaha aana nahi chahunga vaha bhi aap thoda devlopment or businesses keliye kuch idea sochiye or jaha tak mera manna hai government kuch aishe rule hai vo agar bana degi toh rajasthan kya pure desh ke chote chote gaon or chote chote Sahar bade sahro ki tarah ho sakte hai bas thoda sochne or niyam banane ki kami hai or yeh karne par vaha ki goverment ko bhi bohot fayda ho sakta hai jisse pura desh 1 saman ho sakta hai badi city already developed hai jaise Maharashtra Chennai Bangalore Delhi Bas Ab Devlopment Baki Hai Toh Chote Area Mai Vaha Agar Government Kuch Nahi Kar Sakti Toh Badi City City Ko Develop Karke Desh Ka Naksha Achha Nhi Hoga 720850850496</v>
      </c>
      <c r="D300" s="4" t="s">
        <v>2991</v>
      </c>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3">
      <c r="A301" s="2" t="s">
        <v>537</v>
      </c>
      <c r="B301" s="3" t="s">
        <v>538</v>
      </c>
      <c r="C301" s="4" t="str">
        <f ca="1">IFERROR(__xludf.DUMMYFUNCTION("GOOGLETRANSLATE(B301,""auto"",""en"")"),"Mera naam satyam saxena Sir ap sabke liye bohut karte ho but hamare liye kuch nai krte hume bhi job chahiye hum bhi job karna chahte hai hume bhi job Pradaan ki jaaye")</f>
        <v>Mera naam satyam saxena Sir ap sabke liye bohut karte ho but hamare liye kuch nai krte hume bhi job chahiye hum bhi job karna chahte hai hume bhi job Pradaan ki jaaye</v>
      </c>
      <c r="D301" s="4" t="s">
        <v>2992</v>
      </c>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3">
      <c r="A302" s="2" t="s">
        <v>539</v>
      </c>
      <c r="B302" s="3" t="s">
        <v>540</v>
      </c>
      <c r="C302" s="4" t="str">
        <f ca="1">IFERROR(__xludf.DUMMYFUNCTION("GOOGLETRANSLATE(B302,""auto"",""en"")"),"Sir namaste,
Hamare desh main vegetable ki paryaapt utpadan hai leken sahi storage ki kami ke karna utpadit vegetable ka ek bahut bada hissa waste ho jata hai is date hai
Aap se nivedan hai agar aap is par dhyaan de to desh frozen foods ka ek bahut bada h"&amp;"ub ban sakta hai
Iske liye mere pass ek aachi project tayar hai
Kripya sampark kare
9452598533,945116969627")</f>
        <v>Sir namaste,
Hamare desh main vegetable ki paryaapt utpadan hai leken sahi storage ki kami ke karna utpadit vegetable ka ek bahut bada hissa waste ho jata hai is date hai
Aap se nivedan hai agar aap is par dhyaan de to desh frozen foods ka ek bahut bada hub ban sakta hai
Iske liye mere pass ek aachi project tayar hai
Kripya sampark kare
9452598533,945116969627</v>
      </c>
      <c r="D302" s="4" t="s">
        <v>2993</v>
      </c>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3">
      <c r="A303" s="2" t="s">
        <v>541</v>
      </c>
      <c r="B303" s="3" t="s">
        <v>542</v>
      </c>
      <c r="C303" s="4" t="str">
        <f ca="1">IFERROR(__xludf.DUMMYFUNCTION("GOOGLETRANSLATE(B303,""auto"",""en"")"),"This time in 2023, the scheme of Ayushman Card should be included for every citizen of India. Please please our Government of India for all citizens.
Thanks")</f>
        <v>This time in 2023, the scheme of Ayushman Card should be included for every citizen of India. Please please our Government of India for all citizens.
Thanks</v>
      </c>
      <c r="D303" s="4" t="s">
        <v>2994</v>
      </c>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3">
      <c r="A304" s="2" t="s">
        <v>523</v>
      </c>
      <c r="B304" s="3" t="s">
        <v>543</v>
      </c>
      <c r="C304" s="4" t="str">
        <f ca="1">IFERROR(__xludf.DUMMYFUNCTION("GOOGLETRANSLATE(B304,""auto"",""en"")"),"India's justice system occupied by collegium system appointees has created a web of unsolved cases. majority of the judges are hindu-phobic who were appointed by left wing Mafia. many of them prefer sharia law even though they support British statem. thes"&amp;"e intellectually bankrupt left wingers have destroyed all peace in the world. India needs merit based secular judges who don't support sharia law. sharia law imposed by Nehru family has destroyed the lives of many secular Indians. India needs a new system"&amp;" of appointment of judges who are merit based on not self appointment left wing Mafia. left wingers are not liberals. India needs to help the world free itself from left wing Mafia which supports CCP &amp; Pakistani sharia law. LEFT WINGERS ARE NOT LIBERALS &amp;"&amp;" the world needs to get educated about it.")</f>
        <v>India's justice system occupied by collegium system appointees has created a web of unsolved cases. majority of the judges are hindu-phobic who were appointed by left wing Mafia. many of them prefer sharia law even though they support British statem. these intellectually bankrupt left wingers have destroyed all peace in the world. India needs merit based secular judges who don't support sharia law. sharia law imposed by Nehru family has destroyed the lives of many secular Indians. India needs a new system of appointment of judges who are merit based on not self appointment left wing Mafia. left wingers are not liberals. India needs to help the world free itself from left wing Mafia which supports CCP &amp; Pakistani sharia law. LEFT WINGERS ARE NOT LIBERALS &amp; the world needs to get educated about it.</v>
      </c>
      <c r="D304" s="4" t="s">
        <v>543</v>
      </c>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3">
      <c r="A305" s="2" t="s">
        <v>544</v>
      </c>
      <c r="B305" s="3" t="s">
        <v>545</v>
      </c>
      <c r="C305" s="4" t="str">
        <f ca="1">IFERROR(__xludf.DUMMYFUNCTION("GOOGLETRANSLATE(B305,""auto"",""en"")"),"Growing Digital India should have a Cyber Army for national security from cyber threats. It should also give open opportunities to all the cyber security engineers in our country through a separate hiring process dedicated to this department only, with ex"&amp;"ams and interviews related to cyber security domain. As of now, India don't have any such department which allows cyber security engineers to serve, it only hires some from Indian Army, or other departments. There should be a different hiring process dedi"&amp;"cated for cyber security.")</f>
        <v>Growing Digital India should have a Cyber Army for national security from cyber threats. It should also give open opportunities to all the cyber security engineers in our country through a separate hiring process dedicated to this department only, with exams and interviews related to cyber security domain. As of now, India don't have any such department which allows cyber security engineers to serve, it only hires some from Indian Army, or other departments. There should be a different hiring process dedicated for cyber security.</v>
      </c>
      <c r="D305" s="4" t="s">
        <v>545</v>
      </c>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3">
      <c r="A306" s="2" t="s">
        <v>546</v>
      </c>
      <c r="B306" s="3" t="s">
        <v>547</v>
      </c>
      <c r="C306" s="4" t="str">
        <f ca="1">IFERROR(__xludf.DUMMYFUNCTION("GOOGLETRANSLATE(B306,""auto"",""en"")"),"Cleanliness Paramodharma:
The importance of cleanliness is proved by the fact that a particular caste has been arranged for this.
There is a lot of possibilities of income and employment in the cleanliness sector.
Indian hygiene department
The above menti"&amp;"oned department should be formed, it is a great need.
Sanitation corporation of india
A cleanliness corporation should be formed.
Pumpsets should be banned to prevent water use of water.
Dirt and mud are so high all around that it seems as if we are insec"&amp;"ts of dirt and not humans.")</f>
        <v>Cleanliness Paramodharma:
The importance of cleanliness is proved by the fact that a particular caste has been arranged for this.
There is a lot of possibilities of income and employment in the cleanliness sector.
Indian hygiene department
The above mentioned department should be formed, it is a great need.
Sanitation corporation of india
A cleanliness corporation should be formed.
Pumpsets should be banned to prevent water use of water.
Dirt and mud are so high all around that it seems as if we are insects of dirt and not humans.</v>
      </c>
      <c r="D306" s="4" t="s">
        <v>2995</v>
      </c>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3">
      <c r="A307" s="2" t="s">
        <v>548</v>
      </c>
      <c r="B307" s="3" t="s">
        <v>549</v>
      </c>
      <c r="C307" s="4" t="str">
        <f ca="1">IFERROR(__xludf.DUMMYFUNCTION("GOOGLETRANSLATE(B307,""auto"",""en"")"),"dear modi ji
apko aisa kuch kam krna chahiye ke sabhi status
ke kisaan ko unke huk ka paisa mile jise wo
khusi khusi kr sake
jaise kiii
kisaano ko unke fasal ka bhaav sahi nhi milta aur
wo log 3-4 month mahant krte hai aur unko unko ka phal bhi nhi nhi mi"&amp;"lta
Maine Fasal Main Kareb 14000 Hajaar Rupees Kharch Kiye Mare Fasl Kitne Damo Main Biki
Kul 13200 Rupees Ke Ab Batao Kya Kru
Kheti karna chood du ab")</f>
        <v>dear modi ji
apko aisa kuch kam krna chahiye ke sabhi status
ke kisaan ko unke huk ka paisa mile jise wo
khusi khusi kr sake
jaise kiii
kisaano ko unke fasal ka bhaav sahi nhi milta aur
wo log 3-4 month mahant krte hai aur unko unko ka phal bhi nhi nhi milta
Maine Fasal Main Kareb 14000 Hajaar Rupees Kharch Kiye Mare Fasl Kitne Damo Main Biki
Kul 13200 Rupees Ke Ab Batao Kya Kru
Kheti karna chood du ab</v>
      </c>
      <c r="D307" s="4" t="s">
        <v>2996</v>
      </c>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3">
      <c r="A308" s="2" t="s">
        <v>550</v>
      </c>
      <c r="B308" s="3" t="s">
        <v>551</v>
      </c>
      <c r="C308" s="4" t="str">
        <f ca="1">IFERROR(__xludf.DUMMYFUNCTION("GOOGLETRANSLATE(B308,""auto"",""en"")"),"Honorable Prime Minister Shri Narendra Modi")</f>
        <v>Honorable Prime Minister Shri Narendra Modi</v>
      </c>
      <c r="D308" s="4" t="s">
        <v>2997</v>
      </c>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3">
      <c r="A309" s="2" t="s">
        <v>107</v>
      </c>
      <c r="B309" s="3" t="s">
        <v>552</v>
      </c>
      <c r="C309" s="4" t="str">
        <f ca="1">IFERROR(__xludf.DUMMYFUNCTION("GOOGLETRANSLATE(B309,""auto"",""en"")"),"there are a lot of cases that are pending in each court. so the number of courts should be increased or the number of judges should be double or triple as per the requirement.
currently the supreme court in North. multiple benches should be in different p"&amp;"arts such as south , middle , east and west so that everyone can access easily.
judiciary still following colonial systems. their leaves should be reduced.")</f>
        <v>there are a lot of cases that are pending in each court. so the number of courts should be increased or the number of judges should be double or triple as per the requirement.
currently the supreme court in North. multiple benches should be in different parts such as south , middle , east and west so that everyone can access easily.
judiciary still following colonial systems. their leaves should be reduced.</v>
      </c>
      <c r="D309" s="4" t="s">
        <v>552</v>
      </c>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3">
      <c r="A310" s="2" t="s">
        <v>553</v>
      </c>
      <c r="B310" s="3" t="s">
        <v>554</v>
      </c>
      <c r="C310" s="4" t="str">
        <f ca="1">IFERROR(__xludf.DUMMYFUNCTION("GOOGLETRANSLATE(B310,""auto"",""en"")"),"Please take action against chemical companies in taloja as they increase air pollution child and elder people get heart problems please shift all chemical companies to jungle site area as there are many trees")</f>
        <v>Please take action against chemical companies in taloja as they increase air pollution child and elder people get heart problems please shift all chemical companies to jungle site area as there are many trees</v>
      </c>
      <c r="D310" s="4" t="s">
        <v>554</v>
      </c>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3">
      <c r="A311" s="2" t="s">
        <v>555</v>
      </c>
      <c r="B311" s="3" t="s">
        <v>556</v>
      </c>
      <c r="C311" s="4" t="str">
        <f ca="1">IFERROR(__xludf.DUMMYFUNCTION("GOOGLETRANSLATE(B311,""auto"",""en"")"),"Majduri kitni bhi de.dukh hota hai jab relise hone k paale dindhora pita jata hai akhbaro ki headlines main social media ya anya kisi madhym se.aurm se.aurm se.aurm")</f>
        <v>Majduri kitni bhi de.dukh hota hai jab relise hone k paale dindhora pita jata hai akhbaro ki headlines main social media ya anya kisi madhym se.aurm se.aurm se.aurm</v>
      </c>
      <c r="D311" s="4" t="s">
        <v>2998</v>
      </c>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3">
      <c r="A312" s="2" t="s">
        <v>557</v>
      </c>
      <c r="B312" s="3" t="s">
        <v>558</v>
      </c>
      <c r="C312" s="4" t="str">
        <f ca="1">IFERROR(__xludf.DUMMYFUNCTION("GOOGLETRANSLATE(B312,""auto"",""en"")"),"Respected Sir
Today, every government office should be given a fixed time period that you have to complete this work within so much time tomorrow.
Such as making books, setting up new meters, taking permission to build a house, setting time for its work.
"&amp;"By doing this, we will be able to do the work of common people in time.
Please respected sir of this problem")</f>
        <v>Respected Sir
Today, every government office should be given a fixed time period that you have to complete this work within so much time tomorrow.
Such as making books, setting up new meters, taking permission to build a house, setting time for its work.
By doing this, we will be able to do the work of common people in time.
Please respected sir of this problem</v>
      </c>
      <c r="D312" s="4" t="s">
        <v>2999</v>
      </c>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3">
      <c r="A313" s="2" t="s">
        <v>559</v>
      </c>
      <c r="B313" s="3" t="s">
        <v>560</v>
      </c>
      <c r="C313" s="4" t="str">
        <f ca="1">IFERROR(__xludf.DUMMYFUNCTION("GOOGLETRANSLATE(B313,""auto"",""en"")"),"sir mera name Ranjan Kumar Nayak")</f>
        <v>sir mera name Ranjan Kumar Nayak</v>
      </c>
      <c r="D313" s="4" t="s">
        <v>3000</v>
      </c>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3">
      <c r="A314" s="2" t="s">
        <v>107</v>
      </c>
      <c r="B314" s="3" t="s">
        <v>561</v>
      </c>
      <c r="C314" s="4" t="str">
        <f ca="1">IFERROR(__xludf.DUMMYFUNCTION("GOOGLETRANSLATE(B314,""auto"",""en"")"),"real estate deals should be through bank transfer only.
ensure cctv camera on public and private buses and taxies
medical and health insurance for everyone
improve more people in the police department
major government apps should be available on new mobil"&amp;"es
improve women jobs
ensure zero bribe in the government sector by digitisation and tracking each application status from top level
improve public hospitals and public school
provide education on financial knowledge and health and banking
education on us"&amp;"age of debit cards, smart phones for elder people at panchayat level.
if any government policies are applicable for majority of the population then the same should be broadcast through different medias. currently there is a lack of awareness of government"&amp;" policies.
improve public transportation
give more subsidy for solar and wind plants at home")</f>
        <v>real estate deals should be through bank transfer only.
ensure cctv camera on public and private buses and taxies
medical and health insurance for everyone
improve more people in the police department
major government apps should be available on new mobiles
improve women jobs
ensure zero bribe in the government sector by digitisation and tracking each application status from top level
improve public hospitals and public school
provide education on financial knowledge and health and banking
education on usage of debit cards, smart phones for elder people at panchayat level.
if any government policies are applicable for majority of the population then the same should be broadcast through different medias. currently there is a lack of awareness of government policies.
improve public transportation
give more subsidy for solar and wind plants at home</v>
      </c>
      <c r="D314" s="4" t="s">
        <v>561</v>
      </c>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3">
      <c r="A315" s="2" t="s">
        <v>562</v>
      </c>
      <c r="B315" s="3" t="s">
        <v>563</v>
      </c>
      <c r="C315" s="4" t="str">
        <f ca="1">IFERROR(__xludf.DUMMYFUNCTION("GOOGLETRANSLATE(B315,""auto"",""en"")"),"Biotech Engineering students are less paid in India in compare to other stream of engineering branches. No govt services also.please do something for them")</f>
        <v>Biotech Engineering students are less paid in India in compare to other stream of engineering branches. No govt services also.please do something for them</v>
      </c>
      <c r="D315" s="4" t="s">
        <v>563</v>
      </c>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3">
      <c r="A316" s="2" t="s">
        <v>564</v>
      </c>
      <c r="B316" s="3" t="s">
        <v>565</v>
      </c>
      <c r="C316" s="4" t="str">
        <f ca="1">IFERROR(__xludf.DUMMYFUNCTION("GOOGLETRANSLATE(B316,""auto"",""en"")"),"Pay wages to beggars , make new hospital and school so education can spread , ban coaching centre, ban alcohol and liquor their workers should give other jobs like creating small ponds , garden , statue for Spectors, make weekly visit to government offici"&amp;"als so less corruption could happen and many more.")</f>
        <v>Pay wages to beggars , make new hospital and school so education can spread , ban coaching centre, ban alcohol and liquor their workers should give other jobs like creating small ponds , garden , statue for Spectors, make weekly visit to government officials so less corruption could happen and many more.</v>
      </c>
      <c r="D316" s="4" t="s">
        <v>565</v>
      </c>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3">
      <c r="A317" s="2" t="s">
        <v>566</v>
      </c>
      <c r="B317" s="3" t="s">
        <v>567</v>
      </c>
      <c r="C317" s="4" t="str">
        <f ca="1">IFERROR(__xludf.DUMMYFUNCTION("GOOGLETRANSLATE(B317,""auto"",""en"")"),"Please make an app to give jobs according to their qualifications, make an app government app")</f>
        <v>Please make an app to give jobs according to their qualifications, make an app government app</v>
      </c>
      <c r="D317" s="4" t="s">
        <v>3001</v>
      </c>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3">
      <c r="A318" s="2" t="s">
        <v>568</v>
      </c>
      <c r="B318" s="3" t="s">
        <v>569</v>
      </c>
      <c r="C318" s="4" t="str">
        <f ca="1">IFERROR(__xludf.DUMMYFUNCTION("GOOGLETRANSLATE(B318,""auto"",""en"")"),"Please ABOLISH interview system for selection process in Govt Job .")</f>
        <v>Please ABOLISH interview system for selection process in Govt Job .</v>
      </c>
      <c r="D318" s="4" t="s">
        <v>569</v>
      </c>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3">
      <c r="A319" s="2" t="s">
        <v>570</v>
      </c>
      <c r="B319" s="3" t="s">
        <v>571</v>
      </c>
      <c r="C319" s="4" t="str">
        <f ca="1">IFERROR(__xludf.DUMMYFUNCTION("GOOGLETRANSLATE(B319,""auto"",""en"")"),"1) Pls expand the tax slab in new tax regime so that more and more persons will adopt this. Currently we want to adopt this but tax out go is higher here compare to old tax regime. Make it at PAR with old system. E.g.I have to pay total tax of about 43000"&amp;"/- with old system after availing all exemptions. With same income, I have to pay 75000/- New tax regime is easy and more convenient but more burdensome.
2) Harmonies the non taxable limit and EBC/EWS limit and link it with inflation data, just like loan "&amp;"interest rate linked with RBI repo rate.
3) Harmonies the tax treatment in PPF, EPS, NPS.
4) Reduce the mandatory contribution limit for annuity to 25% from existing 40% at maturity.
5) Make remaining 60% withdrawal tax free.
6) Changes in NPS will reduce"&amp;"s the demand of OPS. OPS is burden to gov.")</f>
        <v>1) Pls expand the tax slab in new tax regime so that more and more persons will adopt this. Currently we want to adopt this but tax out go is higher here compare to old tax regime. Make it at PAR with old system. E.g.I have to pay total tax of about 43000/- with old system after availing all exemptions. With same income, I have to pay 75000/- New tax regime is easy and more convenient but more burdensome.
2) Harmonies the non taxable limit and EBC/EWS limit and link it with inflation data, just like loan interest rate linked with RBI repo rate.
3) Harmonies the tax treatment in PPF, EPS, NPS.
4) Reduce the mandatory contribution limit for annuity to 25% from existing 40% at maturity.
5) Make remaining 60% withdrawal tax free.
6) Changes in NPS will reduces the demand of OPS. OPS is burden to gov.</v>
      </c>
      <c r="D319" s="4" t="s">
        <v>571</v>
      </c>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3">
      <c r="A320" s="2" t="s">
        <v>572</v>
      </c>
      <c r="B320" s="3" t="s">
        <v>573</v>
      </c>
      <c r="C320" s="4" t="str">
        <f ca="1">IFERROR(__xludf.DUMMYFUNCTION("GOOGLETRANSLATE(B320,""auto"",""en"")"),"why did I wake up now.
I had not envisioned this platform can help clean India or its anomilies largely promoted by interest groups including the administration of our governing agencies.")</f>
        <v>why did I wake up now.
I had not envisioned this platform can help clean India or its anomilies largely promoted by interest groups including the administration of our governing agencies.</v>
      </c>
      <c r="D320" s="4" t="s">
        <v>573</v>
      </c>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3">
      <c r="A321" s="2" t="s">
        <v>572</v>
      </c>
      <c r="B321" s="3" t="s">
        <v>574</v>
      </c>
      <c r="C321" s="4" t="str">
        <f ca="1">IFERROR(__xludf.DUMMYFUNCTION("GOOGLETRANSLATE(B321,""auto"",""en"")"),"auditing the books relating to purchase and sale of input out data will definitely curb the said abuse which is exisiting for many years.")</f>
        <v>auditing the books relating to purchase and sale of input out data will definitely curb the said abuse which is exisiting for many years.</v>
      </c>
      <c r="D321" s="4" t="s">
        <v>574</v>
      </c>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3">
      <c r="A322" s="2" t="s">
        <v>572</v>
      </c>
      <c r="B322" s="3" t="s">
        <v>575</v>
      </c>
      <c r="C322" s="4" t="str">
        <f ca="1">IFERROR(__xludf.DUMMYFUNCTION("GOOGLETRANSLATE(B322,""auto"",""en"")"),"This industry making urea formaldehyde resins is a nation wide industry.")</f>
        <v>This industry making urea formaldehyde resins is a nation wide industry.</v>
      </c>
      <c r="D322" s="4" t="s">
        <v>575</v>
      </c>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3">
      <c r="A323" s="2" t="s">
        <v>572</v>
      </c>
      <c r="B323" s="3" t="s">
        <v>576</v>
      </c>
      <c r="C323" s="4" t="str">
        <f ca="1">IFERROR(__xludf.DUMMYFUNCTION("GOOGLETRANSLATE(B323,""auto"",""en"")"),"Ureaformaldehyde resin industry is regularly using subsidised agricultural grade urea. Pls guide under what provision such use is permitted.
In case the system is being abused by the industry kindly have the production of each industry in the said busines"&amp;"s be audited to avoid abuse by the industry.
urea agricultural grade is heavily subsidised for agricultural use and such abuse causes distortion in the economy and generates unaccounted money and thereby corruption.
Does your office have the appropriate a"&amp;"uthority to curb such abuse.
corruption is a curse which has destroyed many a nation and the masses suffer.
Om Shanti")</f>
        <v>Ureaformaldehyde resin industry is regularly using subsidised agricultural grade urea. Pls guide under what provision such use is permitted.
In case the system is being abused by the industry kindly have the production of each industry in the said business be audited to avoid abuse by the industry.
urea agricultural grade is heavily subsidised for agricultural use and such abuse causes distortion in the economy and generates unaccounted money and thereby corruption.
Does your office have the appropriate authority to curb such abuse.
corruption is a curse which has destroyed many a nation and the masses suffer.
Om Shanti</v>
      </c>
      <c r="D323" s="4" t="s">
        <v>576</v>
      </c>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3">
      <c r="A324" s="2" t="s">
        <v>577</v>
      </c>
      <c r="B324" s="3" t="s">
        <v>578</v>
      </c>
      <c r="C324" s="4" t="str">
        <f ca="1">IFERROR(__xludf.DUMMYFUNCTION("GOOGLETRANSLATE(B324,""auto"",""en"")"),"Why no one should know or there should be financial damage due to wrong treatment or ignorance. And you will think a thousand times by doing this to the doctor
I hope you will do something on it. Jai Hind Vande Mataram.")</f>
        <v>Why no one should know or there should be financial damage due to wrong treatment or ignorance. And you will think a thousand times by doing this to the doctor
I hope you will do something on it. Jai Hind Vande Mataram.</v>
      </c>
      <c r="D324" s="4" t="s">
        <v>3002</v>
      </c>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3">
      <c r="A325" s="2" t="s">
        <v>577</v>
      </c>
      <c r="B325" s="3" t="s">
        <v>579</v>
      </c>
      <c r="C325" s="4" t="str">
        <f ca="1">IFERROR(__xludf.DUMMYFUNCTION("GOOGLETRANSLATE(B325,""auto"",""en"")"),"The respected Prime Minister, my name is Shankar Jadhav. I live in Pune. My company's annual checkup was showing some problems in my ECG report and cholesterol was also a little high. I went to the doctor near me who is MBBS and that too heart specialist."&amp;" Toh he saw my report. And they asked me who asked you to do this test. So I said that these are routine checks by a health insurance. And in that report, the doctor was asked to consult. But the doctor took his ego and sent me home without medicine / sug"&amp;"gestion. I believe that the advice of a doctor is necessary. My suggestions you have a suggestion that many doctors do wrong treatment of the patient or leave it ignored. Because someone had consulted another doctor. These are very deadly. My suggestions-"&amp;" Whatever report we have given to the doctor should come to their prescription. Its benefits are that if the doctor has done wrong treatment or ignore, he can know and can benefit in taking action on them further.")</f>
        <v>The respected Prime Minister, my name is Shankar Jadhav. I live in Pune. My company's annual checkup was showing some problems in my ECG report and cholesterol was also a little high. I went to the doctor near me who is MBBS and that too heart specialist. Toh he saw my report. And they asked me who asked you to do this test. So I said that these are routine checks by a health insurance. And in that report, the doctor was asked to consult. But the doctor took his ego and sent me home without medicine / suggestion. I believe that the advice of a doctor is necessary. My suggestions you have a suggestion that many doctors do wrong treatment of the patient or leave it ignored. Because someone had consulted another doctor. These are very deadly. My suggestions- Whatever report we have given to the doctor should come to their prescription. Its benefits are that if the doctor has done wrong treatment or ignore, he can know and can benefit in taking action on them further.</v>
      </c>
      <c r="D325" s="4" t="s">
        <v>3003</v>
      </c>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3">
      <c r="A326" s="2" t="s">
        <v>580</v>
      </c>
      <c r="B326" s="3" t="s">
        <v>581</v>
      </c>
      <c r="C326" s="4" t="str">
        <f ca="1">IFERROR(__xludf.DUMMYFUNCTION("GOOGLETRANSLATE(B326,""auto"",""en"")"),"Beggar removal act implement
It to reduce beggars it can change india among a negative talk on country
Keep them in ashrams
And old age homes")</f>
        <v>Beggar removal act implement
It to reduce beggars it can change india among a negative talk on country
Keep them in ashrams
And old age homes</v>
      </c>
      <c r="D326" s="4" t="s">
        <v>581</v>
      </c>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3">
      <c r="A327" s="2" t="s">
        <v>580</v>
      </c>
      <c r="B327" s="3" t="s">
        <v>582</v>
      </c>
      <c r="C327" s="4" t="str">
        <f ca="1">IFERROR(__xludf.DUMMYFUNCTION("GOOGLETRANSLATE(B327,""auto"",""en"")"),"Just use green concrete for buildings to reduce carbon and pollution")</f>
        <v>Just use green concrete for buildings to reduce carbon and pollution</v>
      </c>
      <c r="D327" s="4" t="s">
        <v>582</v>
      </c>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3">
      <c r="A328" s="2" t="s">
        <v>583</v>
      </c>
      <c r="B328" s="3" t="s">
        <v>584</v>
      </c>
      <c r="C328" s="4" t="str">
        <f ca="1">IFERROR(__xludf.DUMMYFUNCTION("GOOGLETRANSLATE(B328,""auto"",""en"")"),"Dear Sir,
Please ask concern organisation to research/invent/ introduce right quality packing material which is eco friendly. We can control plastic waste from the point of packing of FMCG products. Please look into it. Many thanks.
Regards,
Mahima")</f>
        <v>Dear Sir,
Please ask concern organisation to research/invent/ introduce right quality packing material which is eco friendly. We can control plastic waste from the point of packing of FMCG products. Please look into it. Many thanks.
Regards,
Mahima</v>
      </c>
      <c r="D328" s="4" t="s">
        <v>584</v>
      </c>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3">
      <c r="A329" s="2" t="s">
        <v>585</v>
      </c>
      <c r="B329" s="3" t="s">
        <v>586</v>
      </c>
      <c r="C329" s="4" t="str">
        <f ca="1">IFERROR(__xludf.DUMMYFUNCTION("GOOGLETRANSLATE(B329,""auto"",""en"")"),"local government tax percentage 0.33
State government tax percentage 0.33
Gentral government tax percentage 0.33
इस तरह से होना चाहिए received Bank tranzation tax")</f>
        <v>local government tax percentage 0.33
State government tax percentage 0.33
Gentral government tax percentage 0.33
इस तरह से होना चाहिए received Bank tranzation tax</v>
      </c>
      <c r="D329" s="4" t="s">
        <v>586</v>
      </c>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3">
      <c r="A330" s="2" t="s">
        <v>587</v>
      </c>
      <c r="B330" s="3" t="s">
        <v>588</v>
      </c>
      <c r="C330" s="4" t="str">
        <f ca="1">IFERROR(__xludf.DUMMYFUNCTION("GOOGLETRANSLATE(B330,""auto"",""en"")"),"govt can poor people no food start a scheme and give people.")</f>
        <v>govt can poor people no food start a scheme and give people.</v>
      </c>
      <c r="D330" s="4" t="s">
        <v>588</v>
      </c>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3">
      <c r="A331" s="2" t="s">
        <v>587</v>
      </c>
      <c r="B331" s="3" t="s">
        <v>589</v>
      </c>
      <c r="C331" s="4" t="str">
        <f ca="1">IFERROR(__xludf.DUMMYFUNCTION("GOOGLETRANSLATE(B331,""auto"",""en"")"),"poor people s no food to eat. govt give scheme and send to people")</f>
        <v>poor people s no food to eat. govt give scheme and send to people</v>
      </c>
      <c r="D331" s="4" t="s">
        <v>589</v>
      </c>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3">
      <c r="A332" s="2" t="s">
        <v>590</v>
      </c>
      <c r="B332" s="3" t="s">
        <v>591</v>
      </c>
      <c r="C332" s="4" t="str">
        <f ca="1">IFERROR(__xludf.DUMMYFUNCTION("GOOGLETRANSLATE(B332,""auto"",""en"")"),"DEAR PM SIR I SUGGEST YOU FOR DO NOT PRIVATE TO GOVERNMENT SECTOR BANK AND LIC AND INDUSTRY , LOW INCOME TAX RATE AND LOW GST RATE FOR ESSENTIAL GOODS , JOB RECRUITMENT , AGRICULTURE , HEALTH")</f>
        <v>DEAR PM SIR I SUGGEST YOU FOR DO NOT PRIVATE TO GOVERNMENT SECTOR BANK AND LIC AND INDUSTRY , LOW INCOME TAX RATE AND LOW GST RATE FOR ESSENTIAL GOODS , JOB RECRUITMENT , AGRICULTURE , HEALTH</v>
      </c>
      <c r="D332" s="4" t="s">
        <v>591</v>
      </c>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3">
      <c r="A333" s="2" t="s">
        <v>592</v>
      </c>
      <c r="B333" s="3" t="s">
        <v>593</v>
      </c>
      <c r="C333" s="4" t="str">
        <f ca="1">IFERROR(__xludf.DUMMYFUNCTION("GOOGLETRANSLATE(B333,""auto"",""en"")"),"PM modiji
19-12-2022
My Mobile Number 9499294753 Pe Phone Kar Lena Jab Village Toda District Panchkula Mein Enter Karoge Mein Aapka Dhanwadi Huga
Sukhjinder singh")</f>
        <v>PM modiji
19-12-2022
My Mobile Number 9499294753 Pe Phone Kar Lena Jab Village Toda District Panchkula Mein Enter Karoge Mein Aapka Dhanwadi Huga
Sukhjinder singh</v>
      </c>
      <c r="D333" s="4" t="s">
        <v>3004</v>
      </c>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3">
      <c r="A334" s="2" t="s">
        <v>592</v>
      </c>
      <c r="B334" s="3" t="s">
        <v>594</v>
      </c>
      <c r="C334" s="4" t="str">
        <f ca="1">IFERROR(__xludf.DUMMYFUNCTION("GOOGLETRANSLATE(B334,""auto"",""en"")"),"PM modiji
18-12-2022
Mein Aapse Milna Chahta Hun Kirpa Karke Aap Meri Village Toda District Panchkula Mein Padhare Mein Aapka Dhanwadi Huga
Sukhjinder singh")</f>
        <v>PM modiji
18-12-2022
Mein Aapse Milna Chahta Hun Kirpa Karke Aap Meri Village Toda District Panchkula Mein Padhare Mein Aapka Dhanwadi Huga
Sukhjinder singh</v>
      </c>
      <c r="D334" s="4" t="s">
        <v>3005</v>
      </c>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3">
      <c r="A335" s="2" t="s">
        <v>595</v>
      </c>
      <c r="B335" s="3" t="s">
        <v>596</v>
      </c>
      <c r="C335" s="4" t="str">
        <f ca="1">IFERROR(__xludf.DUMMYFUNCTION("GOOGLETRANSLATE(B335,""auto"",""en"")"),"Honorable Prime Minister
It is requested that the cancer disease is spreading at a very high speed and if it is not ignored soon, it can take the form of an epidemic. Please take whatever necessary steps to prevent this, such as vaccination etc.
Its treat"&amp;"ment should be free on every civil hospital post and its patients should be provided all the necessary facilities like medicines like tests, etc. on every civil hospital post with free and immediate effect to its patients. In the hospitals where cancer pa"&amp;"tients could not be treated successfully, they should also be prepared and checked.
Thank you")</f>
        <v>Honorable Prime Minister
It is requested that the cancer disease is spreading at a very high speed and if it is not ignored soon, it can take the form of an epidemic. Please take whatever necessary steps to prevent this, such as vaccination etc.
Its treatment should be free on every civil hospital post and its patients should be provided all the necessary facilities like medicines like tests, etc. on every civil hospital post with free and immediate effect to its patients. In the hospitals where cancer patients could not be treated successfully, they should also be prepared and checked.
Thank you</v>
      </c>
      <c r="D335" s="4" t="s">
        <v>3006</v>
      </c>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3">
      <c r="A336" s="2" t="s">
        <v>597</v>
      </c>
      <c r="B336" s="3" t="s">
        <v>598</v>
      </c>
      <c r="C336" s="4" t="str">
        <f ca="1">IFERROR(__xludf.DUMMYFUNCTION("GOOGLETRANSLATE(B336,""auto"",""en"")"),"Our senior citizens have played a great role in the development of our nation in various fields. They have served their professions for nearly forty decades. They need to be respected and recognized by the Government and our society. The Government needs "&amp;"to exempt senior citizens who are seventy and above from paying Income Tax. Most of the senior citizens have hardly any income other than their pension. For the life time service they have done for the Nation they deserve to be exempted from Income Tax. M"&amp;"oreover , with inflation increasing it is tough for them to meet their household and medical expenses. It would be a great relief to these grand old senior citizens if the Government shows some consideration for them by exempting them from paying Income T"&amp;"ax in the evening of their Lives.")</f>
        <v>Our senior citizens have played a great role in the development of our nation in various fields. They have served their professions for nearly forty decades. They need to be respected and recognized by the Government and our society. The Government needs to exempt senior citizens who are seventy and above from paying Income Tax. Most of the senior citizens have hardly any income other than their pension. For the life time service they have done for the Nation they deserve to be exempted from Income Tax. Moreover , with inflation increasing it is tough for them to meet their household and medical expenses. It would be a great relief to these grand old senior citizens if the Government shows some consideration for them by exempting them from paying Income Tax in the evening of their Lives.</v>
      </c>
      <c r="D336" s="4" t="s">
        <v>598</v>
      </c>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3">
      <c r="A337" s="2" t="s">
        <v>599</v>
      </c>
      <c r="B337" s="3" t="s">
        <v>600</v>
      </c>
      <c r="C337" s="4" t="str">
        <f ca="1">IFERROR(__xludf.DUMMYFUNCTION("GOOGLETRANSLATE(B337,""auto"",""en"")"),"many electronic measuring instruments related to govt applications should be manufactured at Chennai avadi tank factory as seperate division
for
1)detecting sea level ( altitude), for water level management and replanning water flow pathways to avoid floo"&amp;"ds.
2)Sea boundary limit detecting instrument for Indian fishermen (lattitide and longitude limits)
and instruments for many other precision measurements.")</f>
        <v>many electronic measuring instruments related to govt applications should be manufactured at Chennai avadi tank factory as seperate division
for
1)detecting sea level ( altitude), for water level management and replanning water flow pathways to avoid floods.
2)Sea boundary limit detecting instrument for Indian fishermen (lattitide and longitude limits)
and instruments for many other precision measurements.</v>
      </c>
      <c r="D337" s="4" t="s">
        <v>600</v>
      </c>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3">
      <c r="A338" s="2" t="s">
        <v>601</v>
      </c>
      <c r="B338" s="3" t="s">
        <v>602</v>
      </c>
      <c r="C338" s="4" t="str">
        <f ca="1">IFERROR(__xludf.DUMMYFUNCTION("GOOGLETRANSLATE(B338,""auto"",""en"")"),"Secondly, construction sector should also be taken under Central and the State Government , all the workers under construction sectors should be given all the facilities from the goverment with goverment call letters.")</f>
        <v>Secondly, construction sector should also be taken under Central and the State Government , all the workers under construction sectors should be given all the facilities from the goverment with goverment call letters.</v>
      </c>
      <c r="D338" s="4" t="s">
        <v>602</v>
      </c>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3">
      <c r="A339" s="2" t="s">
        <v>601</v>
      </c>
      <c r="B339" s="3" t="s">
        <v>603</v>
      </c>
      <c r="C339" s="4" t="str">
        <f ca="1">IFERROR(__xludf.DUMMYFUNCTION("GOOGLETRANSLATE(B339,""auto"",""en"")"),"Firstly the Agricultural and Farming Sectors should be govern by central and state government where both the rural and urban areas will cover where both the qualified and unqualified can work under government.")</f>
        <v>Firstly the Agricultural and Farming Sectors should be govern by central and state government where both the rural and urban areas will cover where both the qualified and unqualified can work under government.</v>
      </c>
      <c r="D339" s="4" t="s">
        <v>603</v>
      </c>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3">
      <c r="A340" s="2" t="s">
        <v>604</v>
      </c>
      <c r="B340" s="3" t="s">
        <v>605</v>
      </c>
      <c r="C340" s="4" t="str">
        <f ca="1">IFERROR(__xludf.DUMMYFUNCTION("GOOGLETRANSLATE(B340,""auto"",""en"")"),"Suggestions on Energy Transition at G20 Forum.
1. ""ENERGY"" is the only basic sector governing the entire human life on this Mother Earth.
2. ""ENERGY"" keeps the human life exist and provide the basic necessities as well the luxurious ecosystem with upd"&amp;"ated technology.
3. But we learned from our educational system that 'ENERGY can neither be created nor be destroyed'
4. Here we would like to bring to global notice through G20 that ""ENERGY"" can be created and upgraded to any extent.
5. The unconditiona"&amp;"l discovery of ""Flywheel"" technology by Indian scientists has that potential to create Electrical Energy and address emerging Global energy crisis.
6. Eventually keeping in mind the drastic diminishing raw materials like coal, fossil fuels, gases &amp; othe"&amp;"r natural resources from Mother Earth with huge extraction by excavation need to put end, and save our eco-system from pollution and generate green ""ENERGY"" we suggest our technology of ""FLYWHEEL"" to be discussed on the Global forum.")</f>
        <v>Suggestions on Energy Transition at G20 Forum.
1. "ENERGY" is the only basic sector governing the entire human life on this Mother Earth.
2. "ENERGY" keeps the human life exist and provide the basic necessities as well the luxurious ecosystem with updated technology.
3. But we learned from our educational system that 'ENERGY can neither be created nor be destroyed'
4. Here we would like to bring to global notice through G20 that "ENERGY" can be created and upgraded to any extent.
5. The unconditional discovery of "Flywheel" technology by Indian scientists has that potential to create Electrical Energy and address emerging Global energy crisis.
6. Eventually keeping in mind the drastic diminishing raw materials like coal, fossil fuels, gases &amp; other natural resources from Mother Earth with huge extraction by excavation need to put end, and save our eco-system from pollution and generate green "ENERGY" we suggest our technology of "FLYWHEEL" to be discussed on the Global forum.</v>
      </c>
      <c r="D340" s="4" t="s">
        <v>605</v>
      </c>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3">
      <c r="A341" s="2" t="s">
        <v>606</v>
      </c>
      <c r="B341" s="3" t="s">
        <v>607</v>
      </c>
      <c r="C341" s="4" t="str">
        <f ca="1">IFERROR(__xludf.DUMMYFUNCTION("GOOGLETRANSLATE(B341,""auto"",""en"")"),"I wish to express 3 wishes of mine…
1. The undue perks, privileges and pampering---extended to any lobby (be it the leftist or the rightist; the industrialists or the farmers; the upper or the lower castes), must cease
2. Even if it is an uphill task, wil"&amp;"l you please begin the process of ensuring: ‘one set of laws; one academic syllabi; one set of welfare schemes etc---in this ONE NATION of ours?
3. With immediate effect, could you make it strictly compulsory for each and everyone in public service (our e"&amp;"lected representatives and government employees/bureaucrats at every level) that they HAVE TO use ONLY public hospitals and public schools/colleges for themselves and their families?")</f>
        <v>I wish to express 3 wishes of mine…
1. The undue perks, privileges and pampering---extended to any lobby (be it the leftist or the rightist; the industrialists or the farmers; the upper or the lower castes), must cease
2. Even if it is an uphill task, will you please begin the process of ensuring: ‘one set of laws; one academic syllabi; one set of welfare schemes etc---in this ONE NATION of ours?
3. With immediate effect, could you make it strictly compulsory for each and everyone in public service (our elected representatives and government employees/bureaucrats at every level) that they HAVE TO use ONLY public hospitals and public schools/colleges for themselves and their families?</v>
      </c>
      <c r="D341" s="4" t="s">
        <v>607</v>
      </c>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3">
      <c r="A342" s="2" t="s">
        <v>608</v>
      </c>
      <c r="B342" s="3" t="s">
        <v>609</v>
      </c>
      <c r="C342" s="4" t="str">
        <f ca="1">IFERROR(__xludf.DUMMYFUNCTION("GOOGLETRANSLATE(B342,""auto"",""en"")"),"Kindly share the broacher. 9906518564")</f>
        <v>Kindly share the broacher. 9906518564</v>
      </c>
      <c r="D342" s="4" t="s">
        <v>609</v>
      </c>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3">
      <c r="A343" s="2" t="s">
        <v>610</v>
      </c>
      <c r="B343" s="3" t="s">
        <v>611</v>
      </c>
      <c r="C343" s="4" t="str">
        <f ca="1">IFERROR(__xludf.DUMMYFUNCTION("GOOGLETRANSLATE(B343,""auto"",""en"")"),"ill be addtional courses ex; minning ,bitcoins ,and freelancing courses , coding hacking and every school you will be introduce the sports schools and providing free acdemeys pm modi sir im sashank pls introduce the cleanless run campagian all schools to "&amp;"swattch bharat mission one month third week weekend you will be introduce this after suceessfully mission will be completed. and another idea every school prviate and government you can make introduce the innvoation labs all schools in india 10 th fail st"&amp;"udents you will be introduce the school of extra that school extra courses business courses mining bitcoins hpow to ear money online and freelancing work form home jobs .every mandal lyou can the introduce the free acedemices for all games thank you sir.")</f>
        <v>ill be addtional courses ex; minning ,bitcoins ,and freelancing courses , coding hacking and every school you will be introduce the sports schools and providing free acdemeys pm modi sir im sashank pls introduce the cleanless run campagian all schools to swattch bharat mission one month third week weekend you will be introduce this after suceessfully mission will be completed. and another idea every school prviate and government you can make introduce the innvoation labs all schools in india 10 th fail students you will be introduce the school of extra that school extra courses business courses mining bitcoins hpow to ear money online and freelancing work form home jobs .every mandal lyou can the introduce the free acedemices for all games thank you sir.</v>
      </c>
      <c r="D343" s="4" t="s">
        <v>611</v>
      </c>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3">
      <c r="A344" s="2" t="s">
        <v>612</v>
      </c>
      <c r="B344" s="3" t="s">
        <v>613</v>
      </c>
      <c r="C344" s="4" t="str">
        <f ca="1">IFERROR(__xludf.DUMMYFUNCTION("GOOGLETRANSLATE(B344,""auto"",""en"")"),"Respected sir,
I would like to share my idea to help in reducing air pollution.
Sir, if air purifiers are inbuilt in every vehicle having 4 or more wheels, purifier will absorb unwanted and harmful air pollutants and release purified air , then it will he"&amp;"lp in reducing air pollution by more than 50%.
Sir, if this suggestion is considered then it will help in achieving NET ZERO EMISSIONS by 2070.
Cynthia Kaushik
(B.Tech CSE(AIML), 1st year)
Meerut")</f>
        <v>Respected sir,
I would like to share my idea to help in reducing air pollution.
Sir, if air purifiers are inbuilt in every vehicle having 4 or more wheels, purifier will absorb unwanted and harmful air pollutants and release purified air , then it will help in reducing air pollution by more than 50%.
Sir, if this suggestion is considered then it will help in achieving NET ZERO EMISSIONS by 2070.
Cynthia Kaushik
(B.Tech CSE(AIML), 1st year)
Meerut</v>
      </c>
      <c r="D344" s="4" t="s">
        <v>613</v>
      </c>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3">
      <c r="A345" s="2" t="s">
        <v>614</v>
      </c>
      <c r="B345" s="3" t="s">
        <v>615</v>
      </c>
      <c r="C345" s="4" t="str">
        <f ca="1">IFERROR(__xludf.DUMMYFUNCTION("GOOGLETRANSLATE(B345,""auto"",""en"")"),"My greetings to you, sir, I am going to put my opinion in front of you. Sir, today people are connected to social media. If you take a look, a good thing and equally bad. For example, in today's time, people share every kind of video photo on social media"&amp;". Do not know how many people see our younger siblings. Some video photos that are dirty. Which puts wrong thoughts in our mind. Which are beginning to get wrong thoughts in our brothers and sisters. In today's time, wrong thoughts break our country and s"&amp;"ociety. In my opinion, the Aadhaar card should also be registered on social media and which video children will be able to watch which video photos, they are filtered and seen in their device. If you liked this idea of ​​mine, please tell me. In the comin"&amp;"g time, keep serving for my country in this way. Jai Hind Jai Bharat.")</f>
        <v>My greetings to you, sir, I am going to put my opinion in front of you. Sir, today people are connected to social media. If you take a look, a good thing and equally bad. For example, in today's time, people share every kind of video photo on social media. Do not know how many people see our younger siblings. Some video photos that are dirty. Which puts wrong thoughts in our mind. Which are beginning to get wrong thoughts in our brothers and sisters. In today's time, wrong thoughts break our country and society. In my opinion, the Aadhaar card should also be registered on social media and which video children will be able to watch which video photos, they are filtered and seen in their device. If you liked this idea of ​​mine, please tell me. In the coming time, keep serving for my country in this way. Jai Hind Jai Bharat.</v>
      </c>
      <c r="D345" s="4" t="s">
        <v>3007</v>
      </c>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3">
      <c r="A346" s="2" t="s">
        <v>616</v>
      </c>
      <c r="B346" s="3" t="s">
        <v>617</v>
      </c>
      <c r="C346" s="4" t="str">
        <f ca="1">IFERROR(__xludf.DUMMYFUNCTION("GOOGLETRANSLATE(B346,""auto"",""en"")"),"Prime minister Modi saheb ji pls request for every where bus stop railway station and rush area divyams service lounge just like airport lounge in this divyams lounge clean toilets and all divyams community products for sale food court and entertainment w"&amp;"ith all facilities waiting room etc like airport lounge with low cost also run by Divyang person or needy person so that employment to divyang people and needy people and all products market of divyams people manufacturs divyams stand for Divyang vrudha a"&amp;"nath adhivasi mahilaa bachat gat and shetkari divyang indian chembar of commerce and industry Diccai")</f>
        <v>Prime minister Modi saheb ji pls request for every where bus stop railway station and rush area divyams service lounge just like airport lounge in this divyams lounge clean toilets and all divyams community products for sale food court and entertainment with all facilities waiting room etc like airport lounge with low cost also run by Divyang person or needy person so that employment to divyang people and needy people and all products market of divyams people manufacturs divyams stand for Divyang vrudha anath adhivasi mahilaa bachat gat and shetkari divyang indian chembar of commerce and industry Diccai</v>
      </c>
      <c r="D346" s="4" t="s">
        <v>617</v>
      </c>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3">
      <c r="A347" s="2" t="s">
        <v>618</v>
      </c>
      <c r="B347" s="3" t="s">
        <v>619</v>
      </c>
      <c r="C347" s="4" t="str">
        <f ca="1">IFERROR(__xludf.DUMMYFUNCTION("GOOGLETRANSLATE(B347,""auto"",""en"")"),"Please give guarantee that you listen our views and Execute it.
Please change our educational system, that is only based on marks and grades not on intellectual capacity. We were not taught how to do basic things and than we were lacking in that things. S"&amp;"o , My humble request is it . Because of this many students faces difficulties in subjects and they it is too heavy.
And my another request is to aware people among Mental health.")</f>
        <v>Please give guarantee that you listen our views and Execute it.
Please change our educational system, that is only based on marks and grades not on intellectual capacity. We were not taught how to do basic things and than we were lacking in that things. So , My humble request is it . Because of this many students faces difficulties in subjects and they it is too heavy.
And my another request is to aware people among Mental health.</v>
      </c>
      <c r="D347" s="4" t="s">
        <v>619</v>
      </c>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3">
      <c r="A348" s="2" t="s">
        <v>620</v>
      </c>
      <c r="B348" s="3" t="s">
        <v>621</v>
      </c>
      <c r="C348" s="4" t="str">
        <f ca="1">IFERROR(__xludf.DUMMYFUNCTION("GOOGLETRANSLATE(B348,""auto"",""en"")"),"Hi Sir,
Please find the attachment which has the some Ideas to implement to make the JANSUNWAI CPGRAMS and IGRS Useful and strong.")</f>
        <v>Hi Sir,
Please find the attachment which has the some Ideas to implement to make the JANSUNWAI CPGRAMS and IGRS Useful and strong.</v>
      </c>
      <c r="D348" s="4" t="s">
        <v>621</v>
      </c>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3">
      <c r="A349" s="2" t="s">
        <v>622</v>
      </c>
      <c r="B349" s="3" t="s">
        <v>623</v>
      </c>
      <c r="C349" s="4" t="str">
        <f ca="1">IFERROR(__xludf.DUMMYFUNCTION("GOOGLETRANSLATE(B349,""auto"",""en"")"),"The drainage pipe lines in underground or under the road, somewhere it's 20 feet below and some where 15-20 feet below the road, Each time when they repair whenever drainage is full, they don't keep Stones below the pipes., so the pipes breaks easily and "&amp;"the joints of the both pipes gets detached due to weight and the pipe line gets disturbed,
Each time the goverment gives a tender contract the it takes around 1 month to complete the work, due to this public faces lot of take diversion in roads...
This pi"&amp;"pes gets detached twice a year, since no proper support is given under the pipes...
The tender contract is given in Lakhs of rupees,,,
Public money goes waste each time..
Inspection team doesn't checks properly each time, and this is happening from years,"&amp;" I am seeing this from past 10 years.....
Public money simply goes waste.....
No corporation commisionor nor zonal officers nor AE Or Je comes for inspections. Kindly do something.")</f>
        <v>The drainage pipe lines in underground or under the road, somewhere it's 20 feet below and some where 15-20 feet below the road, Each time when they repair whenever drainage is full, they don't keep Stones below the pipes., so the pipes breaks easily and the joints of the both pipes gets detached due to weight and the pipe line gets disturbed,
Each time the goverment gives a tender contract the it takes around 1 month to complete the work, due to this public faces lot of take diversion in roads...
This pipes gets detached twice a year, since no proper support is given under the pipes...
The tender contract is given in Lakhs of rupees,,,
Public money goes waste each time..
Inspection team doesn't checks properly each time, and this is happening from years, I am seeing this from past 10 years.....
Public money simply goes waste.....
No corporation commisionor nor zonal officers nor AE Or Je comes for inspections. Kindly do something.</v>
      </c>
      <c r="D349" s="4" t="s">
        <v>623</v>
      </c>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3">
      <c r="A350" s="2" t="s">
        <v>624</v>
      </c>
      <c r="B350" s="3" t="s">
        <v>625</v>
      </c>
      <c r="C350" s="4" t="str">
        <f ca="1">IFERROR(__xludf.DUMMYFUNCTION("GOOGLETRANSLATE(B350,""auto"",""en"")"),"Respected Modi Ji, take my pronaam. With due regard and humble submission, I would like to state that I am a citizen of India residing at Katlicherra, Hailakandi dt.of the state of Assam. I have the good will and wishes for the development and progress of"&amp;" my state in general and my district in particular. I feel that scientific thoughts and temperament should be inculcated in our people to be able to compete with other nations in this present world of scientific and technological advancements. The central"&amp;" and state governments are doing their parts in this regard. To make the endeavors of the government success, the people in general should also make their contribution in this regard. I have some quantum of land property in my possession. I wish to donate"&amp;" a part of this property which amounts at least 01(one) Bigha of land for the purpose of setting up of a SCIENCE MUSEUM or PLANETARIUM or SPACE EXPLORATION LAB for student. If the govt. is wishful and desirous i shall donate my land.")</f>
        <v>Respected Modi Ji, take my pronaam. With due regard and humble submission, I would like to state that I am a citizen of India residing at Katlicherra, Hailakandi dt.of the state of Assam. I have the good will and wishes for the development and progress of my state in general and my district in particular. I feel that scientific thoughts and temperament should be inculcated in our people to be able to compete with other nations in this present world of scientific and technological advancements. The central and state governments are doing their parts in this regard. To make the endeavors of the government success, the people in general should also make their contribution in this regard. I have some quantum of land property in my possession. I wish to donate a part of this property which amounts at least 01(one) Bigha of land for the purpose of setting up of a SCIENCE MUSEUM or PLANETARIUM or SPACE EXPLORATION LAB for student. If the govt. is wishful and desirous i shall donate my land.</v>
      </c>
      <c r="D350" s="4" t="s">
        <v>625</v>
      </c>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3">
      <c r="A351" s="2" t="s">
        <v>626</v>
      </c>
      <c r="B351" s="3" t="s">
        <v>627</v>
      </c>
      <c r="C351" s="4" t="str">
        <f ca="1">IFERROR(__xludf.DUMMYFUNCTION("GOOGLETRANSLATE(B351,""auto"",""en"")"),"Thanks for providing such wonderful information Free Fire Redeem Code Today")</f>
        <v>Thanks for providing such wonderful information Free Fire Redeem Code Today</v>
      </c>
      <c r="D351" s="4" t="s">
        <v>627</v>
      </c>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3">
      <c r="A352" s="2" t="s">
        <v>626</v>
      </c>
      <c r="B352" s="3" t="s">
        <v>628</v>
      </c>
      <c r="C352" s="4" t="str">
        <f ca="1">IFERROR(__xludf.DUMMYFUNCTION("GOOGLETRANSLATE(B352,""auto"",""en"")"),"Hello")</f>
        <v>Hello</v>
      </c>
      <c r="D352" s="4" t="s">
        <v>628</v>
      </c>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3">
      <c r="A353" s="2" t="s">
        <v>626</v>
      </c>
      <c r="B353" s="3" t="s">
        <v>629</v>
      </c>
      <c r="C353" s="4" t="str">
        <f ca="1">IFERROR(__xludf.DUMMYFUNCTION("GOOGLETRANSLATE(B353,""auto"",""en"")"),"Good news for all free fire lover's because we are giving free fire redeem codes https://jkhealth.org/free-fire-redeem-code-today/")</f>
        <v>Good news for all free fire lover's because we are giving free fire redeem codes https://jkhealth.org/free-fire-redeem-code-today/</v>
      </c>
      <c r="D353" s="4" t="s">
        <v>629</v>
      </c>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3">
      <c r="A354" s="2" t="s">
        <v>630</v>
      </c>
      <c r="B354" s="3" t="s">
        <v>631</v>
      </c>
      <c r="C354" s="4" t="str">
        <f ca="1">IFERROR(__xludf.DUMMYFUNCTION("GOOGLETRANSLATE(B354,""auto"",""en"")"),"Please modi ji try to change our class 4 to 9 history books lessons about mughals, i am in class 7 and i dont want to read anymore about mughals")</f>
        <v>Please modi ji try to change our class 4 to 9 history books lessons about mughals, i am in class 7 and i dont want to read anymore about mughals</v>
      </c>
      <c r="D354" s="4" t="s">
        <v>631</v>
      </c>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3">
      <c r="A355" s="2" t="s">
        <v>592</v>
      </c>
      <c r="B355" s="3" t="s">
        <v>632</v>
      </c>
      <c r="C355" s="4" t="str">
        <f ca="1">IFERROR(__xludf.DUMMYFUNCTION("GOOGLETRANSLATE(B355,""auto"",""en"")"),"pm modiji
23-11-2022
Subject Cleaning Campaign
Resixted Sir Mein Cleanking Camin Ke Bare Mein KoKE Vo Vo Vo Vo Vo Vo Vo Vo Vo Vo Vo Vo Vo Vo Vo Vo Vo Vo Vo Vo Vo Vo Vo Vo Vo Vo Vo Vo Vo Vo Vo Vo Vo Vo Ki Vo Ki Vo Ki Vo Ki Vo KiGa Khanwadi Dhanwadi Dhanwad"&amp;"i Dhanwadi Dhanwadi Dhanwadi Dhanwadi Dhanwadi Dhanwadi Dhanwadi Weega
Sukhjinder singh")</f>
        <v>pm modiji
23-11-2022
Subject Cleaning Campaign
Resixted Sir Mein Cleanking Camin Ke Bare Mein KoKE Vo Vo Vo Vo Vo Vo Vo Vo Vo Vo Vo Vo Vo Vo Vo Vo Vo Vo Vo Vo Vo Vo Vo Vo Vo Vo Vo Vo Vo Vo Vo Vo Vo Vo Ki Vo Ki Vo Ki Vo Ki Vo KiGa Khanwadi Dhanwadi Dhanwadi Dhanwadi Dhanwadi Dhanwadi Dhanwadi Dhanwadi Dhanwadi Dhanwadi Weega
Sukhjinder singh</v>
      </c>
      <c r="D355" s="4" t="s">
        <v>3008</v>
      </c>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3">
      <c r="A356" s="2" t="s">
        <v>633</v>
      </c>
      <c r="B356" s="3" t="s">
        <v>634</v>
      </c>
      <c r="C356" s="4" t="str">
        <f ca="1">IFERROR(__xludf.DUMMYFUNCTION("GOOGLETRANSLATE(B356,""auto"",""en"")"),"Good Evening Modi JI
You are really doing great job for INDIA.
I want to share an idea regarding reducing corruption.
Please think about validity of the Rupees, if Rs. will have limited validity so that on renewal we have to visit bank or any Govt. centre"&amp;". All the money will come with the govt. and again new money will be circulated. no blocking of money with the people for black income.")</f>
        <v>Good Evening Modi JI
You are really doing great job for INDIA.
I want to share an idea regarding reducing corruption.
Please think about validity of the Rupees, if Rs. will have limited validity so that on renewal we have to visit bank or any Govt. centre. All the money will come with the govt. and again new money will be circulated. no blocking of money with the people for black income.</v>
      </c>
      <c r="D356" s="4" t="s">
        <v>634</v>
      </c>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3">
      <c r="A357" s="2" t="s">
        <v>502</v>
      </c>
      <c r="B357" s="3" t="s">
        <v>635</v>
      </c>
      <c r="C357" s="4" t="str">
        <f ca="1">IFERROR(__xludf.DUMMYFUNCTION("GOOGLETRANSLATE(B357,""auto"",""en"")"),"Dear modi sir
Mera 1 request hai ki jobhi aap ka MLA, mp or cm jate hai tab 2 car unke satha kafi hai
10 car leke jaruri nahi hai 10 car me sirf 10 log rahate hai unke vajese govt ka petrol vest public ka paisa vest or public ko unke vajese vajese trafic "&amp;"ka Problem Bhi Hota Hai
Please isako kuch karo")</f>
        <v>Dear modi sir
Mera 1 request hai ki jobhi aap ka MLA, mp or cm jate hai tab 2 car unke satha kafi hai
10 car leke jaruri nahi hai 10 car me sirf 10 log rahate hai unke vajese govt ka petrol vest public ka paisa vest or public ko unke vajese vajese trafic ka Problem Bhi Hota Hai
Please isako kuch karo</v>
      </c>
      <c r="D357" s="4" t="s">
        <v>3009</v>
      </c>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3">
      <c r="A358" s="2" t="s">
        <v>636</v>
      </c>
      <c r="B358" s="3" t="s">
        <v>637</v>
      </c>
      <c r="C358" s="4" t="str">
        <f ca="1">IFERROR(__xludf.DUMMYFUNCTION("GOOGLETRANSLATE(B358,""auto"",""en"")"),"Mygov")</f>
        <v>Mygov</v>
      </c>
      <c r="D358" s="4" t="s">
        <v>637</v>
      </c>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3">
      <c r="A359" s="2" t="s">
        <v>638</v>
      </c>
      <c r="B359" s="3" t="s">
        <v>639</v>
      </c>
      <c r="C359" s="4" t="str">
        <f ca="1">IFERROR(__xludf.DUMMYFUNCTION("GOOGLETRANSLATE(B359,""auto"",""en"")"),"Panchayat work has been poor.")</f>
        <v>Panchayat work has been poor.</v>
      </c>
      <c r="D359" s="4" t="s">
        <v>3010</v>
      </c>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3">
      <c r="A360" s="2" t="s">
        <v>125</v>
      </c>
      <c r="B360" s="3" t="s">
        <v>640</v>
      </c>
      <c r="C360" s="4" t="str">
        <f ca="1">IFERROR(__xludf.DUMMYFUNCTION("GOOGLETRANSLATE(B360,""auto"",""en"")"),"suggestion Regarding decoration works at various departments, psu 's or semi government organization, government training institutions-
1.except for paint all other decoration expenses can be capped and reduced drastically
2.especially at training institu"&amp;"tions money can be spent on better learning facilities than spending on unnecessary decorative work.
3.some entities are spending on decoration using other income than budget.. e.g. government training institutions sometimes provide training to private en"&amp;"tities or other government candidates . then income from such services is used for unnecessary expenses .. so that they can escape budgeting and audit..
4.also land use assessment should be done properly and Under used land must be privatized.. especially"&amp;" in railway.. some institutions are using 90% land allocated to them as a GOLF COURSE.. that is a very bad impression for new recruits to see that their superiors are spending time in playing golf on duty.")</f>
        <v>suggestion Regarding decoration works at various departments, psu 's or semi government organization, government training institutions-
1.except for paint all other decoration expenses can be capped and reduced drastically
2.especially at training institutions money can be spent on better learning facilities than spending on unnecessary decorative work.
3.some entities are spending on decoration using other income than budget.. e.g. government training institutions sometimes provide training to private entities or other government candidates . then income from such services is used for unnecessary expenses .. so that they can escape budgeting and audit..
4.also land use assessment should be done properly and Under used land must be privatized.. especially in railway.. some institutions are using 90% land allocated to them as a GOLF COURSE.. that is a very bad impression for new recruits to see that their superiors are spending time in playing golf on duty.</v>
      </c>
      <c r="D360" s="4" t="s">
        <v>640</v>
      </c>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3">
      <c r="A361" s="2" t="s">
        <v>641</v>
      </c>
      <c r="B361" s="3" t="s">
        <v>642</v>
      </c>
      <c r="C361" s="4" t="str">
        <f ca="1">IFERROR(__xludf.DUMMYFUNCTION("GOOGLETRANSLATE(B361,""auto"",""en"")"),"Respected Sir/Madam,
The speed of trial of a rape case should be fast and impactful for the society. I am not denying the fact that, the accused also have their legal rights to fight. I am just suggesting for a speedy trial.")</f>
        <v>Respected Sir/Madam,
The speed of trial of a rape case should be fast and impactful for the society. I am not denying the fact that, the accused also have their legal rights to fight. I am just suggesting for a speedy trial.</v>
      </c>
      <c r="D361" s="4" t="s">
        <v>642</v>
      </c>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3">
      <c r="A362" s="2" t="s">
        <v>643</v>
      </c>
      <c r="B362" s="3" t="s">
        <v>644</v>
      </c>
      <c r="C362" s="4" t="str">
        <f ca="1">IFERROR(__xludf.DUMMYFUNCTION("GOOGLETRANSLATE(B362,""auto"",""en"")"),"life certificate submission for person above 75 should be relaxed for their comfort. Many people can't submit online certificate due to age related changes. kindly advise alternative way for them.")</f>
        <v>life certificate submission for person above 75 should be relaxed for their comfort. Many people can't submit online certificate due to age related changes. kindly advise alternative way for them.</v>
      </c>
      <c r="D362" s="4" t="s">
        <v>644</v>
      </c>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3">
      <c r="A363" s="2" t="s">
        <v>645</v>
      </c>
      <c r="B363" s="3" t="s">
        <v>646</v>
      </c>
      <c r="C363" s="4" t="str">
        <f ca="1">IFERROR(__xludf.DUMMYFUNCTION("GOOGLETRANSLATE(B363,""auto"",""en"")"),"Respected Concern,
I would like to bring to your notice one major issue country is facing
The student are moving to other countries for studying and job saying studies are low at cost and easy to pass the exam in other country and the doing job there sayi"&amp;"ng pay is higher there
they are contributing nothing towards our country and if any pandemic arises like war/disease they say India bring us back and if there is some delay they start to degrade India. if they are not interested to study in India or do jo"&amp;"b in India then why they are expecting from India..
So my point is Government should have some condition when they approach to move outside India Such that they Stay in our Country and focus on developing and generating Income for our Country not for Fore"&amp;"ign Country Where they just go and earn and contribute in there GDP not in ours")</f>
        <v>Respected Concern,
I would like to bring to your notice one major issue country is facing
The student are moving to other countries for studying and job saying studies are low at cost and easy to pass the exam in other country and the doing job there saying pay is higher there
they are contributing nothing towards our country and if any pandemic arises like war/disease they say India bring us back and if there is some delay they start to degrade India. if they are not interested to study in India or do job in India then why they are expecting from India..
So my point is Government should have some condition when they approach to move outside India Such that they Stay in our Country and focus on developing and generating Income for our Country not for Foreign Country Where they just go and earn and contribute in there GDP not in ours</v>
      </c>
      <c r="D363" s="4" t="s">
        <v>646</v>
      </c>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3">
      <c r="A364" s="2" t="s">
        <v>647</v>
      </c>
      <c r="B364" s="3" t="s">
        <v>648</v>
      </c>
      <c r="C364" s="4" t="str">
        <f ca="1">IFERROR(__xludf.DUMMYFUNCTION("GOOGLETRANSLATE(B364,""auto"",""en"")"),"Good morning modiji,
Mera naam lowrance thomas hein. Mein ek suggestion dena chaahta huin government job ke baare mein. Education, skill ya patrata ke anusaar
Modiji aap jab se PM bane hein tab se bohot se bohot se bohot se bohot se bohot se bohot se boho"&amp;"t se bohot se bohot se bohot se bohot se bohot se bohot se bohot se boy Iske liye aapko dhanyavaad deta huin.")</f>
        <v>Good morning modiji,
Mera naam lowrance thomas hein. Mein ek suggestion dena chaahta huin government job ke baare mein. Education, skill ya patrata ke anusaar
Modiji aap jab se PM bane hein tab se bohot se bohot se bohot se bohot se bohot se bohot se bohot se bohot se bohot se bohot se bohot se bohot se bohot se bohot se boy Iske liye aapko dhanyavaad deta huin.</v>
      </c>
      <c r="D364" s="4" t="s">
        <v>3011</v>
      </c>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3">
      <c r="A365" s="2" t="s">
        <v>592</v>
      </c>
      <c r="B365" s="3" t="s">
        <v>649</v>
      </c>
      <c r="C365" s="4" t="str">
        <f ca="1">IFERROR(__xludf.DUMMYFUNCTION("GOOGLETRANSLATE(B365,""auto"",""en"")"),"PM modi ji
23-11-2022
Subject Road Accident
Respected sir mein road accident ke bare mein aapse likhna chahta hun kyunki we our india peoples die to road accident we our india police sleeping than challan our indian trucks not wearing helmets and seat bel"&amp;"ts motorcycle and cars iski tarf bhi dhyan dijiye mein aapka dhanwadi howanga
Sukhjinder singh")</f>
        <v>PM modi ji
23-11-2022
Subject Road Accident
Respected sir mein road accident ke bare mein aapse likhna chahta hun kyunki we our india peoples die to road accident we our india police sleeping than challan our indian trucks not wearing helmets and seat belts motorcycle and cars iski tarf bhi dhyan dijiye mein aapka dhanwadi howanga
Sukhjinder singh</v>
      </c>
      <c r="D365" s="4" t="s">
        <v>3012</v>
      </c>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3">
      <c r="A366" s="2" t="s">
        <v>650</v>
      </c>
      <c r="B366" s="3" t="s">
        <v>651</v>
      </c>
      <c r="C366" s="4" t="str">
        <f ca="1">IFERROR(__xludf.DUMMYFUNCTION("GOOGLETRANSLATE(B366,""auto"",""en"")"),"Respected Honourable Prime minister sir of India.
Our kind regards to you sir. Now a days most of historical milestone steps are taken by you sir. Many million thanks for making new vision India.
I would like to share my thoughts about use of high dignity"&amp;" post or constitutional title by different organizations in India and mandatory by using portrait for displaying it in all public offices, buildings and for other legitimate purposes of our Prime minister, President, each state Governor, and Chief ministe"&amp;"r.
A. MIS-USE THE CONSTITUTIONAL HEAD NAME BY INDIAN CITIZENS
B. B. PORTRAIT OF DISPLAYING OF PRIME MINISTER, PRESIDENT, GOVERNOR, AND CHIEF MINISTER IN ALL OFFICES.")</f>
        <v>Respected Honourable Prime minister sir of India.
Our kind regards to you sir. Now a days most of historical milestone steps are taken by you sir. Many million thanks for making new vision India.
I would like to share my thoughts about use of high dignity post or constitutional title by different organizations in India and mandatory by using portrait for displaying it in all public offices, buildings and for other legitimate purposes of our Prime minister, President, each state Governor, and Chief minister.
A. MIS-USE THE CONSTITUTIONAL HEAD NAME BY INDIAN CITIZENS
B. B. PORTRAIT OF DISPLAYING OF PRIME MINISTER, PRESIDENT, GOVERNOR, AND CHIEF MINISTER IN ALL OFFICES.</v>
      </c>
      <c r="D366" s="4" t="s">
        <v>651</v>
      </c>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3">
      <c r="A367" s="2" t="s">
        <v>652</v>
      </c>
      <c r="B367" s="3" t="s">
        <v>653</v>
      </c>
      <c r="C367" s="4" t="str">
        <f ca="1">IFERROR(__xludf.DUMMYFUNCTION("GOOGLETRANSLATE(B367,""auto"",""en"")"),"As per my knowledge, following are observed in many localities.
1. After roads completion, within span of few months, other departments start digging the holes for some other reasons
2. Drainage systems are improving only when bigger issue occurs
It might"&amp;" be due to n number of reasons, My suggestion here is all departments should be merged at one website, where the decission framework should be displayed to any website viewer, such that transparency brings a large transformation.
Many of the government we"&amp;"bsites are not working properly, the quality check needs to be monitored by NGO's or other officials regularly
Please bring awareness in public to re-use the items instead of single usage items. It reduces so much of wastage..")</f>
        <v>As per my knowledge, following are observed in many localities.
1. After roads completion, within span of few months, other departments start digging the holes for some other reasons
2. Drainage systems are improving only when bigger issue occurs
It might be due to n number of reasons, My suggestion here is all departments should be merged at one website, where the decission framework should be displayed to any website viewer, such that transparency brings a large transformation.
Many of the government websites are not working properly, the quality check needs to be monitored by NGO's or other officials regularly
Please bring awareness in public to re-use the items instead of single usage items. It reduces so much of wastage..</v>
      </c>
      <c r="D367" s="4" t="s">
        <v>653</v>
      </c>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3">
      <c r="A368" s="2" t="s">
        <v>55</v>
      </c>
      <c r="B368" s="3" t="s">
        <v>654</v>
      </c>
      <c r="C368" s="4" t="str">
        <f ca="1">IFERROR(__xludf.DUMMYFUNCTION("GOOGLETRANSLATE(B368,""auto"",""en"")"),"I would like to share my view on Day running lights in car and two wheelers. Nowadays all cars and two wheelers are coming with Day running Lights. I don’t know why this was started. Day time we have bright Sunlight… Day running light may utilise the batt"&amp;"ery power. So the life of battery may come down due to Day running lights. These batteries will be disposed. Handling and Recycling of batteries may require care and cost. Hope this was thought before Day running lights introduced…")</f>
        <v>I would like to share my view on Day running lights in car and two wheelers. Nowadays all cars and two wheelers are coming with Day running Lights. I don’t know why this was started. Day time we have bright Sunlight… Day running light may utilise the battery power. So the life of battery may come down due to Day running lights. These batteries will be disposed. Handling and Recycling of batteries may require care and cost. Hope this was thought before Day running lights introduced…</v>
      </c>
      <c r="D368" s="4" t="s">
        <v>654</v>
      </c>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3">
      <c r="A369" s="2" t="s">
        <v>655</v>
      </c>
      <c r="B369" s="3" t="s">
        <v>656</v>
      </c>
      <c r="C369" s="4" t="str">
        <f ca="1">IFERROR(__xludf.DUMMYFUNCTION("GOOGLETRANSLATE(B369,""auto"",""en"")"),"When will the update of the certificate come? pledge certificate quiz certificate BSESYPL DR LAL PATH LAB stay home. stay safe COVID 19 Sir, can you tell me when the update of all these will come? Sir like all other updates have come. Update should come.")</f>
        <v>When will the update of the certificate come? pledge certificate quiz certificate BSESYPL DR LAL PATH LAB stay home. stay safe COVID 19 Sir, can you tell me when the update of all these will come? Sir like all other updates have come. Update should come.</v>
      </c>
      <c r="D369" s="4" t="s">
        <v>656</v>
      </c>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3">
      <c r="A370" s="2" t="s">
        <v>657</v>
      </c>
      <c r="B370" s="3" t="s">
        <v>658</v>
      </c>
      <c r="C370" s="5" t="str">
        <f ca="1">IFERROR(__xludf.DUMMYFUNCTION("GOOGLETRANSLATE(B370,""auto"",""en"")"),"https://paperwala.online/%e0%a4%aa%e0%a5%8d%e0%a4%b0%e0%a4%a7%e0%a4%be%e0%a4%a8%e0%a4%ae%e0%a4%82%e0%a4%a4%e0%a5%8d%e0%a4%b0%e0%a5%80-%e0%a4%a8%e0%a4%b0%e0%a5%87%e0%a4%82%e0%a4%a6-%e0%a4%ae%e0%a5%8b%e0%a4%a6%e0%a5%80/")</f>
        <v>https://paperwala.online/%e0%a4%aa%e0%a5%8d%e0%a4%b0%e0%a4%a7%e0%a4%be%e0%a4%a8%e0%a4%ae%e0%a4%82%e0%a4%a4%e0%a5%8d%e0%a4%b0%e0%a5%80-%e0%a4%a8%e0%a4%b0%e0%a5%87%e0%a4%82%e0%a4%a6-%e0%a4%ae%e0%a5%8b%e0%a4%a6%e0%a5%80/</v>
      </c>
      <c r="D370" s="4" t="s">
        <v>658</v>
      </c>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3">
      <c r="A371" s="2" t="s">
        <v>659</v>
      </c>
      <c r="B371" s="3" t="s">
        <v>660</v>
      </c>
      <c r="C371" s="4" t="str">
        <f ca="1">IFERROR(__xludf.DUMMYFUNCTION("GOOGLETRANSLATE(B371,""auto"",""en"")"),"Dears Indians,
Better in America, Canada, and European countries for better Standard of Living is the dream of most Indians settled in India and now Indians have started entering the US, Canada Borders illegally.
Press this link to see the video of how an"&amp;" Indian Family Family Family
Please read pdf")</f>
        <v>Dears Indians,
Better in America, Canada, and European countries for better Standard of Living is the dream of most Indians settled in India and now Indians have started entering the US, Canada Borders illegally.
Press this link to see the video of how an Indian Family Family Family
Please read pdf</v>
      </c>
      <c r="D371" s="4" t="s">
        <v>3013</v>
      </c>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3">
      <c r="A372" s="2" t="s">
        <v>661</v>
      </c>
      <c r="B372" s="3" t="s">
        <v>662</v>
      </c>
      <c r="C372" s="4" t="str">
        <f ca="1">IFERROR(__xludf.DUMMYFUNCTION("GOOGLETRANSLATE(B372,""auto"",""en"")"),"As I am Proficent in the field of MEP-HVAC in Execution operations and Maintenance of Small and Large Projects with 25-30 years of experience and depth knowledge in Refrigeration and Air-conditioning if you could accamudate me somewhere in yours Private C"&amp;"ontractors or related services companies or suggest what to do my survival gets poor day by day due to no work.
Awaiting for your reply soon. I hope there is no use of comments it's wastage of time and more to be disharted from these type of portals.
rega"&amp;"rds,")</f>
        <v>As I am Proficent in the field of MEP-HVAC in Execution operations and Maintenance of Small and Large Projects with 25-30 years of experience and depth knowledge in Refrigeration and Air-conditioning if you could accamudate me somewhere in yours Private Contractors or related services companies or suggest what to do my survival gets poor day by day due to no work.
Awaiting for your reply soon. I hope there is no use of comments it's wastage of time and more to be disharted from these type of portals.
regards,</v>
      </c>
      <c r="D372" s="4" t="s">
        <v>662</v>
      </c>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3">
      <c r="A373" s="2" t="s">
        <v>663</v>
      </c>
      <c r="B373" s="3" t="s">
        <v>664</v>
      </c>
      <c r="C373" s="4" t="str">
        <f ca="1">IFERROR(__xludf.DUMMYFUNCTION("GOOGLETRANSLATE(B373,""auto"",""en"")"),"sir income tax main aap saving ko bada dijiye invest for 5 saal 10saal respectively years in railway development / border development and PPF amount bhi bada dijiya mediclaim amount bhi bada dijiya give benefit and returns ko taxable kar dijiya govt ke pa"&amp;"as paisa bhi aa jayega aur thoda Income tax slab bhi bada dijiye.")</f>
        <v>sir income tax main aap saving ko bada dijiye invest for 5 saal 10saal respectively years in railway development / border development and PPF amount bhi bada dijiya mediclaim amount bhi bada dijiya give benefit and returns ko taxable kar dijiya govt ke paas paisa bhi aa jayega aur thoda Income tax slab bhi bada dijiye.</v>
      </c>
      <c r="D373" s="4" t="s">
        <v>3014</v>
      </c>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3">
      <c r="A374" s="2" t="s">
        <v>590</v>
      </c>
      <c r="B374" s="3" t="s">
        <v>665</v>
      </c>
      <c r="C374" s="4" t="str">
        <f ca="1">IFERROR(__xludf.DUMMYFUNCTION("GOOGLETRANSLATE(B374,""auto"",""en"")"),"DEAR PM SIR PLEASE FOCUS PUBLIC WORKS DEPARTMENT, ENVIRONMENT , CLEEN INDIA , JAL JEEVAN MISSION , PUBLIC HEALTH , JOB RECRUTMENT , MSME , INDUSTRY.")</f>
        <v>DEAR PM SIR PLEASE FOCUS PUBLIC WORKS DEPARTMENT, ENVIRONMENT , CLEEN INDIA , JAL JEEVAN MISSION , PUBLIC HEALTH , JOB RECRUTMENT , MSME , INDUSTRY.</v>
      </c>
      <c r="D374" s="4" t="s">
        <v>665</v>
      </c>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3">
      <c r="A375" s="2" t="s">
        <v>666</v>
      </c>
      <c r="B375" s="3" t="s">
        <v>667</v>
      </c>
      <c r="C375" s="4" t="str">
        <f ca="1">IFERROR(__xludf.DUMMYFUNCTION("GOOGLETRANSLATE(B375,""auto"",""en"")"),"Add feature like Talk to Saathi for Law Related Matters ..
Jaise ki koi crime hua to ... usse kaise deal krna hai ... kya procedure ko follow krna ... kin case ko hm kaise deal karenge")</f>
        <v>Add feature like Talk to Saathi for Law Related Matters ..
Jaise ki koi crime hua to ... usse kaise deal krna hai ... kya procedure ko follow krna ... kin case ko hm kaise deal karenge</v>
      </c>
      <c r="D375" s="4" t="s">
        <v>3015</v>
      </c>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3">
      <c r="A376" s="2" t="s">
        <v>592</v>
      </c>
      <c r="B376" s="3" t="s">
        <v>668</v>
      </c>
      <c r="C376" s="4" t="str">
        <f ca="1">IFERROR(__xludf.DUMMYFUNCTION("GOOGLETRANSLATE(B376,""auto"",""en"")"),"PM Modi
22 Nov 2022
Subject 12 Pass Job
Respect sir mein Sukhjinder singh 12 pass job dhundh raha hun meri village toda district panchkula ki koi development nahi hui hai kyunki meri village backward area mein aa jati hai sarkar ka is village ki tarf koi "&amp;"dhyan nahi diya gya meri aapse benti hai ki meri village ki tarf dhyan diya jayaa
aapka dhanvaad
Sukhjinder singh")</f>
        <v>PM Modi
22 Nov 2022
Subject 12 Pass Job
Respect sir mein Sukhjinder singh 12 pass job dhundh raha hun meri village toda district panchkula ki koi development nahi hui hai kyunki meri village backward area mein aa jati hai sarkar ka is village ki tarf koi dhyan nahi diya gya meri aapse benti hai ki meri village ki tarf dhyan diya jayaa
aapka dhanvaad
Sukhjinder singh</v>
      </c>
      <c r="D376" s="4" t="s">
        <v>3016</v>
      </c>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3">
      <c r="A377" s="2" t="s">
        <v>669</v>
      </c>
      <c r="B377" s="3" t="s">
        <v>670</v>
      </c>
      <c r="C377" s="4" t="str">
        <f ca="1">IFERROR(__xludf.DUMMYFUNCTION("GOOGLETRANSLATE(B377,""auto"",""en"")"),"One nation one education system, one nation one syllabus. Equitable education platform to each child of nation. Equitable education platform only can be accommodated by the government school education system. privately education system must not be allowed"&amp;" at least upto 12th standard. Privately education system is creating division amongst the young minds. Religious organization must not be allowed to run education system. Each panchayat in the nation must have a school upto 12th standard. It would be bett"&amp;"er if KV education system open in panchayat. The concept each child belongs to Nation. It must be adopted. If it could implement by 2047 we could be one")</f>
        <v>One nation one education system, one nation one syllabus. Equitable education platform to each child of nation. Equitable education platform only can be accommodated by the government school education system. privately education system must not be allowed at least upto 12th standard. Privately education system is creating division amongst the young minds. Religious organization must not be allowed to run education system. Each panchayat in the nation must have a school upto 12th standard. It would be better if KV education system open in panchayat. The concept each child belongs to Nation. It must be adopted. If it could implement by 2047 we could be one</v>
      </c>
      <c r="D377" s="4" t="s">
        <v>670</v>
      </c>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3">
      <c r="A378" s="2" t="s">
        <v>671</v>
      </c>
      <c r="B378" s="3" t="s">
        <v>672</v>
      </c>
      <c r="C378" s="4" t="str">
        <f ca="1">IFERROR(__xludf.DUMMYFUNCTION("GOOGLETRANSLATE(B378,""auto"",""en"")"),"We need to save the land for farming.
Now a days we lost the farm land due to many development.
As compare to past 30 years most of farming land used in roads/building construction.
I request to our government to protect / save our farming land.")</f>
        <v>We need to save the land for farming.
Now a days we lost the farm land due to many development.
As compare to past 30 years most of farming land used in roads/building construction.
I request to our government to protect / save our farming land.</v>
      </c>
      <c r="D378" s="4" t="s">
        <v>672</v>
      </c>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3">
      <c r="A379" s="2" t="s">
        <v>673</v>
      </c>
      <c r="B379" s="3" t="s">
        <v>674</v>
      </c>
      <c r="C379" s="4" t="str">
        <f ca="1">IFERROR(__xludf.DUMMYFUNCTION("GOOGLETRANSLATE(B379,""auto"",""en"")"),"Millets are the healthy Nutrition. Improving the usage benefits our Farmers in a large way. Today Agriculture sector is facing crisis due to diversified involvement towards easy mode of urban jobs. Rural connectivity issues are proving fatal to the Nation"&amp;". Encouraging farmers by the central Govt Bjp scenes are proving beneficial to all Agricuturists. Millets production on a large scale may lead to Healthy and wealthy Bharat")</f>
        <v>Millets are the healthy Nutrition. Improving the usage benefits our Farmers in a large way. Today Agriculture sector is facing crisis due to diversified involvement towards easy mode of urban jobs. Rural connectivity issues are proving fatal to the Nation. Encouraging farmers by the central Govt Bjp scenes are proving beneficial to all Agricuturists. Millets production on a large scale may lead to Healthy and wealthy Bharat</v>
      </c>
      <c r="D379" s="4" t="s">
        <v>674</v>
      </c>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3">
      <c r="A380" s="2" t="s">
        <v>675</v>
      </c>
      <c r="B380" s="3" t="s">
        <v>676</v>
      </c>
      <c r="C380" s="4" t="str">
        <f ca="1">IFERROR(__xludf.DUMMYFUNCTION("GOOGLETRANSLATE(B380,""auto"",""en"")"),"🙏 vanakkam,
I would like to have an efficient and practically applicable teaching education and encouraging moral values in the budding students and also free moral education in all over India will recover us from disasters. On saying, everything has bee"&amp;"n watched by nature. If we didn't even change ourselves now, definitely NATURE WILL SHOW ITS IMPACT. Please mark my words ji.
JAI PRITHYANGIRAE🙏🙏🙏🙏")</f>
        <v>🙏 vanakkam,
I would like to have an efficient and practically applicable teaching education and encouraging moral values in the budding students and also free moral education in all over India will recover us from disasters. On saying, everything has been watched by nature. If we didn't even change ourselves now, definitely NATURE WILL SHOW ITS IMPACT. Please mark my words ji.
JAI PRITHYANGIRAE🙏🙏🙏🙏</v>
      </c>
      <c r="D380" s="4" t="s">
        <v>676</v>
      </c>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3">
      <c r="A381" s="2" t="s">
        <v>677</v>
      </c>
      <c r="B381" s="3" t="s">
        <v>678</v>
      </c>
      <c r="C381" s="4" t="str">
        <f ca="1">IFERROR(__xludf.DUMMYFUNCTION("GOOGLETRANSLATE(B381,""auto"",""en"")"),"WHY CANT WE REUSE OUR DEMOLISHED BUILDING BY SEPARATING EACH MATERIAL FROM THE DEBRI THUS STOP IT FROM NOT REACHING TO LANDFILL")</f>
        <v>WHY CANT WE REUSE OUR DEMOLISHED BUILDING BY SEPARATING EACH MATERIAL FROM THE DEBRI THUS STOP IT FROM NOT REACHING TO LANDFILL</v>
      </c>
      <c r="D381" s="4" t="s">
        <v>678</v>
      </c>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3">
      <c r="A382" s="2" t="s">
        <v>679</v>
      </c>
      <c r="B382" s="3" t="s">
        <v>680</v>
      </c>
      <c r="C382" s="4" t="str">
        <f ca="1">IFERROR(__xludf.DUMMYFUNCTION("GOOGLETRANSLATE(B382,""auto"",""en"")"),"Honorable Prime Minister,
Jai Hind.
Extremely important and essential suggestions for the construction of the National Sadbhavana Committee.
Always your best,
Shishir Bhalchandra Ghatpande
92700116, 979060")</f>
        <v>Honorable Prime Minister,
Jai Hind.
Extremely important and essential suggestions for the construction of the National Sadbhavana Committee.
Always your best,
Shishir Bhalchandra Ghatpande
92700116, 979060</v>
      </c>
      <c r="D382" s="4" t="s">
        <v>3017</v>
      </c>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3">
      <c r="A383" s="2" t="s">
        <v>681</v>
      </c>
      <c r="B383" s="3" t="s">
        <v>682</v>
      </c>
      <c r="C383" s="4" t="str">
        <f ca="1">IFERROR(__xludf.DUMMYFUNCTION("GOOGLETRANSLATE(B383,""auto"",""en"")"),"Dear PM Sir
Jai Hind
My idea is to use parali which is bye products of dhan and wheat crops, can be used for making rigid packing, straws, paper and carpets.
Request you to give some directions to government to close it. This will give more revenues, more"&amp;" employment and permanent solution for pollution created by burning it in north India.
Idea 2 is control waste collectors in each and every cities, which are basically migrant minorities. Their activities are suspicious and they grow like anything. Some c"&amp;"ontrol measures and local vigilance is must for our internal securities.")</f>
        <v>Dear PM Sir
Jai Hind
My idea is to use parali which is bye products of dhan and wheat crops, can be used for making rigid packing, straws, paper and carpets.
Request you to give some directions to government to close it. This will give more revenues, more employment and permanent solution for pollution created by burning it in north India.
Idea 2 is control waste collectors in each and every cities, which are basically migrant minorities. Their activities are suspicious and they grow like anything. Some control measures and local vigilance is must for our internal securities.</v>
      </c>
      <c r="D383" s="4" t="s">
        <v>682</v>
      </c>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3">
      <c r="A384" s="2" t="s">
        <v>590</v>
      </c>
      <c r="B384" s="3" t="s">
        <v>683</v>
      </c>
      <c r="C384" s="4" t="str">
        <f ca="1">IFERROR(__xludf.DUMMYFUNCTION("GOOGLETRANSLATE(B384,""auto"",""en"")"),"Dear sir please focus on nesha mukta india , Public work Department, public Health, Library, education, industry and msme development , anti-corruption movement, Job recruitment, water conservation , cleen India. Water connection every House.")</f>
        <v>Dear sir please focus on nesha mukta india , Public work Department, public Health, Library, education, industry and msme development , anti-corruption movement, Job recruitment, water conservation , cleen India. Water connection every House.</v>
      </c>
      <c r="D384" s="4" t="s">
        <v>683</v>
      </c>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3">
      <c r="A385" s="2" t="s">
        <v>483</v>
      </c>
      <c r="B385" s="3" t="s">
        <v>487</v>
      </c>
      <c r="C385" s="4" t="str">
        <f ca="1">IFERROR(__xludf.DUMMYFUNCTION("GOOGLETRANSLATE(B385,""auto"",""en"")"),"Mr.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The government bookkeeper and Majistrate of Basirhat Adal also go from 500 to 5000 bakes. The sequence of TIMC Pati of Basirhat persecutes the people for some money, Avm, the Spi Aam Left Front Party of Basirhat also persecutes"&amp;" the masses for some rupee.
And the human superintendent gives any case to the police. And the police do nothing to the criminals. Inverted innocent enters the honeymoon. Can we form a different party? Such a party will stop the atrocities of Jai Gur Khod"&amp;" Police and will keep an eye on the work of the police and the Dosi police will punish the serials. By creating a new party, employment will also increase and INSAF will also be found.")</f>
        <v>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Dosi police will punish the serials. By creating a new party, employment will also increase and INSAF will also be found.</v>
      </c>
      <c r="D385" s="4" t="s">
        <v>2979</v>
      </c>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3">
      <c r="A386" s="2" t="s">
        <v>234</v>
      </c>
      <c r="B386" s="3" t="s">
        <v>684</v>
      </c>
      <c r="C386" s="4" t="str">
        <f ca="1">IFERROR(__xludf.DUMMYFUNCTION("GOOGLETRANSLATE(B386,""auto"",""en"")"),"Contracts of civil construction
The buyer always prepares estimate for likely cost. This estimate is based on schedule of rates published by PWD.
Contractors , eager to get business ,will quote substantially less than estimated price .Buyer normally knows"&amp;" that it is not possible to complete that job in that price meeting all written speculations .But the buyer is normally duty- bound to accept lowest price .
Contractors quote less due to confidence that they will manage lower quote by doing compromises on"&amp;" quality/quantity/bribing concerned inspecting authority .
Now if the buyer does not accept lower quality , work will not be done . This is interpreted as incompetence of buyer to get the work done .RESULT : lower quality of work or no work .
Either way p"&amp;"ublic suffers .
SOLUTION PROPOSED : whenever any contractor quotes substantially less than estimate ,, his work quality /quantity should be supervised by an independent authority also .")</f>
        <v>Contracts of civil construction
The buyer always prepares estimate for likely cost. This estimate is based on schedule of rates published by PWD.
Contractors , eager to get business ,will quote substantially less than estimated price .Buyer normally knows that it is not possible to complete that job in that price meeting all written speculations .But the buyer is normally duty- bound to accept lowest price .
Contractors quote less due to confidence that they will manage lower quote by doing compromises on quality/quantity/bribing concerned inspecting authority .
Now if the buyer does not accept lower quality , work will not be done . This is interpreted as incompetence of buyer to get the work done .RESULT : lower quality of work or no work .
Either way public suffers .
SOLUTION PROPOSED : whenever any contractor quotes substantially less than estimate ,, his work quality /quantity should be supervised by an independent authority also .</v>
      </c>
      <c r="D386" s="4" t="s">
        <v>684</v>
      </c>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3">
      <c r="A387" s="2" t="s">
        <v>685</v>
      </c>
      <c r="B387" s="3" t="s">
        <v>686</v>
      </c>
      <c r="C387" s="4" t="str">
        <f ca="1">IFERROR(__xludf.DUMMYFUNCTION("GOOGLETRANSLATE(B387,""auto"",""en"")"),"Sirji,
Considering the EWS Reservation Limit, Requesting You to Modify the Income Tax Slab and May Increase the Non Taxable Limit to 10 Lakhs.
Really it could impact MIG families in a big way.
Hope the budget discussions and recommendations may start soon"&amp;" for the FY 2023-24. So pls consider ji .. 🙏")</f>
        <v>Sirji,
Considering the EWS Reservation Limit, Requesting You to Modify the Income Tax Slab and May Increase the Non Taxable Limit to 10 Lakhs.
Really it could impact MIG families in a big way.
Hope the budget discussions and recommendations may start soon for the FY 2023-24. So pls consider ji .. 🙏</v>
      </c>
      <c r="D387" s="4" t="s">
        <v>686</v>
      </c>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3">
      <c r="A388" s="2" t="s">
        <v>687</v>
      </c>
      <c r="B388" s="3" t="s">
        <v>688</v>
      </c>
      <c r="C388" s="4" t="str">
        <f ca="1">IFERROR(__xludf.DUMMYFUNCTION("GOOGLETRANSLATE(B388,""auto"",""en"")"),"support")</f>
        <v>support</v>
      </c>
      <c r="D388" s="4" t="s">
        <v>688</v>
      </c>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3">
      <c r="A389" s="2" t="s">
        <v>687</v>
      </c>
      <c r="B389" s="3" t="s">
        <v>688</v>
      </c>
      <c r="C389" s="4" t="str">
        <f ca="1">IFERROR(__xludf.DUMMYFUNCTION("GOOGLETRANSLATE(B389,""auto"",""en"")"),"support")</f>
        <v>support</v>
      </c>
      <c r="D389" s="4" t="s">
        <v>688</v>
      </c>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3">
      <c r="A390" s="2" t="s">
        <v>689</v>
      </c>
      <c r="B390" s="3" t="s">
        <v>690</v>
      </c>
      <c r="C390" s="4" t="str">
        <f ca="1">IFERROR(__xludf.DUMMYFUNCTION("GOOGLETRANSLATE(B390,""auto"",""en"")"),"my lord Krishna modi ji time have to come for practically we are awakening but need of support of honorable revered modi je only")</f>
        <v>my lord Krishna modi ji time have to come for practically we are awakening but need of support of honorable revered modi je only</v>
      </c>
      <c r="D390" s="4" t="s">
        <v>690</v>
      </c>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3">
      <c r="A391" s="2" t="s">
        <v>691</v>
      </c>
      <c r="B391" s="3" t="s">
        <v>692</v>
      </c>
      <c r="C391" s="4" t="str">
        <f ca="1">IFERROR(__xludf.DUMMYFUNCTION("GOOGLETRANSLATE(B391,""auto"",""en"")"),"EXPENSIVE TRAINS.
OLD, UNMAINTAINED, IGNORED PLATFORMS.
Bangalore had a makeover of platform. Seems expensive.
Cheaper way of keeping existing structures and just adding false ceiling for modern look at Train platforms like major Central stations.")</f>
        <v>EXPENSIVE TRAINS.
OLD, UNMAINTAINED, IGNORED PLATFORMS.
Bangalore had a makeover of platform. Seems expensive.
Cheaper way of keeping existing structures and just adding false ceiling for modern look at Train platforms like major Central stations.</v>
      </c>
      <c r="D391" s="4" t="s">
        <v>692</v>
      </c>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3">
      <c r="A392" s="2" t="s">
        <v>691</v>
      </c>
      <c r="B392" s="3" t="s">
        <v>693</v>
      </c>
      <c r="C392" s="4" t="str">
        <f ca="1">IFERROR(__xludf.DUMMYFUNCTION("GOOGLETRANSLATE(B392,""auto"",""en"")"),"!IDEA!
City Management.
The ""Dhritarashtra"" Urban development ministry has to do some MINIMUM things.
Each city must meet atleast BASIC amenities, else it should not be recognized as a 1st tier city, no airport, no metro, no major events should be alloc"&amp;"ated. The requirements are providing
1) Platforms atleast to 25% of city. People walk on road not on platform. Shame, forget 2,3tier cities. This is basic for any developing country. Even african cities are decent.
2) Trash cans should be kept atleast .25"&amp;" kms away
3) Sewage should not be let into rivers, rather piped to sea.
Forget everything else, atleast if these two are not there, what is the point of telling we are developing? These are signs of development. A top city of India like Chennai puts us al"&amp;"l in shame.
Urban ministry has no standards.")</f>
        <v>!IDEA!
City Management.
The "Dhritarashtra" Urban development ministry has to do some MINIMUM things.
Each city must meet atleast BASIC amenities, else it should not be recognized as a 1st tier city, no airport, no metro, no major events should be allocated. The requirements are providing
1) Platforms atleast to 25% of city. People walk on road not on platform. Shame, forget 2,3tier cities. This is basic for any developing country. Even african cities are decent.
2) Trash cans should be kept atleast .25 kms away
3) Sewage should not be let into rivers, rather piped to sea.
Forget everything else, atleast if these two are not there, what is the point of telling we are developing? These are signs of development. A top city of India like Chennai puts us all in shame.
Urban ministry has no standards.</v>
      </c>
      <c r="D392" s="4" t="s">
        <v>693</v>
      </c>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3">
      <c r="A393" s="2" t="s">
        <v>691</v>
      </c>
      <c r="B393" s="3" t="s">
        <v>694</v>
      </c>
      <c r="C393" s="4" t="str">
        <f ca="1">IFERROR(__xludf.DUMMYFUNCTION("GOOGLETRANSLATE(B393,""auto"",""en"")"),"!IDEA!
Farmers issue.
Farming is regulated which is why they are poor. Modify the regulation - as per this idea.
Firstly, worldwide traditional farmers are on the decline while food consumption is growing due to population.
Currently Indian farmers cannot"&amp;" export just like that due to domestic requirements.
!IDEA! is to solve the world problem as well as improve income of farmers. Take rice as an example for this:
1. Differentiate rice into ""Exportable"" rice and non-exportable rice.
Exportable rice is hi"&amp;"ghly priced and sold at high prices within India and overseas.
Farmer who aims or targets this Exportable variety must pay higher taxes or fees to government to sell.
The income from that should be compensated to Farmers who make Non-exportable and sell d"&amp;"omestically, at cheaper prices for poor, middle class person.
REMEMBER, this is not exporter vs regular farmer. This is Exportable variety vs other variety. Exportable variety must be treated as a different product.")</f>
        <v>!IDEA!
Farmers issue.
Farming is regulated which is why they are poor. Modify the regulation - as per this idea.
Firstly, worldwide traditional farmers are on the decline while food consumption is growing due to population.
Currently Indian farmers cannot export just like that due to domestic requirements.
!IDEA! is to solve the world problem as well as improve income of farmers. Take rice as an example for this:
1. Differentiate rice into "Exportable" rice and non-exportable rice.
Exportable rice is highly priced and sold at high prices within India and overseas.
Farmer who aims or targets this Exportable variety must pay higher taxes or fees to government to sell.
The income from that should be compensated to Farmers who make Non-exportable and sell domestically, at cheaper prices for poor, middle class person.
REMEMBER, this is not exporter vs regular farmer. This is Exportable variety vs other variety. Exportable variety must be treated as a different product.</v>
      </c>
      <c r="D393" s="4" t="s">
        <v>694</v>
      </c>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3">
      <c r="A394" s="2" t="s">
        <v>695</v>
      </c>
      <c r="B394" s="3" t="s">
        <v>696</v>
      </c>
      <c r="C394" s="4" t="str">
        <f ca="1">IFERROR(__xludf.DUMMYFUNCTION("GOOGLETRANSLATE(B394,""auto"",""en"")"),"Horns are a big nuisance in our country. Horns are meant to be used in case of emergency but we use it extensively. We need to plan to make our country horn noise free in next 5-7 years.
For the same, we need to ration the use of horn by attaching a devic"&amp;"e to compute the number of times horn used.
Then, we can have the following mechanism to control use of horn. Allow a certain number of horn usage per 100 kms and any usage beyond it should be charged automatically as we challan for speeding.")</f>
        <v>Horns are a big nuisance in our country. Horns are meant to be used in case of emergency but we use it extensively. We need to plan to make our country horn noise free in next 5-7 years.
For the same, we need to ration the use of horn by attaching a device to compute the number of times horn used.
Then, we can have the following mechanism to control use of horn. Allow a certain number of horn usage per 100 kms and any usage beyond it should be charged automatically as we challan for speeding.</v>
      </c>
      <c r="D394" s="4" t="s">
        <v>696</v>
      </c>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3">
      <c r="A395" s="2" t="s">
        <v>697</v>
      </c>
      <c r="B395" s="3" t="s">
        <v>698</v>
      </c>
      <c r="C395" s="4" t="str">
        <f ca="1">IFERROR(__xludf.DUMMYFUNCTION("GOOGLETRANSLATE(B395,""auto"",""en"")"),"I am an entrepreneur and working towards empowering the natural farmers in our region. while we purchase from them and process it through MSME for better employment. But while selling those products to metro cities we have to choose transporter and courie"&amp;"r partners. Private courier partners take so much charges that it increases the final cost by 20-30% thereby reducing the affordability of consumers. Can we improve our post office courier system like private couriers and add tracking for ease of consumer"&amp;"s so that the transportation prices would get lowered?")</f>
        <v>I am an entrepreneur and working towards empowering the natural farmers in our region. while we purchase from them and process it through MSME for better employment. But while selling those products to metro cities we have to choose transporter and courier partners. Private courier partners take so much charges that it increases the final cost by 20-30% thereby reducing the affordability of consumers. Can we improve our post office courier system like private couriers and add tracking for ease of consumers so that the transportation prices would get lowered?</v>
      </c>
      <c r="D395" s="4" t="s">
        <v>698</v>
      </c>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3">
      <c r="A396" s="2" t="s">
        <v>699</v>
      </c>
      <c r="B396" s="3" t="s">
        <v>700</v>
      </c>
      <c r="C396" s="4" t="str">
        <f ca="1">IFERROR(__xludf.DUMMYFUNCTION("GOOGLETRANSLATE(B396,""auto"",""en"")"),"Honorable Prime Minister of India,
Plea for to do fairness action immediately on the issues which unable to resolve by the System since 06 months; of my submitted several petitions to authorities through Online (including https://pgportal.gov.in/) &amp; Offli"&amp;"ne in order to provide me the True/Certified Copies of the Documents/Evidences, which based on our inherited Land did Registered by the name of Mr. Abu Sayed Sarkar only, and left me next of kin from mutation by inheritance.
I submitted a petition through"&amp;" twitter post/tweet on 17th Nov 2022 for the same, and I tagged you the post in Twitter as well. My Twitter id @MDMAHFOOZR .
Kindly help me out for reaching my tweet petition to concern Authorities in order to redress my petition at the earliest. Please C"&amp;"opy the Link below, and Paste on Web Browser &amp; press enter.
https://drive.google.com/file/d/1bFeHeTgIndtx9lC79xFTGHJ1p7t-L5GP/view?usp=sharing")</f>
        <v>Honorable Prime Minister of India,
Plea for to do fairness action immediately on the issues which unable to resolve by the System since 06 months; of my submitted several petitions to authorities through Online (including https://pgportal.gov.in/) &amp; Offline in order to provide me the True/Certified Copies of the Documents/Evidences, which based on our inherited Land did Registered by the name of Mr. Abu Sayed Sarkar only, and left me next of kin from mutation by inheritance.
I submitted a petition through twitter post/tweet on 17th Nov 2022 for the same, and I tagged you the post in Twitter as well. My Twitter id @MDMAHFOOZR .
Kindly help me out for reaching my tweet petition to concern Authorities in order to redress my petition at the earliest. Please Copy the Link below, and Paste on Web Browser &amp; press enter.
https://drive.google.com/file/d/1bFeHeTgIndtx9lC79xFTGHJ1p7t-L5GP/view?usp=sharing</v>
      </c>
      <c r="D396" s="4" t="s">
        <v>700</v>
      </c>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3">
      <c r="A397" s="2" t="s">
        <v>215</v>
      </c>
      <c r="B397" s="3" t="s">
        <v>701</v>
      </c>
      <c r="C397" s="4" t="str">
        <f ca="1">IFERROR(__xludf.DUMMYFUNCTION("GOOGLETRANSLATE(B397,""auto"",""en"")"),"Honorable Prime Minister, government aided Prabhat Dubey Girls Inter College Chibramau Kannauj does not run the rules of the Government of India, not only the arbitrariness of Manager Archana Pandey (BJP MLA).")</f>
        <v>Honorable Prime Minister, government aided Prabhat Dubey Girls Inter College Chibramau Kannauj does not run the rules of the Government of India, not only the arbitrariness of Manager Archana Pandey (BJP MLA).</v>
      </c>
      <c r="D397" s="4" t="s">
        <v>3018</v>
      </c>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3">
      <c r="A398" s="2" t="s">
        <v>215</v>
      </c>
      <c r="B398" s="3" t="s">
        <v>702</v>
      </c>
      <c r="C398" s="4" t="str">
        <f ca="1">IFERROR(__xludf.DUMMYFUNCTION("GOOGLETRANSLATE(B398,""auto"",""en"")"),"It is requested to the Honorable Prime Minister that please make a compulsory arrangement to connect the salary withdrawal, leave approval etc. of teachers employees in government aided secondary school colleges so that teachers and employees, employees, "&amp;"manager principal should give money every month and keep their columns empty in the register. They cannot be able to take free salary by disappearing from duty.")</f>
        <v>It is requested to the Honorable Prime Minister that please make a compulsory arrangement to connect the salary withdrawal, leave approval etc. of teachers employees in government aided secondary school colleges so that teachers and employees, employees, manager principal should give money every month and keep their columns empty in the register. They cannot be able to take free salary by disappearing from duty.</v>
      </c>
      <c r="D398" s="4" t="s">
        <v>3019</v>
      </c>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3">
      <c r="A399" s="2" t="s">
        <v>703</v>
      </c>
      <c r="B399" s="3" t="s">
        <v>704</v>
      </c>
      <c r="C399" s="4" t="str">
        <f ca="1">IFERROR(__xludf.DUMMYFUNCTION("GOOGLETRANSLATE(B399,""auto"",""en"")"),"Sustainable solutions.
SDG 06 Drinking water and Sanitation.
Our education system is changing &amp; we suggest you a solution,
We have Free Books, Free Food, Free Uniform so on.
We suggest to add FREE SAFE drinking Water, Free Awareness About Drinking Water Q"&amp;"uality and Sustainable solution to achieve it being in school to handle (Like to mention we are facing this condition not only in rural but Mumbai rains, Chennai flood and in several metropolitan we face it without intimation even a long power failure led"&amp;" us to be pronr to unsafe water).
As of Now, EDUCATION se")</f>
        <v>Sustainable solutions.
SDG 06 Drinking water and Sanitation.
Our education system is changing &amp; we suggest you a solution,
We have Free Books, Free Food, Free Uniform so on.
We suggest to add FREE SAFE drinking Water, Free Awareness About Drinking Water Quality and Sustainable solution to achieve it being in school to handle (Like to mention we are facing this condition not only in rural but Mumbai rains, Chennai flood and in several metropolitan we face it without intimation even a long power failure led us to be pronr to unsafe water).
As of Now, EDUCATION se</v>
      </c>
      <c r="D399" s="4" t="s">
        <v>704</v>
      </c>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3">
      <c r="A400" s="2" t="s">
        <v>705</v>
      </c>
      <c r="B400" s="3" t="s">
        <v>706</v>
      </c>
      <c r="C400" s="4" t="str">
        <f ca="1">IFERROR(__xludf.DUMMYFUNCTION("GOOGLETRANSLATE(B400,""auto"",""en"")"),"Constitution Day
Nation building is not possible without adopting fundamental duties!
I should talk about the special and important fundamental duties, the first thing comes to the matter of every citizen mentioned in the Constitution that he ...")</f>
        <v>Constitution Day
Nation building is not possible without adopting fundamental duties!
I should talk about the special and important fundamental duties, the first thing comes to the matter of every citizen mentioned in the Constitution that he ...</v>
      </c>
      <c r="D400" s="4" t="s">
        <v>3020</v>
      </c>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3">
      <c r="A401" s="2" t="s">
        <v>707</v>
      </c>
      <c r="B401" s="3" t="s">
        <v>708</v>
      </c>
      <c r="C401" s="4" t="str">
        <f ca="1">IFERROR(__xludf.DUMMYFUNCTION("GOOGLETRANSLATE(B401,""auto"",""en"")"),"Mera Bharat Mahan....really I proud to be an Indian because our government doing great work for all the people.I will always try to support our constitutional rules and regulations well. Jay hind jay bharat")</f>
        <v>Mera Bharat Mahan....really I proud to be an Indian because our government doing great work for all the people.I will always try to support our constitutional rules and regulations well. Jay hind jay bharat</v>
      </c>
      <c r="D401" s="4" t="s">
        <v>708</v>
      </c>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3">
      <c r="A402" s="2" t="s">
        <v>709</v>
      </c>
      <c r="B402" s="3" t="s">
        <v>710</v>
      </c>
      <c r="C402" s="4" t="str">
        <f ca="1">IFERROR(__xludf.DUMMYFUNCTION("GOOGLETRANSLATE(B402,""auto"",""en"")"),"main krishna aapko batana chahta hu ki pichle dashak hamne dekha ki lockdown me paryawarn khud saf ho gayi to kya ham aisa nhi kar sakte ki har sal hamari matlab ham bachho ki chhutti ke samay summer vacation ki chhuttiyob me ek mahine ka special lockdown"&amp;" type ka nhi laga sakte jisme sirf wahi gadiyan chalenge jo government approve ho ki inko chalane ki jarurat padegi baki sabko ek mahina ka tyohar jaisa mauhol bana de har society me sham ke 6 baje se 9 baje tak log ek dusre se mile aur purani bate taja k"&amp;"re isse yeh hoga safai ke sath paryawaran bachega tatha tab tak sarkari karmchari ko waqat mil jayega jagah jagh sab kuch control lane tatha har galiyaro me fir se dustbin dikhega aur purane log bhi sath mil jayenge aur aaj kal ki bhagdor se ki duniya me "&amp;"kam se kam sab privar ke sath khushiya to manyanege
By-Krishna (16 years old)")</f>
        <v>main krishna aapko batana chahta hu ki pichle dashak hamne dekha ki lockdown me paryawarn khud saf ho gayi to kya ham aisa nhi kar sakte ki har sal hamari matlab ham bachho ki chhutti ke samay summer vacation ki chhuttiyob me ek mahine ka special lockdown type ka nhi laga sakte jisme sirf wahi gadiyan chalenge jo government approve ho ki inko chalane ki jarurat padegi baki sabko ek mahina ka tyohar jaisa mauhol bana de har society me sham ke 6 baje se 9 baje tak log ek dusre se mile aur purani bate taja kre isse yeh hoga safai ke sath paryawaran bachega tatha tab tak sarkari karmchari ko waqat mil jayega jagah jagh sab kuch control lane tatha har galiyaro me fir se dustbin dikhega aur purane log bhi sath mil jayenge aur aaj kal ki bhagdor se ki duniya me kam se kam sab privar ke sath khushiya to manyanege
By-Krishna (16 years old)</v>
      </c>
      <c r="D402" s="4" t="s">
        <v>3021</v>
      </c>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3">
      <c r="A403" s="2" t="s">
        <v>711</v>
      </c>
      <c r="B403" s="3" t="s">
        <v>712</v>
      </c>
      <c r="C403" s="4" t="str">
        <f ca="1">IFERROR(__xludf.DUMMYFUNCTION("GOOGLETRANSLATE(B403,""auto"",""en"")"),"Pashu Dhan yojana- mai pashu dhan yojna k suggetion dena chahti hu, is yojana ke antargat ""apna gaon apna pashudhan"" se sthani star pr awara pashu, budhe pashu aur chhode gye pashu ko 'pashu rakshak' ya 'pashu mitra' dwara unki dekh -Bhal ki jayegi aur "&amp;"unke dwara prapt gobar, mutra adi ka Prayog eco friendly pant, doop batti, upale, diye, organic fertilizers, gobar ga is sanyantr ga is sanyantr ada sakti me. Isse prapt income se inka chara avam dawa adi ka intjam kiya ja skta h. Awara dog adi ko inke sh"&amp;"elter ki rakhawali adi ke liye rakha ja sakta h. Mukhya Roop Se Gau-Kashtha Ke Dwara Trees Iska Prayog Antim Sanskara, Hawan, Indhan Adi Ke Roop Me Kr Sakte H Aur Bach Rakh Se Pesticide, Fertilizer Adi Bna Skte H. Isse Ye Pashu Hamesha Hamare Kaam Aa Sakt"&amp;"e H avam bemaut marne se bach sakte h. Hamari to Parampara Hi Rhi H Hi Pashu Sewa Fir Aj Kyo Hm Inki Andekhi Kare Aisa Karne Se Hamari Bhut Si Samasyaye Khatm Ho Jayegi A")</f>
        <v>Pashu Dhan yojana- mai pashu dhan yojna k suggetion dena chahti hu, is yojana ke antargat "apna gaon apna pashudhan" se sthani star pr awara pashu, budhe pashu aur chhode gye pashu ko 'pashu rakshak' ya 'pashu mitra' dwara unki dekh -Bhal ki jayegi aur unke dwara prapt gobar, mutra adi ka Prayog eco friendly pant, doop batti, upale, diye, organic fertilizers, gobar ga is sanyantr ga is sanyantr ada sakti me. Isse prapt income se inka chara avam dawa adi ka intjam kiya ja skta h. Awara dog adi ko inke shelter ki rakhawali adi ke liye rakha ja sakta h. Mukhya Roop Se Gau-Kashtha Ke Dwara Trees Iska Prayog Antim Sanskara, Hawan, Indhan Adi Ke Roop Me Kr Sakte H Aur Bach Rakh Se Pesticide, Fertilizer Adi Bna Skte H. Isse Ye Pashu Hamesha Hamare Kaam Aa Sakte H avam bemaut marne se bach sakte h. Hamari to Parampara Hi Rhi H Hi Pashu Sewa Fir Aj Kyo Hm Inki Andekhi Kare Aisa Karne Se Hamari Bhut Si Samasyaye Khatm Ho Jayegi A</v>
      </c>
      <c r="D403" s="4" t="s">
        <v>3022</v>
      </c>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3">
      <c r="A404" s="2" t="s">
        <v>713</v>
      </c>
      <c r="B404" s="3" t="s">
        <v>708</v>
      </c>
      <c r="C404" s="4" t="str">
        <f ca="1">IFERROR(__xludf.DUMMYFUNCTION("GOOGLETRANSLATE(B404,""auto"",""en"")"),"Mera Bharat Mahan....really I proud to be an Indian because our government doing great work for all the people.I will always try to support our constitutional rules and regulations well. Jay hind jay bharat")</f>
        <v>Mera Bharat Mahan....really I proud to be an Indian because our government doing great work for all the people.I will always try to support our constitutional rules and regulations well. Jay hind jay bharat</v>
      </c>
      <c r="D404" s="4" t="s">
        <v>708</v>
      </c>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3">
      <c r="A405" s="2" t="s">
        <v>714</v>
      </c>
      <c r="B405" s="3" t="s">
        <v>715</v>
      </c>
      <c r="C405" s="4" t="str">
        <f ca="1">IFERROR(__xludf.DUMMYFUNCTION("GOOGLETRANSLATE(B405,""auto"",""en"")"),"Honourable Prime Minister Sir
I would like to share my opinion towards Saving Agriculture &amp; Dream of People owning own Home by implementing one Home for one family plan which consists of Father, Mother &amp; Children like One Taxation System implemented by Go"&amp;"vt.
Details attached in PDF.
Thanks for Opportunity
Jai Hind
Manjunatha S")</f>
        <v>Honourable Prime Minister Sir
I would like to share my opinion towards Saving Agriculture &amp; Dream of People owning own Home by implementing one Home for one family plan which consists of Father, Mother &amp; Children like One Taxation System implemented by Govt.
Details attached in PDF.
Thanks for Opportunity
Jai Hind
Manjunatha S</v>
      </c>
      <c r="D405" s="4" t="s">
        <v>715</v>
      </c>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3">
      <c r="A406" s="2" t="s">
        <v>716</v>
      </c>
      <c r="B406" s="3" t="s">
        <v>717</v>
      </c>
      <c r="C406" s="4" t="str">
        <f ca="1">IFERROR(__xludf.DUMMYFUNCTION("GOOGLETRANSLATE(B406,""auto"",""en"")"),"Shalinichavan from bangalore karnataka my family and I travel to orissa in durnoto express no 12246 and 12245 and it was worst experience for us bcz the train was not clean and no one borther to clean toilet and food wat they serve was worst and railway s"&amp;"taff was least concerned it's not only one train most of the train have the this problem I want this to reach railway Minister and concerned people and some of the station
Toilet and waiting room of bhuneshwar was not cleaned and it was worst")</f>
        <v>Shalinichavan from bangalore karnataka my family and I travel to orissa in durnoto express no 12246 and 12245 and it was worst experience for us bcz the train was not clean and no one borther to clean toilet and food wat they serve was worst and railway staff was least concerned it's not only one train most of the train have the this problem I want this to reach railway Minister and concerned people and some of the station
Toilet and waiting room of bhuneshwar was not cleaned and it was worst</v>
      </c>
      <c r="D406" s="4" t="s">
        <v>717</v>
      </c>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3">
      <c r="A407" s="2" t="s">
        <v>718</v>
      </c>
      <c r="B407" s="3" t="s">
        <v>719</v>
      </c>
      <c r="C407" s="4" t="str">
        <f ca="1">IFERROR(__xludf.DUMMYFUNCTION("GOOGLETRANSLATE(B407,""auto"",""en"")"),"HONORABLE NITIN GADKARI JI
I recently travelled to Aligarh from Noida. Initially took Yamuna Expressway and then moved on NH 334D. My experience on NH 334D was not satisfactory. This NH is four lane in patches. riding quality is just satisfactory. Two sma"&amp;"ll towns JATTAARI &amp; KHAIR are choke points. Road is just double lane for approximately 5 kms each in these two places. to drive through them it took me more than 40 mins each. NH 334 D connect NH 34. Near connecting point there is huge INFORMATION BOARD "&amp;""" ALIGARH NODE DEFENCE INDUSTRIAL CORRIDOR "". My humble suggestion
1. Plan for six laning of NH 334D on priority.
2. Plan BYE PASSES for small towns.
If Government is serious about success of Aligarh Defence Industrial Node, this is the right time to pl"&amp;"an and execute above mentioned works in next 30 - 36 months.
Thankyou
Regards")</f>
        <v>HONORABLE NITIN GADKARI JI
I recently travelled to Aligarh from Noida. Initially took Yamuna Expressway and then moved on NH 334D. My experience on NH 334D was not satisfactory. This NH is four lane in patches. riding quality is just satisfactory. Two small towns JATTAARI &amp; KHAIR are choke points. Road is just double lane for approximately 5 kms each in these two places. to drive through them it took me more than 40 mins each. NH 334 D connect NH 34. Near connecting point there is huge INFORMATION BOARD " ALIGARH NODE DEFENCE INDUSTRIAL CORRIDOR ". My humble suggestion
1. Plan for six laning of NH 334D on priority.
2. Plan BYE PASSES for small towns.
If Government is serious about success of Aligarh Defence Industrial Node, this is the right time to plan and execute above mentioned works in next 30 - 36 months.
Thankyou
Regards</v>
      </c>
      <c r="D407" s="4" t="s">
        <v>719</v>
      </c>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3">
      <c r="A408" s="2" t="s">
        <v>720</v>
      </c>
      <c r="B408" s="3" t="s">
        <v>721</v>
      </c>
      <c r="C408" s="4" t="str">
        <f ca="1">IFERROR(__xludf.DUMMYFUNCTION("GOOGLETRANSLATE(B408,""auto"",""en"")"),"had developed an application Fix My Town, where Indian citizens could report civic issues like missing pot hole covers, traffic light malfunctions, sanitation issues, and more, with location tagging. Developed by my ex Navy Officer father, the idea had be"&amp;"en shortlisted at ET power of Ideas in 2014. But no Municipal corporation wanted to integrate their workforce with it. It was a user generated problem redressal system where anyone could click a picture, tag the location and share an issue, sending alerts"&amp;" to the right people in the municipal corporation and traffic police. But the corporations did not want any of their inefficiency to show. Happy to share the application again if the government is ready to adopt it.")</f>
        <v>had developed an application Fix My Town, where Indian citizens could report civic issues like missing pot hole covers, traffic light malfunctions, sanitation issues, and more, with location tagging. Developed by my ex Navy Officer father, the idea had been shortlisted at ET power of Ideas in 2014. But no Municipal corporation wanted to integrate their workforce with it. It was a user generated problem redressal system where anyone could click a picture, tag the location and share an issue, sending alerts to the right people in the municipal corporation and traffic police. But the corporations did not want any of their inefficiency to show. Happy to share the application again if the government is ready to adopt it.</v>
      </c>
      <c r="D408" s="4" t="s">
        <v>721</v>
      </c>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3">
      <c r="A409" s="2" t="s">
        <v>722</v>
      </c>
      <c r="B409" s="3" t="s">
        <v>723</v>
      </c>
      <c r="C409" s="4" t="str">
        <f ca="1">IFERROR(__xludf.DUMMYFUNCTION("GOOGLETRANSLATE(B409,""auto"",""en"")"),"In India and the rest of the world, it is very difficult to live for people over the age of 40, if they are not politicians. They don't have job opportunities in the government or even in the private sector. They are not even eligible to apply. They will "&amp;"be discarded at all levels. If you are a politician, the opportunities are many—you may see yourself at the head of any public sector undertaking, MLA, MP or minister. What will destitute people over 40 do? All of my pleas have rejected without any mercy "&amp;"or humanitarian consideration.")</f>
        <v>In India and the rest of the world, it is very difficult to live for people over the age of 40, if they are not politicians. They don't have job opportunities in the government or even in the private sector. They are not even eligible to apply. They will be discarded at all levels. If you are a politician, the opportunities are many—you may see yourself at the head of any public sector undertaking, MLA, MP or minister. What will destitute people over 40 do? All of my pleas have rejected without any mercy or humanitarian consideration.</v>
      </c>
      <c r="D409" s="4" t="s">
        <v>723</v>
      </c>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3">
      <c r="A410" s="2" t="s">
        <v>724</v>
      </c>
      <c r="B410" s="3" t="s">
        <v>725</v>
      </c>
      <c r="C410" s="4" t="str">
        <f ca="1">IFERROR(__xludf.DUMMYFUNCTION("GOOGLETRANSLATE(B410,""auto"",""en"")"),"As senior citizen I have to produce life certificate to everyone seperately say NSSCS,Banks,LIC ,EPFO etc.Why not unify all these and a single existence certificate generated by a main bank where he holds account and shall automatically gets transmitted t"&amp;"o all .In most cases with fast charging digital system and software,we are more and more dependent on others.Also if senior citizens are unable to move are having disabilities there must be a means to help them.The banks often refuse to address the proble"&amp;"m even though rules exist.They bluntly refuse even if you bear the extra charge .So do something to simplify digitally but must be easily")</f>
        <v>As senior citizen I have to produce life certificate to everyone seperately say NSSCS,Banks,LIC ,EPFO etc.Why not unify all these and a single existence certificate generated by a main bank where he holds account and shall automatically gets transmitted to all .In most cases with fast charging digital system and software,we are more and more dependent on others.Also if senior citizens are unable to move are having disabilities there must be a means to help them.The banks often refuse to address the problem even though rules exist.They bluntly refuse even if you bear the extra charge .So do something to simplify digitally but must be easily</v>
      </c>
      <c r="D410" s="4" t="s">
        <v>725</v>
      </c>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3">
      <c r="A411" s="2" t="s">
        <v>726</v>
      </c>
      <c r="B411" s="3" t="s">
        <v>727</v>
      </c>
      <c r="C411" s="4" t="str">
        <f ca="1">IFERROR(__xludf.DUMMYFUNCTION("GOOGLETRANSLATE(B411,""auto"",""en"")"),"In our country to reduce the crime and road accidents, we should do some awareness camps every month with the public and should motivate to live our life peacefully and which their family members should serve the nation in any manner.
Interaction of polic"&amp;"e with public will understand to become a good citizen and children awareness about child sexual harrasment with the people will control the crime , while coming to road accidents we should educate the public on way of driving at school,public places,drun"&amp;"k and drive cases e.t.c
PROTECT OUR COUNTRY THROUGH EDUCATION AND MOTIVATION TO REDUCE THE CRIME AND ACCIDENTS FOR BECOMING A SAFE COUNTRY IN THE WORLD")</f>
        <v>In our country to reduce the crime and road accidents, we should do some awareness camps every month with the public and should motivate to live our life peacefully and which their family members should serve the nation in any manner.
Interaction of police with public will understand to become a good citizen and children awareness about child sexual harrasment with the people will control the crime , while coming to road accidents we should educate the public on way of driving at school,public places,drunk and drive cases e.t.c
PROTECT OUR COUNTRY THROUGH EDUCATION AND MOTIVATION TO REDUCE THE CRIME AND ACCIDENTS FOR BECOMING A SAFE COUNTRY IN THE WORLD</v>
      </c>
      <c r="D411" s="4" t="s">
        <v>727</v>
      </c>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3">
      <c r="A412" s="2" t="s">
        <v>728</v>
      </c>
      <c r="B412" s="3" t="s">
        <v>729</v>
      </c>
      <c r="C412" s="4" t="str">
        <f ca="1">IFERROR(__xludf.DUMMYFUNCTION("GOOGLETRANSLATE(B412,""auto"",""en"")"),"AADHARCARD ALSO LINK WITH ELECTION CARD SO NO ONE PERSON WITH ONE CARD CAN CAST VOTE, FILLING INCOME TAX AND VARIOUS TAX LAWS, PRESENT CARD WHEN NECESSARY, NO NEED OF VERIOUS DOCUMENTS AND CHANGE WHEN CHANGE OF HOUSE, NUMBER. ALSO LESS NEED OF IT INFRASTR"&amp;"UCTURE, RESOURCES, MONEY, TIME, MANAGEMENT BY IMPLEMENTING ONLY ONE CARD INSTEAD OF VOTOR ID, PAN, AADHAR. ONE NATION ONE CARD.")</f>
        <v>AADHARCARD ALSO LINK WITH ELECTION CARD SO NO ONE PERSON WITH ONE CARD CAN CAST VOTE, FILLING INCOME TAX AND VARIOUS TAX LAWS, PRESENT CARD WHEN NECESSARY, NO NEED OF VERIOUS DOCUMENTS AND CHANGE WHEN CHANGE OF HOUSE, NUMBER. ALSO LESS NEED OF IT INFRASTRUCTURE, RESOURCES, MONEY, TIME, MANAGEMENT BY IMPLEMENTING ONLY ONE CARD INSTEAD OF VOTOR ID, PAN, AADHAR. ONE NATION ONE CARD.</v>
      </c>
      <c r="D412" s="4" t="s">
        <v>729</v>
      </c>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3">
      <c r="A413" s="2" t="s">
        <v>730</v>
      </c>
      <c r="B413" s="3" t="s">
        <v>731</v>
      </c>
      <c r="C413" s="4" t="str">
        <f ca="1">IFERROR(__xludf.DUMMYFUNCTION("GOOGLETRANSLATE(B413,""auto"",""en"")"),"It has been 75 glorious years since India's Independence. Our Constitution envisages an India where all the citizens are equal in terms of oppotunities for education, jobs and the like. At that time a slight modification was made to alleviate the backward"&amp;" classes so that they could have a fair chance to be in the mainstream. Now in a modern India where backward classes have rebound we should focus more on people belonging to EWS of society.
It's high time that the creamy layer keeps having an unfair advan"&amp;"tage.
Reservation for classes should be revoked and rather poor and downtrodden should be governments top priority.")</f>
        <v>It has been 75 glorious years since India's Independence. Our Constitution envisages an India where all the citizens are equal in terms of oppotunities for education, jobs and the like. At that time a slight modification was made to alleviate the backward classes so that they could have a fair chance to be in the mainstream. Now in a modern India where backward classes have rebound we should focus more on people belonging to EWS of society.
It's high time that the creamy layer keeps having an unfair advantage.
Reservation for classes should be revoked and rather poor and downtrodden should be governments top priority.</v>
      </c>
      <c r="D413" s="4" t="s">
        <v>731</v>
      </c>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3">
      <c r="A414" s="2" t="s">
        <v>732</v>
      </c>
      <c r="B414" s="3" t="s">
        <v>733</v>
      </c>
      <c r="C414" s="4" t="str">
        <f ca="1">IFERROR(__xludf.DUMMYFUNCTION("GOOGLETRANSLATE(B414,""auto"",""en"")"),"declare Guru Teg Bhadur birthday as balidan divas &amp; day of killing of children of Guru Givind singh by construction of wall as Shid divas for all over country")</f>
        <v>declare Guru Teg Bhadur birthday as balidan divas &amp; day of killing of children of Guru Givind singh by construction of wall as Shid divas for all over country</v>
      </c>
      <c r="D414" s="4" t="s">
        <v>733</v>
      </c>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3">
      <c r="A415" s="2" t="s">
        <v>734</v>
      </c>
      <c r="B415" s="3" t="s">
        <v>735</v>
      </c>
      <c r="C415" s="4" t="str">
        <f ca="1">IFERROR(__xludf.DUMMYFUNCTION("GOOGLETRANSLATE(B415,""auto"",""en"")"),"To restrict the fall of Indian Rupee against US Dollar,I have following suggestions:
1.All the foreign passengers coming to India need to pay additional entry tax of US$10
2.A special purpose Mutual Fund/FD scheme may be initiated for a specific period of"&amp;" (3 or 5 years)with investment of $1000.The maturity amount will be paid in Indian Rupees.
3. Special one time tax free gift scheme for blood relative like parents ,spouse or children may be started .One time remittance of $10000 will not be taxed.
4. Pro"&amp;"perty tax discount or registration fees to be waived for a property purchased with $25000 .")</f>
        <v>To restrict the fall of Indian Rupee against US Dollar,I have following suggestions:
1.All the foreign passengers coming to India need to pay additional entry tax of US$10
2.A special purpose Mutual Fund/FD scheme may be initiated for a specific period of (3 or 5 years)with investment of $1000.The maturity amount will be paid in Indian Rupees.
3. Special one time tax free gift scheme for blood relative like parents ,spouse or children may be started .One time remittance of $10000 will not be taxed.
4. Property tax discount or registration fees to be waived for a property purchased with $25000 .</v>
      </c>
      <c r="D415" s="4" t="s">
        <v>735</v>
      </c>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3">
      <c r="A416" s="2" t="s">
        <v>736</v>
      </c>
      <c r="B416" s="3" t="s">
        <v>737</v>
      </c>
      <c r="C416" s="4" t="str">
        <f ca="1">IFERROR(__xludf.DUMMYFUNCTION("GOOGLETRANSLATE(B416,""auto"",""en"")"),"PM, Ministers, MPs, ..i.e. Higher Dignitaries visits to various places on different occasions.
During their visit many persons tries to meet them.
But many never get opportunity to meet them due to the present system.
Do not know to whom to approach or ho"&amp;"w to approach.
Till date no facility to get advanced appointment to meet such Higher Dignitaries during their visits.
Few of them might have valuable inputs for Nation.
Our Nation is missing a lot due to this gap.
Hence Proposed as follows:
After announce"&amp;"ment of Higher Dignitaries visit to a particular place, people able to request for an advance appointment with those Higher Dignitaries through an online system.
Wherein, all such requests will be scrutinized basing on the reason/details mentioned and pro"&amp;"vide advance appointment for the eligible.
I.e. No middle men in between
If, this happens,
Visits of Important &amp; Higher Dignitaries will be more meaning full and accountable.")</f>
        <v>PM, Ministers, MPs, ..i.e. Higher Dignitaries visits to various places on different occasions.
During their visit many persons tries to meet them.
But many never get opportunity to meet them due to the present system.
Do not know to whom to approach or how to approach.
Till date no facility to get advanced appointment to meet such Higher Dignitaries during their visits.
Few of them might have valuable inputs for Nation.
Our Nation is missing a lot due to this gap.
Hence Proposed as follows:
After announcement of Higher Dignitaries visit to a particular place, people able to request for an advance appointment with those Higher Dignitaries through an online system.
Wherein, all such requests will be scrutinized basing on the reason/details mentioned and provide advance appointment for the eligible.
I.e. No middle men in between
If, this happens,
Visits of Important &amp; Higher Dignitaries will be more meaning full and accountable.</v>
      </c>
      <c r="D416" s="4" t="s">
        <v>737</v>
      </c>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3">
      <c r="A417" s="2" t="s">
        <v>738</v>
      </c>
      <c r="B417" s="3" t="s">
        <v>739</v>
      </c>
      <c r="C417" s="4" t="str">
        <f ca="1">IFERROR(__xludf.DUMMYFUNCTION("GOOGLETRANSLATE(B417,""auto"",""en"")"),"I request you to kindly read my article published under the heading ""Indian smart cities – overcoming the constraints on mobility"", accessed through the link https://www.linkedin.com/pulse/indian-smart-cities-overcoming-constraints-mobility-kalyanam You"&amp;" are requested to kindly post your comments.")</f>
        <v>I request you to kindly read my article published under the heading "Indian smart cities – overcoming the constraints on mobility", accessed through the link https://www.linkedin.com/pulse/indian-smart-cities-overcoming-constraints-mobility-kalyanam You are requested to kindly post your comments.</v>
      </c>
      <c r="D417" s="4" t="s">
        <v>739</v>
      </c>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3">
      <c r="A418" s="2" t="s">
        <v>740</v>
      </c>
      <c r="B418" s="3" t="s">
        <v>741</v>
      </c>
      <c r="C418" s="4" t="str">
        <f ca="1">IFERROR(__xludf.DUMMYFUNCTION("GOOGLETRANSLATE(B418,""auto"",""en"")"),"Proposed Idea: If a person has Bank Account in any nationalized bank and he is not satisfied with services of that bank then he
should have the facility of porting his bank account numbers to any other nationalized bank of his choice. It will include both"&amp;" Private and Government banks. During porting the account numbers, nothing will be deducted from his account and entire balance of his account will be transferred to the new bank. His account number will remain the same; however, the bank name will change"&amp;". If a person wants to port his bank account then the current bank’s Manager will be answerable. The Manager will provide the reason that why the customer wants to port his account number to another bank. What was the mistake his staff did that make the c"&amp;"ustomer to port his account number?")</f>
        <v>Proposed Idea: If a person has Bank Account in any nationalized bank and he is not satisfied with services of that bank then he
should have the facility of porting his bank account numbers to any other nationalized bank of his choice. It will include both Private and Government banks. During porting the account numbers, nothing will be deducted from his account and entire balance of his account will be transferred to the new bank. His account number will remain the same; however, the bank name will change. If a person wants to port his bank account then the current bank’s Manager will be answerable. The Manager will provide the reason that why the customer wants to port his account number to another bank. What was the mistake his staff did that make the customer to port his account number?</v>
      </c>
      <c r="D418" s="4" t="s">
        <v>741</v>
      </c>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3">
      <c r="A419" s="2" t="s">
        <v>742</v>
      </c>
      <c r="B419" s="3" t="s">
        <v>743</v>
      </c>
      <c r="C419" s="4" t="str">
        <f ca="1">IFERROR(__xludf.DUMMYFUNCTION("GOOGLETRANSLATE(B419,""auto"",""en"")"),"Respected Madam/ Sir
Please may we have ""Pariksha Pe Charcha - 2023 "" for college students as well , as we as college students are always tensed about our exams as well as the carrier , making it very difficult for us to cope up with stress sometimes . "&amp;"The words of our respected Prime Minister really inspire us and motivates us to work hard .
Thankyou")</f>
        <v>Respected Madam/ Sir
Please may we have "Pariksha Pe Charcha - 2023 " for college students as well , as we as college students are always tensed about our exams as well as the carrier , making it very difficult for us to cope up with stress sometimes . The words of our respected Prime Minister really inspire us and motivates us to work hard .
Thankyou</v>
      </c>
      <c r="D419" s="4" t="s">
        <v>743</v>
      </c>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3">
      <c r="A420" s="2" t="s">
        <v>679</v>
      </c>
      <c r="B420" s="3" t="s">
        <v>744</v>
      </c>
      <c r="C420" s="5" t="str">
        <f ca="1">IFERROR(__xludf.DUMMYFUNCTION("GOOGLETRANSLATE(B420,""auto"",""en"")"),"https://shishirbhalchandraghatpande.blogspot.com/2022/11/blog-post_20.html")</f>
        <v>https://shishirbhalchandraghatpande.blogspot.com/2022/11/blog-post_20.html</v>
      </c>
      <c r="D420" s="4" t="s">
        <v>744</v>
      </c>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3">
      <c r="A421" s="2" t="s">
        <v>745</v>
      </c>
      <c r="B421" s="3" t="s">
        <v>746</v>
      </c>
      <c r="C421" s="4" t="str">
        <f ca="1">IFERROR(__xludf.DUMMYFUNCTION("GOOGLETRANSLATE(B421,""auto"",""en"")"),"Sir Under MSME Please provide training to entrepreneurs by experts to make such a quality product. Also motivate them by purchasing some percent of products by public sectors
Anurag Bajpai
9411019450")</f>
        <v>Sir Under MSME Please provide training to entrepreneurs by experts to make such a quality product. Also motivate them by purchasing some percent of products by public sectors
Anurag Bajpai
9411019450</v>
      </c>
      <c r="D421" s="4" t="s">
        <v>746</v>
      </c>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3">
      <c r="A422" s="2" t="s">
        <v>747</v>
      </c>
      <c r="B422" s="3" t="s">
        <v>748</v>
      </c>
      <c r="C422" s="4" t="str">
        <f ca="1">IFERROR(__xludf.DUMMYFUNCTION("GOOGLETRANSLATE(B422,""auto"",""en"")"),"Sir Grampanchayat Me Enough Fund Aata H Lekin Uska Na to Sahi Use Hota Hi Public Ko Benifit Milta H Iske Liye Govt Ko Ek Alag Se TEAM YA Comity Beethani Chhahiye Jo Natural Rahk Khek Khek Khe Khek Khe Khek Khe Khek Khe Khekha CHECHHISH bhi confirm kre ki "&amp;"jo jo jo fund aaya h wo actual me kha use hona chahiye jise public ki help ho sake ye jo log lipa poti kar rahe h wha clearsity honi jaruri jaruri jaruri deva hoghi deve hogi hogi hogi hai Ese Hi Hota Rahega")</f>
        <v>Sir Grampanchayat Me Enough Fund Aata H Lekin Uska Na to Sahi Use Hota Hi Public Ko Benifit Milta H Iske Liye Govt Ko Ek Alag Se TEAM YA Comity Beethani Chhahiye Jo Natural Rahk Khek Khek Khe Khek Khe Khek Khe Khek Khe Khekha CHECHHISH bhi confirm kre ki jo jo jo fund aaya h wo actual me kha use hona chahiye jise public ki help ho sake ye jo log lipa poti kar rahe h wha clearsity honi jaruri jaruri jaruri deva hoghi deve hogi hogi hogi hai Ese Hi Hota Rahega</v>
      </c>
      <c r="D422" s="4" t="s">
        <v>3023</v>
      </c>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3">
      <c r="A423" s="2" t="s">
        <v>749</v>
      </c>
      <c r="B423" s="3" t="s">
        <v>750</v>
      </c>
      <c r="C423" s="4" t="str">
        <f ca="1">IFERROR(__xludf.DUMMYFUNCTION("GOOGLETRANSLATE(B423,""auto"",""en"")"),"Dear sir me bihar se pardeep pathak. Sir Mere Pass Ek Idea He Jisse Hum Govt Kharche Ko Kar Sakte He or Khad, Gas and Infrastructure Ke Liye Bhut BDA Kaam Ho Skta He. Isse apki sarkar ka khrcha bachega or business bhi development bhi development BS Ek Cha"&amp;"nce Dijiye Aap Mujhe Ye Idea Sbke Samne Mann Ki Baat Pe APKE SATH SATH KEHNE KAHNE KA Ye idea tbhi me btaunga kyuki mujhe sirf aap pr hi bhrosa he. Thank-you. Sir ye idea bhut badiya he jo ki aam janta ke liye or sarkar ke liye or environment ke liye fayd"&amp;"emnd he. Agr Ye Idea Acha na lga to jo aap khoge me vo krunga promise.")</f>
        <v>Dear sir me bihar se pardeep pathak. Sir Mere Pass Ek Idea He Jisse Hum Govt Kharche Ko Kar Sakte He or Khad, Gas and Infrastructure Ke Liye Bhut BDA Kaam Ho Skta He. Isse apki sarkar ka khrcha bachega or business bhi development bhi development BS Ek Chance Dijiye Aap Mujhe Ye Idea Sbke Samne Mann Ki Baat Pe APKE SATH SATH KEHNE KAHNE KA Ye idea tbhi me btaunga kyuki mujhe sirf aap pr hi bhrosa he. Thank-you. Sir ye idea bhut badiya he jo ki aam janta ke liye or sarkar ke liye or environment ke liye faydemnd he. Agr Ye Idea Acha na lga to jo aap khoge me vo krunga promise.</v>
      </c>
      <c r="D423" s="4" t="s">
        <v>3024</v>
      </c>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3">
      <c r="A424" s="2" t="s">
        <v>751</v>
      </c>
      <c r="B424" s="3" t="s">
        <v>752</v>
      </c>
      <c r="C424" s="4" t="str">
        <f ca="1">IFERROR(__xludf.DUMMYFUNCTION("GOOGLETRANSLATE(B424,""auto"",""en"")"),"LONG WAY TO GO LONG WAY IS MY DESTINY STARS AND MOONS ARE OLD NOW ,,TODAY I TALK ABOUT DIFFRENT GALAXIES....
JAI HIND
VANDAEMATARM
EK BHARAT SWACH BHARAT,
SHRESHTHA BHARAT.
SANJEEV KUMAR VERMA
9911681974
THE ROARING TIGER.")</f>
        <v>LONG WAY TO GO LONG WAY IS MY DESTINY STARS AND MOONS ARE OLD NOW ,,TODAY I TALK ABOUT DIFFRENT GALAXIES....
JAI HIND
VANDAEMATARM
EK BHARAT SWACH BHARAT,
SHRESHTHA BHARAT.
SANJEEV KUMAR VERMA
9911681974
THE ROARING TIGER.</v>
      </c>
      <c r="D424" s="4" t="s">
        <v>752</v>
      </c>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3">
      <c r="A425" s="2" t="s">
        <v>753</v>
      </c>
      <c r="B425" s="3" t="s">
        <v>754</v>
      </c>
      <c r="C425" s="4" t="str">
        <f ca="1">IFERROR(__xludf.DUMMYFUNCTION("GOOGLETRANSLATE(B425,""auto"",""en"")"),"Please give employment to every citizen at least according to his ability
If you had given employment instead of giving houses to people, then perhaps people would have become self -sufficient today, people have become lazy by giving houses.
The country w"&amp;"ould probably have been touching a new height, the country does not read the need to run a self -sufficient campaign.
The effect of Corona would also decrease on us.
When people have employment
Literacy also increases and the country is also strong")</f>
        <v>Please give employment to every citizen at least according to his ability
If you had given employment instead of giving houses to people, then perhaps people would have become self -sufficient today, people have become lazy by giving houses.
The country would probably have been touching a new height, the country does not read the need to run a self -sufficient campaign.
The effect of Corona would also decrease on us.
When people have employment
Literacy also increases and the country is also strong</v>
      </c>
      <c r="D425" s="4" t="s">
        <v>3025</v>
      </c>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3">
      <c r="A426" s="2" t="s">
        <v>755</v>
      </c>
      <c r="B426" s="3" t="s">
        <v>756</v>
      </c>
      <c r="C426" s="4" t="str">
        <f ca="1">IFERROR(__xludf.DUMMYFUNCTION("GOOGLETRANSLATE(B426,""auto"",""en"")"),"Dear sir.
PLEASE ASK THE PRIVATE NURSERY SCHOOLS TO FOLLOW NEP22 JUST LIKE DU AND OTHER HIGHER EDUCATIONAL INSTITUTIONS HAVE DONE FOR THEY ARE SUFFERING A LOT TO JUST COMPLETE THE SYLLABUS TO PASS . THIS IS LEAVING A BAD IMPRESSION ON THEIR SMALL REFLECTI"&amp;"VE MIND EVEN AFTER HAVING MADE SUCH A GREAT NEW EDUCATION SYSTEM. BUT AS WE KNOW THAT THE IMPLEMENTATION HOLDS THE KEY. PLEASE MAKE THEM FOLLOW THIS AUTHORITATIVELY FOR IT'S IMPLEMENTATION.
LOOKING FORWARD FOR A POSITIVE REPLY AND REACTION.
THANK YOU")</f>
        <v>Dear sir.
PLEASE ASK THE PRIVATE NURSERY SCHOOLS TO FOLLOW NEP22 JUST LIKE DU AND OTHER HIGHER EDUCATIONAL INSTITUTIONS HAVE DONE FOR THEY ARE SUFFERING A LOT TO JUST COMPLETE THE SYLLABUS TO PASS . THIS IS LEAVING A BAD IMPRESSION ON THEIR SMALL REFLECTIVE MIND EVEN AFTER HAVING MADE SUCH A GREAT NEW EDUCATION SYSTEM. BUT AS WE KNOW THAT THE IMPLEMENTATION HOLDS THE KEY. PLEASE MAKE THEM FOLLOW THIS AUTHORITATIVELY FOR IT'S IMPLEMENTATION.
LOOKING FORWARD FOR A POSITIVE REPLY AND REACTION.
THANK YOU</v>
      </c>
      <c r="D426" s="4" t="s">
        <v>756</v>
      </c>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3">
      <c r="A427" s="2" t="s">
        <v>757</v>
      </c>
      <c r="B427" s="3" t="s">
        <v>758</v>
      </c>
      <c r="C427" s="4" t="str">
        <f ca="1">IFERROR(__xludf.DUMMYFUNCTION("GOOGLETRANSLATE(B427,""auto"",""en"")"),"Honorable prime minister of India
Mr. modi ji
I would like some suggestions on an electric vehicle charging slot.
There are many types of charging slots in different company of the vehicle.
I have brought two electric vehicle of two different companies bo"&amp;"th chargers are different socket.
It's a waste of money and also more e-waste increases.
In mobile sector all worlds decide to type c pin as a charging socket, then it's easy to carry only one charger for
All famally members.
we need to do in electric vec"&amp;"hel also only one type of charging socket in all company please improve it for
save maney.")</f>
        <v>Honorable prime minister of India
Mr. modi ji
I would like some suggestions on an electric vehicle charging slot.
There are many types of charging slots in different company of the vehicle.
I have brought two electric vehicle of two different companies both chargers are different socket.
It's a waste of money and also more e-waste increases.
In mobile sector all worlds decide to type c pin as a charging socket, then it's easy to carry only one charger for
All famally members.
we need to do in electric vechel also only one type of charging socket in all company please improve it for
save maney.</v>
      </c>
      <c r="D427" s="4" t="s">
        <v>758</v>
      </c>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3">
      <c r="A428" s="2" t="s">
        <v>759</v>
      </c>
      <c r="B428" s="3" t="s">
        <v>760</v>
      </c>
      <c r="C428" s="4" t="str">
        <f ca="1">IFERROR(__xludf.DUMMYFUNCTION("GOOGLETRANSLATE(B428,""auto"",""en"")"),"We should bring the idea of leaving eco friendly more to the place where we live so our lives are enchaned more")</f>
        <v>We should bring the idea of leaving eco friendly more to the place where we live so our lives are enchaned more</v>
      </c>
      <c r="D428" s="4" t="s">
        <v>760</v>
      </c>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3">
      <c r="A429" s="2" t="s">
        <v>761</v>
      </c>
      <c r="B429" s="3" t="s">
        <v>762</v>
      </c>
      <c r="C429" s="4" t="str">
        <f ca="1">IFERROR(__xludf.DUMMYFUNCTION("GOOGLETRANSLATE(B429,""auto"",""en"")"),"yes")</f>
        <v>yes</v>
      </c>
      <c r="D429" s="4" t="s">
        <v>762</v>
      </c>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3">
      <c r="A430" s="2" t="s">
        <v>763</v>
      </c>
      <c r="B430" s="3" t="s">
        <v>764</v>
      </c>
      <c r="C430" s="4" t="str">
        <f ca="1">IFERROR(__xludf.DUMMYFUNCTION("GOOGLETRANSLATE(B430,""auto"",""en"")"),"In the Indian philosophy tradition, Sankhya, Yoga, Justice, Vedanta and Mimamsa are all extreme scientific traditions. It is not only India, not only India, and introduces the whole world to the philosophy and Indian high ideals, as well as scientific ori"&amp;"ginal attitude. The principle of Advaita Vedanta is very important. Justice philosophy has special significance to understand the true nature of logic. The overall study of justice philosophy shows how irrational the debates coming in television nowadays."&amp;" Sankhya philosophy is a very scientific, which also exposes the mystery of the future of science by using Higggs Boson. Philosophy centers are very important for psychological development. In which only philosophy can be done as a subject as a subject, b"&amp;"ut can be used in experimental mental use. Such centers are required to bring Indian knowledge tradition to its own rise. Dr. Ayush Gupta, Assistant Professor, Sanskrit Department, Tilakamanjhi Bhagalpur University, Bhagalpur")</f>
        <v>In the Indian philosophy tradition, Sankhya, Yoga, Justice, Vedanta and Mimamsa are all extreme scientific traditions. It is not only India, not only India, and introduces the whole world to the philosophy and Indian high ideals, as well as scientific original attitude. The principle of Advaita Vedanta is very important. Justice philosophy has special significance to understand the true nature of logic. The overall study of justice philosophy shows how irrational the debates coming in television nowadays. Sankhya philosophy is a very scientific, which also exposes the mystery of the future of science by using Higggs Boson. Philosophy centers are very important for psychological development. In which only philosophy can be done as a subject as a subject, but can be used in experimental mental use. Such centers are required to bring Indian knowledge tradition to its own rise. Dr. Ayush Gupta, Assistant Professor, Sanskrit Department, Tilakamanjhi Bhagalpur University, Bhagalpur</v>
      </c>
      <c r="D430" s="4" t="s">
        <v>3026</v>
      </c>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3">
      <c r="A431" s="2" t="s">
        <v>765</v>
      </c>
      <c r="B431" s="3" t="s">
        <v>766</v>
      </c>
      <c r="C431" s="4" t="str">
        <f ca="1">IFERROR(__xludf.DUMMYFUNCTION("GOOGLETRANSLATE(B431,""auto"",""en"")"),"Honorable Prime Minister sir
Please
Please make our village a 100% solar energy -rich (Modhera).")</f>
        <v>Honorable Prime Minister sir
Please
Please make our village a 100% solar energy -rich (Modhera).</v>
      </c>
      <c r="D431" s="4" t="s">
        <v>3027</v>
      </c>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3">
      <c r="A432" s="2" t="s">
        <v>767</v>
      </c>
      <c r="B432" s="3" t="s">
        <v>768</v>
      </c>
      <c r="C432" s="4" t="str">
        <f ca="1">IFERROR(__xludf.DUMMYFUNCTION("GOOGLETRANSLATE(B432,""auto"",""en"")"),"It is necessary to incorporate the eternal tradition, heritage and culture of India in the education sector, there is no hope of indiscriminate western culture in the race of modernity, it is expected that the present government must take steps.")</f>
        <v>It is necessary to incorporate the eternal tradition, heritage and culture of India in the education sector, there is no hope of indiscriminate western culture in the race of modernity, it is expected that the present government must take steps.</v>
      </c>
      <c r="D432" s="4" t="s">
        <v>3028</v>
      </c>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3">
      <c r="A433" s="2" t="s">
        <v>769</v>
      </c>
      <c r="B433" s="3" t="s">
        <v>770</v>
      </c>
      <c r="C433" s="4" t="str">
        <f ca="1">IFERROR(__xludf.DUMMYFUNCTION("GOOGLETRANSLATE(B433,""auto"",""en"")"),"From where Millets can be buy?? Anyone please suggest suitable market. I am trying to include Millets in meal and hence promote the same.")</f>
        <v>From where Millets can be buy?? Anyone please suggest suitable market. I am trying to include Millets in meal and hence promote the same.</v>
      </c>
      <c r="D433" s="4" t="s">
        <v>770</v>
      </c>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3">
      <c r="A434" s="2" t="s">
        <v>771</v>
      </c>
      <c r="B434" s="3" t="s">
        <v>772</v>
      </c>
      <c r="C434" s="4" t="str">
        <f ca="1">IFERROR(__xludf.DUMMYFUNCTION("GOOGLETRANSLATE(B434,""auto"",""en"")"),"gm honourable shri Modi ji
my analysis on 16 subjects on disaster management
past disaster of japan around 9 years back has made my studies with amazing facts of nature planetary movements solar and lunar effects study of connected me towards japan tsunam"&amp;"i
NOW TOKYO JAPAN IS ON HIGH DISASTER FORECAST RADAR IMMEDIATELY TO BE PLANNED TO MAKE IT SAFE WITH ALL BETTERMENTS PLANS BEFORE DISASTER AFTER
we can plan ahead plan before while and after better scope for disaster well management
now japan on high alert"&amp;" zone for immediate ACTION
as our neighbouring country many newer ides can be planned ahead with all futuristic measures to protect human lives property precious machinery animal fruits seed and along with R&amp;D establishments
we can plan our GDP from prese"&amp;"nt 8 to 28 GDP focussing at newer leval of benchmark setting standards for infrastructure agriculture , rivers connectivity sea shores , forests manufacturing units with new generation technology also.")</f>
        <v>gm honourable shri Modi ji
my analysis on 16 subjects on disaster management
past disaster of japan around 9 years back has made my studies with amazing facts of nature planetary movements solar and lunar effects study of connected me towards japan tsunami
NOW TOKYO JAPAN IS ON HIGH DISASTER FORECAST RADAR IMMEDIATELY TO BE PLANNED TO MAKE IT SAFE WITH ALL BETTERMENTS PLANS BEFORE DISASTER AFTER
we can plan ahead plan before while and after better scope for disaster well management
now japan on high alert zone for immediate ACTION
as our neighbouring country many newer ides can be planned ahead with all futuristic measures to protect human lives property precious machinery animal fruits seed and along with R&amp;D establishments
we can plan our GDP from present 8 to 28 GDP focussing at newer leval of benchmark setting standards for infrastructure agriculture , rivers connectivity sea shores , forests manufacturing units with new generation technology also.</v>
      </c>
      <c r="D434" s="4" t="s">
        <v>772</v>
      </c>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3">
      <c r="A435" s="2" t="s">
        <v>773</v>
      </c>
      <c r="B435" s="3" t="s">
        <v>774</v>
      </c>
      <c r="C435" s="4" t="str">
        <f ca="1">IFERROR(__xludf.DUMMYFUNCTION("GOOGLETRANSLATE(B435,""auto"",""en"")"),"If vehicle manufacturers put a chip controller in side the oil tank of vehicle to control lock either by owner mobile or manufacture company then also it helps to stops crime of theft.")</f>
        <v>If vehicle manufacturers put a chip controller in side the oil tank of vehicle to control lock either by owner mobile or manufacture company then also it helps to stops crime of theft.</v>
      </c>
      <c r="D435" s="4" t="s">
        <v>774</v>
      </c>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3">
      <c r="A436" s="2" t="s">
        <v>773</v>
      </c>
      <c r="B436" s="3" t="s">
        <v>775</v>
      </c>
      <c r="C436" s="4" t="str">
        <f ca="1">IFERROR(__xludf.DUMMYFUNCTION("GOOGLETRANSLATE(B436,""auto"",""en"")"),"If we connect vehicle fast tag and R C to police control server, pollution control server, insurance company server, oil companies server system then we can stops miscellaneous crimes like theft, pollution, insurance negligence hit and run so many problem"&amp;"s solutions as well as lesser the govt authority work new jobs generation and more revenue earnings.")</f>
        <v>If we connect vehicle fast tag and R C to police control server, pollution control server, insurance company server, oil companies server system then we can stops miscellaneous crimes like theft, pollution, insurance negligence hit and run so many problems solutions as well as lesser the govt authority work new jobs generation and more revenue earnings.</v>
      </c>
      <c r="D436" s="4" t="s">
        <v>775</v>
      </c>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3">
      <c r="A437" s="2" t="s">
        <v>776</v>
      </c>
      <c r="B437" s="3" t="s">
        <v>777</v>
      </c>
      <c r="C437" s="4" t="str">
        <f ca="1">IFERROR(__xludf.DUMMYFUNCTION("GOOGLETRANSLATE(B437,""auto"",""en"")"),"In our whole world each and every day 10 million deaths are reporting due to lack of donors, and till up to 2016 there is no way to save a heart attack patient if donor is not available.There a way to turn spinach (Spinacia oleraceae) leaves into human he"&amp;"art tissue.if it is developed it is very useful to our world.")</f>
        <v>In our whole world each and every day 10 million deaths are reporting due to lack of donors, and till up to 2016 there is no way to save a heart attack patient if donor is not available.There a way to turn spinach (Spinacia oleraceae) leaves into human heart tissue.if it is developed it is very useful to our world.</v>
      </c>
      <c r="D437" s="4" t="s">
        <v>777</v>
      </c>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3">
      <c r="A438" s="2" t="s">
        <v>778</v>
      </c>
      <c r="B438" s="3" t="s">
        <v>779</v>
      </c>
      <c r="C438" s="4" t="str">
        <f ca="1">IFERROR(__xludf.DUMMYFUNCTION("GOOGLETRANSLATE(B438,""auto"",""en"")"),"The US and West have been using Indian researched vedic texts to forward their science and technology but their media keeps denigrating vedic concepts and saints. Our vedic texts are a result of penance done by rishis. All vedic texts should be classified"&amp;" documents and barred from Commercial use by foreign governments or their citizens.")</f>
        <v>The US and West have been using Indian researched vedic texts to forward their science and technology but their media keeps denigrating vedic concepts and saints. Our vedic texts are a result of penance done by rishis. All vedic texts should be classified documents and barred from Commercial use by foreign governments or their citizens.</v>
      </c>
      <c r="D438" s="4" t="s">
        <v>779</v>
      </c>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3">
      <c r="A439" s="2" t="s">
        <v>780</v>
      </c>
      <c r="B439" s="3" t="s">
        <v>781</v>
      </c>
      <c r="C439" s="4" t="str">
        <f ca="1">IFERROR(__xludf.DUMMYFUNCTION("GOOGLETRANSLATE(B439,""auto"",""en"")"),"BELIEVE IN YOURSELF ♥️")</f>
        <v>BELIEVE IN YOURSELF ♥️</v>
      </c>
      <c r="D439" s="4" t="s">
        <v>781</v>
      </c>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3">
      <c r="A440" s="2" t="s">
        <v>782</v>
      </c>
      <c r="B440" s="3" t="s">
        <v>783</v>
      </c>
      <c r="C440" s="4" t="str">
        <f ca="1">IFERROR(__xludf.DUMMYFUNCTION("GOOGLETRANSLATE(B440,""auto"",""en"")"),"Sutahrpiyush")</f>
        <v>Sutahrpiyush</v>
      </c>
      <c r="D440" s="4" t="s">
        <v>783</v>
      </c>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3">
      <c r="A441" s="2" t="s">
        <v>784</v>
      </c>
      <c r="B441" s="3" t="s">
        <v>785</v>
      </c>
      <c r="C441" s="4" t="str">
        <f ca="1">IFERROR(__xludf.DUMMYFUNCTION("GOOGLETRANSLATE(B441,""auto"",""en"")"),"Please include Career Counselling and Career guidance in NEP, nothing has changed since last 40 years in Mumbai's Government aided schools and Municipal schools 90 % of the children were not aware of anything about the eligibility criteria for admissions "&amp;"to any of the educational institution in India or abroad nither they knew any thing about the eligibility criteria for any job or competitive exams held for any job nor they knew the syllabus or the kind of preparation required. Some of them had goals but"&amp;" they just knew the name of the profession and nothing else, they had no idea of the profession. So it's so obvious that when one does not have knowledge of why they are attending school or college, how they can have the knowledge of utilizing their time "&amp;"towards that goal and not waste their time towards unproductive activities. Please prepare a detailed colourful books, brochures, short videos, comic books on Career guidance and Counselling and arrange visits to R&amp; D centres, Defen")</f>
        <v>Please include Career Counselling and Career guidance in NEP, nothing has changed since last 40 years in Mumbai's Government aided schools and Municipal schools 90 % of the children were not aware of anything about the eligibility criteria for admissions to any of the educational institution in India or abroad nither they knew any thing about the eligibility criteria for any job or competitive exams held for any job nor they knew the syllabus or the kind of preparation required. Some of them had goals but they just knew the name of the profession and nothing else, they had no idea of the profession. So it's so obvious that when one does not have knowledge of why they are attending school or college, how they can have the knowledge of utilizing their time towards that goal and not waste their time towards unproductive activities. Please prepare a detailed colourful books, brochures, short videos, comic books on Career guidance and Counselling and arrange visits to R&amp; D centres, Defen</v>
      </c>
      <c r="D441" s="4" t="s">
        <v>785</v>
      </c>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3">
      <c r="A442" s="2" t="s">
        <v>699</v>
      </c>
      <c r="B442" s="3" t="s">
        <v>786</v>
      </c>
      <c r="C442" s="4" t="str">
        <f ca="1">IFERROR(__xludf.DUMMYFUNCTION("GOOGLETRANSLATE(B442,""auto"",""en"")"),"Honorable Prime Minister of India,
Plea for to do fairness action immediately on the issues which unable to resolve by the System since 06 months; of my submitted several petitions to authorities through online &amp; offline in order to provide me the True/Ce"&amp;"rtified Copies of the Documents/Evidences, which based on our inherited Land did Registered by the name of Mr. Abu Sayed Sarkar only, and left me next of kin from mutation by inheritance.
I submitted a petition through twitter post/tweet on 17th Nov 2022 "&amp;"for the same, and I tagged the post you as well. My Twitter id @MDMAHFOOZR .
Kindly help me out for reaching my tweet petition to concern Authorities in order to redress my petition at the earliest. Please Click on the Link below / OR Copy the Link below,"&amp;" and Paste on Web Browser &amp; press enter, in case of the link is not opening by clicking.
https://drive.google.com/file/d/1bFeHeTgIndtx9lC79xFTGHJ1p7t-L5GP/view?usp=sharing")</f>
        <v>Honorable Prime Minister of India,
Plea for to do fairness action immediately on the issues which unable to resolve by the System since 06 months; of my submitted several petitions to authorities through online &amp; offline in order to provide me the True/Certified Copies of the Documents/Evidences, which based on our inherited Land did Registered by the name of Mr. Abu Sayed Sarkar only, and left me next of kin from mutation by inheritance.
I submitted a petition through twitter post/tweet on 17th Nov 2022 for the same, and I tagged the post you as well. My Twitter id @MDMAHFOOZR .
Kindly help me out for reaching my tweet petition to concern Authorities in order to redress my petition at the earliest. Please Click on the Link below / OR Copy the Link below, and Paste on Web Browser &amp; press enter, in case of the link is not opening by clicking.
https://drive.google.com/file/d/1bFeHeTgIndtx9lC79xFTGHJ1p7t-L5GP/view?usp=sharing</v>
      </c>
      <c r="D442" s="4" t="s">
        <v>786</v>
      </c>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3">
      <c r="A443" s="2" t="s">
        <v>385</v>
      </c>
      <c r="B443" s="3" t="s">
        <v>787</v>
      </c>
      <c r="C443" s="4" t="str">
        <f ca="1">IFERROR(__xludf.DUMMYFUNCTION("GOOGLETRANSLATE(B443,""auto"",""en"")"),"Subject: False F.I.R report suggestions to create strict law system
Honorable Prime Minister
Today, the police system in the country would have complained by calling innocent Chief Minister Jansunwai 1076 for this type of complaint in the country, but sti"&amp;"ll uploading the false report by the police and disgruntled, nothing happens except the lawyer and court circle. .
It is requested that such incidents be heard by any other helpline or mail so that he can get justice as soon as possible that it takes abou"&amp;"t 90 days on police investigation investigation and still it is not necessary that he gets justice.")</f>
        <v>Subject: False F.I.R report suggestions to create strict law system
Honorable Prime Minister
Today, the police system in the country would have complained by calling innocent Chief Minister Jansunwai 1076 for this type of complaint in the country, but still uploading the false report by the police and disgruntled, nothing happens except the lawyer and court circle. .
It is requested that such incidents be heard by any other helpline or mail so that he can get justice as soon as possible that it takes about 90 days on police investigation investigation and still it is not necessary that he gets justice.</v>
      </c>
      <c r="D443" s="4" t="s">
        <v>3029</v>
      </c>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3">
      <c r="A444" s="2" t="s">
        <v>788</v>
      </c>
      <c r="B444" s="3" t="s">
        <v>789</v>
      </c>
      <c r="C444" s="4" t="str">
        <f ca="1">IFERROR(__xludf.DUMMYFUNCTION("GOOGLETRANSLATE(B444,""auto"",""en"")"),"REMEMBER, GROWING OLDER IS MANDATORY. GROWING UP IS
OPTIONAL.")</f>
        <v>REMEMBER, GROWING OLDER IS MANDATORY. GROWING UP IS
OPTIONAL.</v>
      </c>
      <c r="D444" s="4" t="s">
        <v>789</v>
      </c>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3">
      <c r="A445" s="2" t="s">
        <v>788</v>
      </c>
      <c r="B445" s="3" t="s">
        <v>790</v>
      </c>
      <c r="C445" s="4" t="str">
        <f ca="1">IFERROR(__xludf.DUMMYFUNCTION("GOOGLETRANSLATE(B445,""auto"",""en"")"),"Make every day count!!! Appreciate every moment and take from those moments everything that you possibly can for you may never be able to experience it again. Talk to people that you have never talked to before, and actually listen. Let yourself fall in l"&amp;"ove, break free, and set your sights high. Hold your head up because you have every right to. Tell yourself you are a great individual and believe in yourself, for if you don’t believe in yourself, it will be hard for others to believe in you. You can mak"&amp;"e of your life anything you wish. Create your own life then go out and live it with absolutely no regrets.")</f>
        <v>Make every day count!!! Appreciate every moment and take from those moments everything that you possibly can for you may never be able to experience it again. Talk to people that you have never talked to before, and actually listen. Let yourself fall in love, break free, and set your sights high. Hold your head up because you have every right to. Tell yourself you are a great individual and believe in yourself, for if you don’t believe in yourself, it will be hard for others to believe in you. You can make of your life anything you wish. Create your own life then go out and live it with absolutely no regrets.</v>
      </c>
      <c r="D445" s="4" t="s">
        <v>790</v>
      </c>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3">
      <c r="A446" s="2" t="s">
        <v>788</v>
      </c>
      <c r="B446" s="3" t="s">
        <v>791</v>
      </c>
      <c r="C446" s="4" t="str">
        <f ca="1">IFERROR(__xludf.DUMMYFUNCTION("GOOGLETRANSLATE(B446,""auto"",""en"")"),"Sometimes people come into your life and you know right away that they were meant to be there, to serve some sort of purpose, teach you a lesson, or to help you figure out who you are or who you want to become. You never know who these people may be (poss"&amp;"ibly your roommate, neighbor, coworker, longlost friend, lover, or even a complete stranger) but when you lock eyes with them, you know at that very moment that they will affect your life in some profound way.")</f>
        <v>Sometimes people come into your life and you know right away that they were meant to be there, to serve some sort of purpose, teach you a lesson, or to help you figure out who you are or who you want to become. You never know who these people may be (possibly your roommate, neighbor, coworker, longlost friend, lover, or even a complete stranger) but when you lock eyes with them, you know at that very moment that they will affect your life in some profound way.</v>
      </c>
      <c r="D446" s="4" t="s">
        <v>791</v>
      </c>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3">
      <c r="A447" s="2" t="s">
        <v>792</v>
      </c>
      <c r="B447" s="3" t="s">
        <v>793</v>
      </c>
      <c r="C447" s="4" t="str">
        <f ca="1">IFERROR(__xludf.DUMMYFUNCTION("GOOGLETRANSLATE(B447,""auto"",""en"")"),"no action by administrator on road jam
shopkeeper are putting their goods and furniture on road
therefore daily fight the people with each other")</f>
        <v>no action by administrator on road jam
shopkeeper are putting their goods and furniture on road
therefore daily fight the people with each other</v>
      </c>
      <c r="D447" s="4" t="s">
        <v>793</v>
      </c>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3">
      <c r="A448" s="2" t="s">
        <v>792</v>
      </c>
      <c r="B448" s="3" t="s">
        <v>794</v>
      </c>
      <c r="C448" s="4" t="str">
        <f ca="1">IFERROR(__xludf.DUMMYFUNCTION("GOOGLETRANSLATE(B448,""auto"",""en"")"),"no action by administrator on clean the street, nali,")</f>
        <v>no action by administrator on clean the street, nali,</v>
      </c>
      <c r="D448" s="4" t="s">
        <v>794</v>
      </c>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3">
      <c r="A449" s="2" t="s">
        <v>795</v>
      </c>
      <c r="B449" s="3" t="s">
        <v>796</v>
      </c>
      <c r="C449" s="4" t="str">
        <f ca="1">IFERROR(__xludf.DUMMYFUNCTION("GOOGLETRANSLATE(B449,""auto"",""en"")"),"Revered Sir,
Pensioners, out of their hard earned income, save little so that they can make their livelihood. But alas, that also comes under the orbit of Tax.
It is our humble request that Pension amount be made exempt from tax.")</f>
        <v>Revered Sir,
Pensioners, out of their hard earned income, save little so that they can make their livelihood. But alas, that also comes under the orbit of Tax.
It is our humble request that Pension amount be made exempt from tax.</v>
      </c>
      <c r="D449" s="4" t="s">
        <v>796</v>
      </c>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3">
      <c r="A450" s="2" t="s">
        <v>797</v>
      </c>
      <c r="B450" s="3" t="s">
        <v>798</v>
      </c>
      <c r="C450" s="4" t="str">
        <f ca="1">IFERROR(__xludf.DUMMYFUNCTION("GOOGLETRANSLATE(B450,""auto"",""en"")"),"Honorable Prime Minister Regards
In all the districts of Bundelkhand region of Uttar Pradesh and Madhya Pradesh, the Anna system cow dynasty has been left by farmers and cattle ranchers for about one and a half decades, causing cruel behavior to the cow d"&amp;"ynasty. The government of Uttar Pradesh and Madhya Pradesh is constantly trying for them. L A large number of villagers in the seminar of Shyam Narayan Shukla social worker in the district Chitrakoot in Uttar Pradesh to end the practice like Anna, will no"&amp;"t leave the Google show from today's date. While on November December, its positive results are seen in the whole of Bundelkhand. Therefore, you are requested to add such programs to party programs so that awareness should be spread among the people so th"&amp;"at Annadata and common people get rid of this huge problem. Meet L
Regards thank you and greetings
Devesh Shukla
IT convenor BJP Mandal Bargarh District Chitrakoot U.P.")</f>
        <v>Honorable Prime Minister Regards
In all the districts of Bundelkhand region of Uttar Pradesh and Madhya Pradesh, the Anna system cow dynasty has been left by farmers and cattle ranchers for about one and a half decades, causing cruel behavior to the cow dynasty. The government of Uttar Pradesh and Madhya Pradesh is constantly trying for them. L A large number of villagers in the seminar of Shyam Narayan Shukla social worker in the district Chitrakoot in Uttar Pradesh to end the practice like Anna, will not leave the Google show from today's date. While on November December, its positive results are seen in the whole of Bundelkhand. Therefore, you are requested to add such programs to party programs so that awareness should be spread among the people so that Annadata and common people get rid of this huge problem. Meet L
Regards thank you and greetings
Devesh Shukla
IT convenor BJP Mandal Bargarh District Chitrakoot U.P.</v>
      </c>
      <c r="D450" s="4" t="s">
        <v>3030</v>
      </c>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3">
      <c r="A451" s="2" t="s">
        <v>797</v>
      </c>
      <c r="B451" s="3" t="s">
        <v>798</v>
      </c>
      <c r="C451" s="4" t="str">
        <f ca="1">IFERROR(__xludf.DUMMYFUNCTION("GOOGLETRANSLATE(B451,""auto"",""en"")"),"Honorable Prime Minister Regards
In all the districts of Bundelkhand region of Uttar Pradesh and Madhya Pradesh, the Anna system cow dynasty has been left by farmers and cattle ranchers for about one and a half decades, causing cruel behavior to the cow d"&amp;"ynasty. The government of Uttar Pradesh and Madhya Pradesh is constantly trying for them. L A large number of villagers in the seminar of Shyam Narayan Shukla social worker in the district Chitrakoot in Uttar Pradesh to end the practice like Anna, will no"&amp;"t leave the Google show from today's date. While on November December, its positive results are seen in the whole of Bundelkhand. Therefore, you are requested to add such programs to party programs so that awareness should be spread among the people so th"&amp;"at Annadata and common people get rid of this huge problem. Meet L
Regards thank you and greetings
Devesh Shukla
IT convenor BJP Mandal Bargarh District Chitrakoot U.P.")</f>
        <v>Honorable Prime Minister Regards
In all the districts of Bundelkhand region of Uttar Pradesh and Madhya Pradesh, the Anna system cow dynasty has been left by farmers and cattle ranchers for about one and a half decades, causing cruel behavior to the cow dynasty. The government of Uttar Pradesh and Madhya Pradesh is constantly trying for them. L A large number of villagers in the seminar of Shyam Narayan Shukla social worker in the district Chitrakoot in Uttar Pradesh to end the practice like Anna, will not leave the Google show from today's date. While on November December, its positive results are seen in the whole of Bundelkhand. Therefore, you are requested to add such programs to party programs so that awareness should be spread among the people so that Annadata and common people get rid of this huge problem. Meet L
Regards thank you and greetings
Devesh Shukla
IT convenor BJP Mandal Bargarh District Chitrakoot U.P.</v>
      </c>
      <c r="D451" s="4" t="s">
        <v>3030</v>
      </c>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3">
      <c r="A452" s="2" t="s">
        <v>797</v>
      </c>
      <c r="B452" s="3" t="s">
        <v>798</v>
      </c>
      <c r="C452" s="4" t="str">
        <f ca="1">IFERROR(__xludf.DUMMYFUNCTION("GOOGLETRANSLATE(B452,""auto"",""en"")"),"Honorable Prime Minister Regards
In all the districts of Bundelkhand region of Uttar Pradesh and Madhya Pradesh, the Anna system cow dynasty has been left by farmers and cattle ranchers for about one and a half decades, causing cruel behavior to the cow d"&amp;"ynasty. The government of Uttar Pradesh and Madhya Pradesh is constantly trying for them. L A large number of villagers in the seminar of Shyam Narayan Shukla social worker in the district Chitrakoot in Uttar Pradesh to end the practice like Anna, will no"&amp;"t leave the Google show from today's date. While on November December, its positive results are seen in the whole of Bundelkhand. Therefore, you are requested to add such programs to party programs so that awareness should be spread among the people so th"&amp;"at Annadata and common people get rid of this huge problem. Meet L
Regards thank you and greetings
Devesh Shukla
IT convenor BJP Mandal Bargarh District Chitrakoot U.P.")</f>
        <v>Honorable Prime Minister Regards
In all the districts of Bundelkhand region of Uttar Pradesh and Madhya Pradesh, the Anna system cow dynasty has been left by farmers and cattle ranchers for about one and a half decades, causing cruel behavior to the cow dynasty. The government of Uttar Pradesh and Madhya Pradesh is constantly trying for them. L A large number of villagers in the seminar of Shyam Narayan Shukla social worker in the district Chitrakoot in Uttar Pradesh to end the practice like Anna, will not leave the Google show from today's date. While on November December, its positive results are seen in the whole of Bundelkhand. Therefore, you are requested to add such programs to party programs so that awareness should be spread among the people so that Annadata and common people get rid of this huge problem. Meet L
Regards thank you and greetings
Devesh Shukla
IT convenor BJP Mandal Bargarh District Chitrakoot U.P.</v>
      </c>
      <c r="D452" s="4" t="s">
        <v>3030</v>
      </c>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3">
      <c r="A453" s="2" t="s">
        <v>799</v>
      </c>
      <c r="B453" s="3" t="s">
        <v>800</v>
      </c>
      <c r="C453" s="4" t="str">
        <f ca="1">IFERROR(__xludf.DUMMYFUNCTION("GOOGLETRANSLATE(B453,""auto"",""en"")"),"Sir,
“One District One Product” is a revolutionary scheme for stepping towards “Atmanirbhar Bharat’.
We intend to contribute our skills to support implementation of such schemes.
We have developed a ‘software’, through which we can directly connect with e"&amp;"nd user.
The ‘Unique’ features of the software are: -
1. Data compilation and its conversion in ‘easy &amp; informative’ Audio-Visual Clips.
2. Translation of the info in various local languages to overcome language barrier.
3. Each individual will have a uni"&amp;"que ID. The information to be delivered will be ‘Filtered’ based on
the ‘Gender, Education, Professional Field, Age Range and most importantly the “PIN CODE’.
4. We have utilized the significance of the ‘6 digits’ of PIN Code very dynamically, so as to re"&amp;"ach a
Micro or Macro level user base simultaneously.
We would be thankful, if we get an opportunity to present the ‘Unique’ advantages of the software.
Warm Regards
Mrs. Mrunal Gokhale
Contact - 7028000027")</f>
        <v>Sir,
“One District One Product” is a revolutionary scheme for stepping towards “Atmanirbhar Bharat’.
We intend to contribute our skills to support implementation of such schemes.
We have developed a ‘software’, through which we can directly connect with end user.
The ‘Unique’ features of the software are: -
1. Data compilation and its conversion in ‘easy &amp; informative’ Audio-Visual Clips.
2. Translation of the info in various local languages to overcome language barrier.
3. Each individual will have a unique ID. The information to be delivered will be ‘Filtered’ based on
the ‘Gender, Education, Professional Field, Age Range and most importantly the “PIN CODE’.
4. We have utilized the significance of the ‘6 digits’ of PIN Code very dynamically, so as to reach a
Micro or Macro level user base simultaneously.
We would be thankful, if we get an opportunity to present the ‘Unique’ advantages of the software.
Warm Regards
Mrs. Mrunal Gokhale
Contact - 7028000027</v>
      </c>
      <c r="D453" s="4" t="s">
        <v>800</v>
      </c>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3">
      <c r="A454" s="2" t="s">
        <v>801</v>
      </c>
      <c r="B454" s="3" t="s">
        <v>802</v>
      </c>
      <c r="C454" s="4" t="str">
        <f ca="1">IFERROR(__xludf.DUMMYFUNCTION("GOOGLETRANSLATE(B454,""auto"",""en"")"),"A policy to implement "" workmen compensation insurance for farm labourers"" is required to safeguard the casual labourers who work in farms especially in tasks which are very risky, specifically , in coconut, arecanut, coffee and pepper plantations. I ha"&amp;"ve a plantation with multi crops, almost all of them involve workers to climb trees and work at height, which has a lot of risk to the workers and in cases of accidents, the workers will be incapacitated in many cases and leave them handicapped for life, "&amp;"and consequently their family would be also left without a bread winner. The workmen compensation insurance (name less policy) is available for factory workers / construction workers and seemingly for domestic workers, but I could not see any such for far"&amp;"m workers. Considering that approx 50% of all workers in India are farm hands, and we do not have a specific workmen compensation insurance plan
for small plantation / farms and a policy to be framed to enable the plantation owners to")</f>
        <v>A policy to implement " workmen compensation insurance for farm labourers" is required to safeguard the casual labourers who work in farms especially in tasks which are very risky, specifically , in coconut, arecanut, coffee and pepper plantations. I have a plantation with multi crops, almost all of them involve workers to climb trees and work at height, which has a lot of risk to the workers and in cases of accidents, the workers will be incapacitated in many cases and leave them handicapped for life, and consequently their family would be also left without a bread winner. The workmen compensation insurance (name less policy) is available for factory workers / construction workers and seemingly for domestic workers, but I could not see any such for farm workers. Considering that approx 50% of all workers in India are farm hands, and we do not have a specific workmen compensation insurance plan
for small plantation / farms and a policy to be framed to enable the plantation owners to</v>
      </c>
      <c r="D454" s="4" t="s">
        <v>802</v>
      </c>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3">
      <c r="A455" s="2" t="s">
        <v>803</v>
      </c>
      <c r="B455" s="3" t="s">
        <v>804</v>
      </c>
      <c r="C455" s="4" t="str">
        <f ca="1">IFERROR(__xludf.DUMMYFUNCTION("GOOGLETRANSLATE(B455,""auto"",""en"")"),"Iagree")</f>
        <v>Iagree</v>
      </c>
      <c r="D455" s="4" t="s">
        <v>804</v>
      </c>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3">
      <c r="A456" s="2" t="s">
        <v>805</v>
      </c>
      <c r="B456" s="3" t="s">
        <v>806</v>
      </c>
      <c r="C456" s="4" t="str">
        <f ca="1">IFERROR(__xludf.DUMMYFUNCTION("GOOGLETRANSLATE(B456,""auto"",""en"")"),"Important issues of the country -
1. Options for dangerous pesticides having harmful side effects on human health
2. Population control
3. Reservation")</f>
        <v>Important issues of the country -
1. Options for dangerous pesticides having harmful side effects on human health
2. Population control
3. Reservation</v>
      </c>
      <c r="D456" s="4" t="s">
        <v>3031</v>
      </c>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3">
      <c r="A457" s="2" t="s">
        <v>805</v>
      </c>
      <c r="B457" s="3" t="s">
        <v>806</v>
      </c>
      <c r="C457" s="4" t="str">
        <f ca="1">IFERROR(__xludf.DUMMYFUNCTION("GOOGLETRANSLATE(B457,""auto"",""en"")"),"Important issues of the country -
1. Options for dangerous pesticides having harmful side effects on human health
2. Population control
3. Reservation")</f>
        <v>Important issues of the country -
1. Options for dangerous pesticides having harmful side effects on human health
2. Population control
3. Reservation</v>
      </c>
      <c r="D457" s="4" t="s">
        <v>3031</v>
      </c>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3">
      <c r="A458" s="2" t="s">
        <v>807</v>
      </c>
      <c r="B458" s="3" t="s">
        <v>808</v>
      </c>
      <c r="C458" s="4" t="str">
        <f ca="1">IFERROR(__xludf.DUMMYFUNCTION("GOOGLETRANSLATE(B458,""auto"",""en"")"),"We want to talk to the Prime Minister")</f>
        <v>We want to talk to the Prime Minister</v>
      </c>
      <c r="D458" s="4" t="s">
        <v>3032</v>
      </c>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3">
      <c r="A459" s="2" t="s">
        <v>809</v>
      </c>
      <c r="B459" s="3" t="s">
        <v>810</v>
      </c>
      <c r="C459" s="4" t="str">
        <f ca="1">IFERROR(__xludf.DUMMYFUNCTION("GOOGLETRANSLATE(B459,""auto"",""en"")"),"As we see agriculture is very essential factor of our country and it play very crucial role in an Indian economy... So I suggest that there should be an application or any other connecting service like this myGOV service which will connect the every perso"&amp;"n in agriculture sector to each other.. Like from a agriculture diploma student to a director of ICAR , IARI .. It's results into formation of new brilliant ideas which will make agriculture sector more stronger to increase our GDP")</f>
        <v>As we see agriculture is very essential factor of our country and it play very crucial role in an Indian economy... So I suggest that there should be an application or any other connecting service like this myGOV service which will connect the every person in agriculture sector to each other.. Like from a agriculture diploma student to a director of ICAR , IARI .. It's results into formation of new brilliant ideas which will make agriculture sector more stronger to increase our GDP</v>
      </c>
      <c r="D459" s="4" t="s">
        <v>810</v>
      </c>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3">
      <c r="A460" s="2" t="s">
        <v>811</v>
      </c>
      <c r="B460" s="3" t="s">
        <v>812</v>
      </c>
      <c r="C460" s="4" t="str">
        <f ca="1">IFERROR(__xludf.DUMMYFUNCTION("GOOGLETRANSLATE(B460,""auto"",""en"")"),"Dear Respected Sir,
As a herbal Pharmaceutical Research consultant- from last 32 years of experience, we started a start-Up group VEMSA BIOTECH PRIVATE LIMITED, CIN - U24290KA2020PTC137285, www.vemsabiotech.com from BANGALORE
struggling hard to resale my "&amp;"potent product - Nano coupled pure bio-actives on Nasal Drug Delivery for the therapeutic management of Parkinson’s Disease -Submitted by - Dr. Muralidhar TS, myself to BIRAC 20, turned down, this is first of its kind Make in India Attempt, Sir
please hel"&amp;"p us with me minimal 25 Lakhs fund - we are able to serve society with these PD nasal drops to control Parkinson's disease - kindly give us a chance to deliver &amp; serve humanity &amp; nation building in the healthcare sector
please support us, sir, we are desp"&amp;"erate for financial problems OR funding NOT with us to promote this product
with regards
Dr. Muralidhar Talkad
Professor - Herbal Research
Consultant - R&amp;D
9886616777
drtsm49@gmail.com")</f>
        <v>Dear Respected Sir,
As a herbal Pharmaceutical Research consultant- from last 32 years of experience, we started a start-Up group VEMSA BIOTECH PRIVATE LIMITED, CIN - U24290KA2020PTC137285, www.vemsabiotech.com from BANGALORE
struggling hard to resale my potent product - Nano coupled pure bio-actives on Nasal Drug Delivery for the therapeutic management of Parkinson’s Disease -Submitted by - Dr. Muralidhar TS, myself to BIRAC 20, turned down, this is first of its kind Make in India Attempt, Sir
please help us with me minimal 25 Lakhs fund - we are able to serve society with these PD nasal drops to control Parkinson's disease - kindly give us a chance to deliver &amp; serve humanity &amp; nation building in the healthcare sector
please support us, sir, we are desperate for financial problems OR funding NOT with us to promote this product
with regards
Dr. Muralidhar Talkad
Professor - Herbal Research
Consultant - R&amp;D
9886616777
drtsm49@gmail.com</v>
      </c>
      <c r="D460" s="4" t="s">
        <v>812</v>
      </c>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3">
      <c r="A461" s="2" t="s">
        <v>813</v>
      </c>
      <c r="B461" s="3" t="s">
        <v>814</v>
      </c>
      <c r="C461" s="4" t="str">
        <f ca="1">IFERROR(__xludf.DUMMYFUNCTION("GOOGLETRANSLATE(B461,""auto"",""en"")"),"I am fortunate to head a company that organised the largest Boiler exhibition in the world, in India in Feb 2020 as well as Sept 2022. We are not taking all our exhibitions abroad and ensure a good platform for Indian manufacturers to meet buyers in forei"&amp;"gn countries as a leading step to increase exports in the Steam and Heat sector. We need greater support from EEPC, EPC and MSME for our industries and smoother processing and fast settlement of exhibitor claims so that they feel encouraged go for higher "&amp;"exports. We also look at conducting tours of our MSME manufacturers to developed nations so the exposure can help improve product quality by leaps and bounds are our people are able to compete with the best in the world. Seek greater support here sir so w"&amp;"e can do a better job for the nation, day by day. Jai Hind.")</f>
        <v>I am fortunate to head a company that organised the largest Boiler exhibition in the world, in India in Feb 2020 as well as Sept 2022. We are not taking all our exhibitions abroad and ensure a good platform for Indian manufacturers to meet buyers in foreign countries as a leading step to increase exports in the Steam and Heat sector. We need greater support from EEPC, EPC and MSME for our industries and smoother processing and fast settlement of exhibitor claims so that they feel encouraged go for higher exports. We also look at conducting tours of our MSME manufacturers to developed nations so the exposure can help improve product quality by leaps and bounds are our people are able to compete with the best in the world. Seek greater support here sir so we can do a better job for the nation, day by day. Jai Hind.</v>
      </c>
      <c r="D461" s="4" t="s">
        <v>814</v>
      </c>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3">
      <c r="A462" s="2" t="s">
        <v>815</v>
      </c>
      <c r="B462" s="3" t="s">
        <v>816</v>
      </c>
      <c r="C462" s="4" t="str">
        <f ca="1">IFERROR(__xludf.DUMMYFUNCTION("GOOGLETRANSLATE(B462,""auto"",""en"")"),"We visited the beautiful Andaman islands and just returned. As we visited the Cellular jail to know the glory of our history and the horror of Kalapani, this thought struck. So i just thought of sharing it with the respected PMO.
The cellular jail has a t"&amp;"otal of 3 museums which enumerates the early life in Andaman during British rule, the martyrs and the british establishments in NSCB island. However, for tourists, time usually is not sufficient to go through all the information that is displayed in the m"&amp;"useum. And people like me also are interested to know the history in detail and not just the brief as we visit such historical places. So how about publish a small book with a fairly detailed history of Andaman islands so that the tourists can buy and rea"&amp;"d the book later? This could be an initiative from the Government which makes it affordable for everyone at a nominal price.")</f>
        <v>We visited the beautiful Andaman islands and just returned. As we visited the Cellular jail to know the glory of our history and the horror of Kalapani, this thought struck. So i just thought of sharing it with the respected PMO.
The cellular jail has a total of 3 museums which enumerates the early life in Andaman during British rule, the martyrs and the british establishments in NSCB island. However, for tourists, time usually is not sufficient to go through all the information that is displayed in the museum. And people like me also are interested to know the history in detail and not just the brief as we visit such historical places. So how about publish a small book with a fairly detailed history of Andaman islands so that the tourists can buy and read the book later? This could be an initiative from the Government which makes it affordable for everyone at a nominal price.</v>
      </c>
      <c r="D462" s="4" t="s">
        <v>816</v>
      </c>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3">
      <c r="A463" s="2" t="s">
        <v>817</v>
      </c>
      <c r="B463" s="3" t="s">
        <v>818</v>
      </c>
      <c r="C463" s="4" t="str">
        <f ca="1">IFERROR(__xludf.DUMMYFUNCTION("GOOGLETRANSLATE(B463,""auto"",""en"")"),"Recent launching of private space shuttle, named Vikarm S, is possible only in todya's time!!! Feeling proud of being Indian. Jai Hind.")</f>
        <v>Recent launching of private space shuttle, named Vikarm S, is possible only in todya's time!!! Feeling proud of being Indian. Jai Hind.</v>
      </c>
      <c r="D463" s="4" t="s">
        <v>818</v>
      </c>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3">
      <c r="A464" s="2" t="s">
        <v>819</v>
      </c>
      <c r="B464" s="3" t="s">
        <v>820</v>
      </c>
      <c r="C464" s="4" t="str">
        <f ca="1">IFERROR(__xludf.DUMMYFUNCTION("GOOGLETRANSLATE(B464,""auto"",""en"")"),"Introducing a Scheme for e- waste collection from public.")</f>
        <v>Introducing a Scheme for e- waste collection from public.</v>
      </c>
      <c r="D464" s="4" t="s">
        <v>820</v>
      </c>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3">
      <c r="A465" s="2" t="s">
        <v>821</v>
      </c>
      <c r="B465" s="3" t="s">
        <v>822</v>
      </c>
      <c r="C465" s="4" t="str">
        <f ca="1">IFERROR(__xludf.DUMMYFUNCTION("GOOGLETRANSLATE(B465,""auto"",""en"")"),"Jai Jinender.
The waxing and waning of moon is directly proportional to increasing and decreasing levels of soul strength and strenghtening and weakening of mutual love with changing levels of natural light.
Sanitized Gratitude
Professor Dr. (Er.) Sivilin"&amp;"genioor AMAN JAIN")</f>
        <v>Jai Jinender.
The waxing and waning of moon is directly proportional to increasing and decreasing levels of soul strength and strenghtening and weakening of mutual love with changing levels of natural light.
Sanitized Gratitude
Professor Dr. (Er.) Sivilingenioor AMAN JAIN</v>
      </c>
      <c r="D465" s="4" t="s">
        <v>822</v>
      </c>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3">
      <c r="A466" s="2" t="s">
        <v>821</v>
      </c>
      <c r="B466" s="3" t="s">
        <v>823</v>
      </c>
      <c r="C466" s="4" t="str">
        <f ca="1">IFERROR(__xludf.DUMMYFUNCTION("GOOGLETRANSLATE(B466,""auto"",""en"")"),"Jai Jinender.
Quote on Life:
Life is like a flow. E.g., say flowing stream or river that carries forward with it all kind of particles, both, clean and dirty ones.
We may not be 100% perfect, nevertheless, we must not let our weaknesses / negativities / v"&amp;"ices to overwhelm us most of the times during our life time.
Jai Mata Di.
Yours sincerely
Academician Professor Spiritualist Doctor Engineer Sivilingenioor AMAN JAIN
M: +918930148106,:+917206158334.")</f>
        <v>Jai Jinender.
Quote on Life:
Life is like a flow. E.g., say flowing stream or river that carries forward with it all kind of particles, both, clean and dirty ones.
We may not be 100% perfect, nevertheless, we must not let our weaknesses / negativities / vices to overwhelm us most of the times during our life time.
Jai Mata Di.
Yours sincerely
Academician Professor Spiritualist Doctor Engineer Sivilingenioor AMAN JAIN
M: +918930148106,:+917206158334.</v>
      </c>
      <c r="D466" s="4" t="s">
        <v>823</v>
      </c>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3">
      <c r="A467" s="2" t="s">
        <v>821</v>
      </c>
      <c r="B467" s="3" t="s">
        <v>824</v>
      </c>
      <c r="C467" s="4" t="str">
        <f ca="1">IFERROR(__xludf.DUMMYFUNCTION("GOOGLETRANSLATE(B467,""auto"",""en"")"),"Jai Bharat. Jai Hind. Jai Jinender.
The vices in life seem to dominate when indiscipline in performance and mentality dominate like Tsunami waves or in general, jumping waves from the seas.
This can be controlled by removing all types of delusion in the m"&amp;"ind and calming it via yoga, penance and prayers.
Sanitized Gratitude.
Yours sincerely
APDES Aman Jain")</f>
        <v>Jai Bharat. Jai Hind. Jai Jinender.
The vices in life seem to dominate when indiscipline in performance and mentality dominate like Tsunami waves or in general, jumping waves from the seas.
This can be controlled by removing all types of delusion in the mind and calming it via yoga, penance and prayers.
Sanitized Gratitude.
Yours sincerely
APDES Aman Jain</v>
      </c>
      <c r="D467" s="4" t="s">
        <v>824</v>
      </c>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3">
      <c r="A468" s="2" t="s">
        <v>821</v>
      </c>
      <c r="B468" s="3" t="s">
        <v>825</v>
      </c>
      <c r="C468" s="4" t="str">
        <f ca="1">IFERROR(__xludf.DUMMYFUNCTION("GOOGLETRANSLATE(B468,""auto"",""en"")"),"Jai Jinender.
Gentle Civil Engineering Activity and planning is an outcome of painstaking endeavour with wisdom.
A structure built with this approach will stand the test of time successfully.
Sanitized Gratitude.
Academician Professor Spiritualist Doctor "&amp;"Engineer Sivilingenioor AMAN JAIN")</f>
        <v>Jai Jinender.
Gentle Civil Engineering Activity and planning is an outcome of painstaking endeavour with wisdom.
A structure built with this approach will stand the test of time successfully.
Sanitized Gratitude.
Academician Professor Spiritualist Doctor Engineer Sivilingenioor AMAN JAIN</v>
      </c>
      <c r="D468" s="4" t="s">
        <v>825</v>
      </c>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3">
      <c r="A469" s="2" t="s">
        <v>821</v>
      </c>
      <c r="B469" s="3" t="s">
        <v>826</v>
      </c>
      <c r="C469" s="4" t="str">
        <f ca="1">IFERROR(__xludf.DUMMYFUNCTION("GOOGLETRANSLATE(B469,""auto"",""en"")"),"Make Structural Audit mandatory as per requirements of safety and sustainable civil engineering and allied disciplines observations.
Jai Jinender.
Dr. Er. Aman Jain")</f>
        <v>Make Structural Audit mandatory as per requirements of safety and sustainable civil engineering and allied disciplines observations.
Jai Jinender.
Dr. Er. Aman Jain</v>
      </c>
      <c r="D469" s="4" t="s">
        <v>826</v>
      </c>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3">
      <c r="A470" s="2" t="s">
        <v>827</v>
      </c>
      <c r="B470" s="3" t="s">
        <v>828</v>
      </c>
      <c r="C470" s="4" t="str">
        <f ca="1">IFERROR(__xludf.DUMMYFUNCTION("GOOGLETRANSLATE(B470,""auto"",""en"")"),"Dear Sir. After 37 years of Indian Foreign Service, I retired last year. In foreign countries, breeding of dog and cat are controlled based on the demand from families to keep them as pet. This is not the situation in India leaving an ugly situation on ro"&amp;"ads and streets due to stray dogs. Government provide fund to each city municipal corporation for sterilisation of dogs each year to curb rising number . However, entire fund is pocketted by officials and private party through corrupt means. Government mu"&amp;"st evolve a leakage proof system of funding to curb rising number of dogs/cats alongwith sensitization campaigm amongst public to adopt dogs for better mental health of their kids. This would raise the stature of India on tourism scale amongst foreign tou"&amp;"rists. I would be grateful if Prime Minister Modi draw attention of public to this matter and issue instructions for making a leakage proof system of sterilisation of dogs in each municipal area and villages.")</f>
        <v>Dear Sir. After 37 years of Indian Foreign Service, I retired last year. In foreign countries, breeding of dog and cat are controlled based on the demand from families to keep them as pet. This is not the situation in India leaving an ugly situation on roads and streets due to stray dogs. Government provide fund to each city municipal corporation for sterilisation of dogs each year to curb rising number . However, entire fund is pocketted by officials and private party through corrupt means. Government must evolve a leakage proof system of funding to curb rising number of dogs/cats alongwith sensitization campaigm amongst public to adopt dogs for better mental health of their kids. This would raise the stature of India on tourism scale amongst foreign tourists. I would be grateful if Prime Minister Modi draw attention of public to this matter and issue instructions for making a leakage proof system of sterilisation of dogs in each municipal area and villages.</v>
      </c>
      <c r="D470" s="4" t="s">
        <v>828</v>
      </c>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3">
      <c r="A471" s="2" t="s">
        <v>829</v>
      </c>
      <c r="B471" s="3" t="s">
        <v>830</v>
      </c>
      <c r="C471" s="4" t="str">
        <f ca="1">IFERROR(__xludf.DUMMYFUNCTION("GOOGLETRANSLATE(B471,""auto"",""en"")"),"Sir, the forests and roads for the common people, the canal and the railway side along the railway durian fruit durio zebithianus, African jackfruit TRECULIA AFRICANA Verite Africana, African Bush Mango Irvingia Gabonansis, Safavo fruit dacryoedes edulis,"&amp;"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grand"&amp;"is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morchell"&amp;"a esculenta, boletus edulis etc.. This can create large scale employment opportunities in the country. A sufficient amount of grain will be prepared for animal husbandry by production in quantity, this will create a huge amount of employment by animal hus"&amp;"bandry on a large scale. This will remove malnutrition.")</f>
        <v>Sir, the forests and roads for the common people, the canal and the railway side along the railway durian fruit durio zebithianus, African jackfruit TRECULIA AFRICANA Verite Africana, African Bush Mango Irvingia Gabonansis, Safavo fruit dacryoedes edulis,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 esculenta, boletus edulis etc.. This can create large scale employment opportunities in the country. A sufficient amount of grain will be prepared for animal husbandry by production in quantity, this will create a huge amount of employment by animal husbandry on a large scale. This will remove malnutrition.</v>
      </c>
      <c r="D471" s="4" t="s">
        <v>3033</v>
      </c>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3">
      <c r="A472" s="2" t="s">
        <v>831</v>
      </c>
      <c r="B472" s="3" t="s">
        <v>832</v>
      </c>
      <c r="C472" s="4" t="str">
        <f ca="1">IFERROR(__xludf.DUMMYFUNCTION("GOOGLETRANSLATE(B472,""auto"",""en"")"),"sir, please bring all in one charger for all systems ( type c port charger ) to reduce e-waste")</f>
        <v>sir, please bring all in one charger for all systems ( type c port charger ) to reduce e-waste</v>
      </c>
      <c r="D472" s="4" t="s">
        <v>832</v>
      </c>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3">
      <c r="A473" s="2" t="s">
        <v>833</v>
      </c>
      <c r="B473" s="3" t="s">
        <v>834</v>
      </c>
      <c r="C473" s="4" t="str">
        <f ca="1">IFERROR(__xludf.DUMMYFUNCTION("GOOGLETRANSLATE(B473,""auto"",""en"")"),"Hello, ""sir my name is girish"" i am live in rajkot.
So that my idea is that is, jo aapne sabhi chok ke pass jo lad tv lagaye he vese me bhii lagana chahta hu kyoki mujhe usme se pis kamane hee")</f>
        <v>Hello, "sir my name is girish" i am live in rajkot.
So that my idea is that is, jo aapne sabhi chok ke pass jo lad tv lagaye he vese me bhii lagana chahta hu kyoki mujhe usme se pis kamane hee</v>
      </c>
      <c r="D473" s="4" t="s">
        <v>3034</v>
      </c>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3">
      <c r="A474" s="2" t="s">
        <v>835</v>
      </c>
      <c r="B474" s="3" t="s">
        <v>836</v>
      </c>
      <c r="C474" s="4" t="str">
        <f ca="1">IFERROR(__xludf.DUMMYFUNCTION("GOOGLETRANSLATE(B474,""auto"",""en"")"),"I have a suggestion on India's threat and its full solution due to giats like iOS and Android.
Please have a look for this pdf ..")</f>
        <v>I have a suggestion on India's threat and its full solution due to giats like iOS and Android.
Please have a look for this pdf ..</v>
      </c>
      <c r="D474" s="4" t="s">
        <v>3035</v>
      </c>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3">
      <c r="A475" s="2" t="s">
        <v>837</v>
      </c>
      <c r="B475" s="3" t="s">
        <v>838</v>
      </c>
      <c r="C475" s="4" t="str">
        <f ca="1">IFERROR(__xludf.DUMMYFUNCTION("GOOGLETRANSLATE(B475,""auto"",""en"")"),"Like CBSE toolkit made for Nursey to School leaving kids on Ethics and Vigilance, a tool kit should be made for College students for each subject and disciplines right up to research levels to inculcate in them the need to practice ethics in all their end"&amp;"eavour. It would also be good to amend Article 51A of the Constitution to include under new subclause (l) were every citizen would pledge and practice Zero Tolerance towards Corruption all the time, everywhere as part of their Fundament duty.")</f>
        <v>Like CBSE toolkit made for Nursey to School leaving kids on Ethics and Vigilance, a tool kit should be made for College students for each subject and disciplines right up to research levels to inculcate in them the need to practice ethics in all their endeavour. It would also be good to amend Article 51A of the Constitution to include under new subclause (l) were every citizen would pledge and practice Zero Tolerance towards Corruption all the time, everywhere as part of their Fundament duty.</v>
      </c>
      <c r="D475" s="4" t="s">
        <v>838</v>
      </c>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3">
      <c r="A476" s="2" t="s">
        <v>839</v>
      </c>
      <c r="B476" s="3" t="s">
        <v>840</v>
      </c>
      <c r="C476" s="4" t="str">
        <f ca="1">IFERROR(__xludf.DUMMYFUNCTION("GOOGLETRANSLATE(B476,""auto"",""en"")"),"A movement towards the complete sustainable &amp; ethical form of government &amp; marketing also.
Make the Jharkhand an Union Territories, because the state needs it.
In the Journey of India, Jharkhand was left out - this is the time to collaborate Jharkhand wit"&amp;"h other states, this is the time to unite India from Internally to fight against the external environment.")</f>
        <v>A movement towards the complete sustainable &amp; ethical form of government &amp; marketing also.
Make the Jharkhand an Union Territories, because the state needs it.
In the Journey of India, Jharkhand was left out - this is the time to collaborate Jharkhand with other states, this is the time to unite India from Internally to fight against the external environment.</v>
      </c>
      <c r="D476" s="4" t="s">
        <v>840</v>
      </c>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3">
      <c r="A477" s="2" t="s">
        <v>841</v>
      </c>
      <c r="B477" s="3" t="s">
        <v>842</v>
      </c>
      <c r="C477" s="4" t="str">
        <f ca="1">IFERROR(__xludf.DUMMYFUNCTION("GOOGLETRANSLATE(B477,""auto"",""en"")"),"Shold be minimum eligibility for who fight for election MP, MLA, MLC MINIMUM PG and minimum serving Indian army 4years")</f>
        <v>Shold be minimum eligibility for who fight for election MP, MLA, MLC MINIMUM PG and minimum serving Indian army 4years</v>
      </c>
      <c r="D477" s="4" t="s">
        <v>842</v>
      </c>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3">
      <c r="A478" s="2" t="s">
        <v>843</v>
      </c>
      <c r="B478" s="3" t="s">
        <v>844</v>
      </c>
      <c r="C478" s="4" t="str">
        <f ca="1">IFERROR(__xludf.DUMMYFUNCTION("GOOGLETRANSLATE(B478,""auto"",""en"")"),"Cricket players should be given posting at sports academies on rotation basis to teach future players on basis of their ""on the field experience"" so that we are able to get more than one"" DHONI ,VIRAT or PANDYA"".#justasuggestion# Suggestion applies to"&amp;" all sports.")</f>
        <v>Cricket players should be given posting at sports academies on rotation basis to teach future players on basis of their "on the field experience" so that we are able to get more than one" DHONI ,VIRAT or PANDYA".#justasuggestion# Suggestion applies to all sports.</v>
      </c>
      <c r="D478" s="4" t="s">
        <v>844</v>
      </c>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3">
      <c r="A479" s="2" t="s">
        <v>843</v>
      </c>
      <c r="B479" s="3" t="s">
        <v>844</v>
      </c>
      <c r="C479" s="4" t="str">
        <f ca="1">IFERROR(__xludf.DUMMYFUNCTION("GOOGLETRANSLATE(B479,""auto"",""en"")"),"Cricket players should be given posting at sports academies on rotation basis to teach future players on basis of their ""on the field experience"" so that we are able to get more than one"" DHONI ,VIRAT or PANDYA"".#justasuggestion# Suggestion applies to"&amp;" all sports.")</f>
        <v>Cricket players should be given posting at sports academies on rotation basis to teach future players on basis of their "on the field experience" so that we are able to get more than one" DHONI ,VIRAT or PANDYA".#justasuggestion# Suggestion applies to all sports.</v>
      </c>
      <c r="D479" s="4" t="s">
        <v>844</v>
      </c>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3">
      <c r="A480" s="2" t="s">
        <v>845</v>
      </c>
      <c r="B480" s="3" t="s">
        <v>846</v>
      </c>
      <c r="C480" s="4" t="str">
        <f ca="1">IFERROR(__xludf.DUMMYFUNCTION("GOOGLETRANSLATE(B480,""auto"",""en"")"),"Government School Teacher Ko Private Ki Jaye ContARCT Basis Pay Taki Education Thik Ho Paye")</f>
        <v>Government School Teacher Ko Private Ki Jaye ContARCT Basis Pay Taki Education Thik Ho Paye</v>
      </c>
      <c r="D480" s="4" t="s">
        <v>3036</v>
      </c>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3">
      <c r="A481" s="2" t="s">
        <v>843</v>
      </c>
      <c r="B481" s="3" t="s">
        <v>847</v>
      </c>
      <c r="C481" s="4" t="str">
        <f ca="1">IFERROR(__xludf.DUMMYFUNCTION("GOOGLETRANSLATE(B481,""auto"",""en"")"),"Please consider TOLL payments made as part of contribution towards infrastructure development. As we know, highways are built as per BOOT/BOLT basis.Thus one is indirectly contributing towards NATION development")</f>
        <v>Please consider TOLL payments made as part of contribution towards infrastructure development. As we know, highways are built as per BOOT/BOLT basis.Thus one is indirectly contributing towards NATION development</v>
      </c>
      <c r="D481" s="4" t="s">
        <v>847</v>
      </c>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3">
      <c r="A482" s="2" t="s">
        <v>848</v>
      </c>
      <c r="B482" s="3" t="s">
        <v>849</v>
      </c>
      <c r="C482" s="4" t="str">
        <f ca="1">IFERROR(__xludf.DUMMYFUNCTION("GOOGLETRANSLATE(B482,""auto"",""en"")"),"This comment section seems to be a grievance submission section. Over a lac of comments submitted till date.")</f>
        <v>This comment section seems to be a grievance submission section. Over a lac of comments submitted till date.</v>
      </c>
      <c r="D482" s="4" t="s">
        <v>849</v>
      </c>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3">
      <c r="A483" s="2" t="s">
        <v>850</v>
      </c>
      <c r="B483" s="3" t="s">
        <v>851</v>
      </c>
      <c r="C483" s="4" t="str">
        <f ca="1">IFERROR(__xludf.DUMMYFUNCTION("GOOGLETRANSLATE(B483,""auto"",""en"")"),"i strongly believe that BJp local unit and at centre has taken all precautions to retain power to govern in Gujarat..")</f>
        <v>i strongly believe that BJp local unit and at centre has taken all precautions to retain power to govern in Gujarat..</v>
      </c>
      <c r="D483" s="4" t="s">
        <v>851</v>
      </c>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3">
      <c r="A484" s="2" t="s">
        <v>850</v>
      </c>
      <c r="B484" s="3" t="s">
        <v>852</v>
      </c>
      <c r="C484" s="4" t="str">
        <f ca="1">IFERROR(__xludf.DUMMYFUNCTION("GOOGLETRANSLATE(B484,""auto"",""en"")"),"Tamilnadu. After decades, BJP got a good agressive leader and moving in correct and fast Phase. people got more faith on this leader than BJP as unit in Tamilnadu. all these years, people were looking for a most effective and alternative to Dravidian part"&amp;"ies. the wish of most of the people is that BJP to go alone without making any compramise with Dravidian parties. hope it will happen.")</f>
        <v>Tamilnadu. After decades, BJP got a good agressive leader and moving in correct and fast Phase. people got more faith on this leader than BJP as unit in Tamilnadu. all these years, people were looking for a most effective and alternative to Dravidian parties. the wish of most of the people is that BJP to go alone without making any compramise with Dravidian parties. hope it will happen.</v>
      </c>
      <c r="D484" s="4" t="s">
        <v>852</v>
      </c>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3">
      <c r="A485" s="2" t="s">
        <v>853</v>
      </c>
      <c r="B485" s="3" t="s">
        <v>854</v>
      </c>
      <c r="C485" s="4" t="str">
        <f ca="1">IFERROR(__xludf.DUMMYFUNCTION("GOOGLETRANSLATE(B485,""auto"",""en"")"),"Hi")</f>
        <v>Hi</v>
      </c>
      <c r="D485" s="4" t="s">
        <v>854</v>
      </c>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3">
      <c r="A486" s="2" t="s">
        <v>853</v>
      </c>
      <c r="B486" s="3" t="s">
        <v>855</v>
      </c>
      <c r="C486" s="5" t="str">
        <f ca="1">IFERROR(__xludf.DUMMYFUNCTION("GOOGLETRANSLATE(B486,""auto"",""en"")"),"https://secure.mygov.in/node/279167")</f>
        <v>https://secure.mygov.in/node/279167</v>
      </c>
      <c r="D486" s="4" t="s">
        <v>855</v>
      </c>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3">
      <c r="A487" s="2" t="s">
        <v>856</v>
      </c>
      <c r="B487" s="3" t="s">
        <v>857</v>
      </c>
      <c r="C487" s="4" t="str">
        <f ca="1">IFERROR(__xludf.DUMMYFUNCTION("GOOGLETRANSLATE(B487,""auto"",""en"")"),"Make all in one trasaction card, for care about nature,
And also make all in one sim card, and also all in one set top box, and biggest thing ""make all in one book one class in bharat"" and make a right way for new genaration by indian oldest and true bo"&amp;"oks,
Jai hind,jai bharat,")</f>
        <v>Make all in one trasaction card, for care about nature,
And also make all in one sim card, and also all in one set top box, and biggest thing "make all in one book one class in bharat" and make a right way for new genaration by indian oldest and true books,
Jai hind,jai bharat,</v>
      </c>
      <c r="D487" s="4" t="s">
        <v>857</v>
      </c>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3">
      <c r="A488" s="2" t="s">
        <v>858</v>
      </c>
      <c r="B488" s="3" t="s">
        <v>859</v>
      </c>
      <c r="C488" s="4" t="str">
        <f ca="1">IFERROR(__xludf.DUMMYFUNCTION("GOOGLETRANSLATE(B488,""auto"",""en"")"),"I want to tell the Government of India that Bharat Sanchar Nigam Limited and the Indian Postal Department will merge (collect) so that the popularity and work of both departments will be accelerated and both departments will save both employees and money.")</f>
        <v>I want to tell the Government of India that Bharat Sanchar Nigam Limited and the Indian Postal Department will merge (collect) so that the popularity and work of both departments will be accelerated and both departments will save both employees and money.</v>
      </c>
      <c r="D488" s="4" t="s">
        <v>3037</v>
      </c>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3">
      <c r="A489" s="2" t="s">
        <v>860</v>
      </c>
      <c r="B489" s="3" t="s">
        <v>861</v>
      </c>
      <c r="C489" s="4" t="str">
        <f ca="1">IFERROR(__xludf.DUMMYFUNCTION("GOOGLETRANSLATE(B489,""auto"",""en"")"),"Respected Prime Minister,
COVID AND ARMY
Covid has been one of the toughest battle to fight by the people of India.
Army participation in Covid battle is a subject which must be deliberated. It is a known fact that army did not participate in this crucial"&amp;" battle and chose to maintain a policy of ‘Force Preservation’. When mass exodus of millions of our citizens took place, Army by virtue of country wide deployment could have contributed immensely, which was not done. Large number of Army Hospitals had pat"&amp;"ient occupancy of just around 50 percent, but resources were not shared to look after civilian counterparts. Even Veterans were left to fend for themselves.
Now the battle is over. Important lessons must emerge for posterity. Apart from complimenting you "&amp;"to take us through this tough battle, I wish to request you to look into this aspect.
Sadar pranam
Major General Prakash Chandra
Veteran")</f>
        <v>Respected Prime Minister,
COVID AND ARMY
Covid has been one of the toughest battle to fight by the people of India.
Army participation in Covid battle is a subject which must be deliberated. It is a known fact that army did not participate in this crucial battle and chose to maintain a policy of ‘Force Preservation’. When mass exodus of millions of our citizens took place, Army by virtue of country wide deployment could have contributed immensely, which was not done. Large number of Army Hospitals had patient occupancy of just around 50 percent, but resources were not shared to look after civilian counterparts. Even Veterans were left to fend for themselves.
Now the battle is over. Important lessons must emerge for posterity. Apart from complimenting you to take us through this tough battle, I wish to request you to look into this aspect.
Sadar pranam
Major General Prakash Chandra
Veteran</v>
      </c>
      <c r="D489" s="4" t="s">
        <v>861</v>
      </c>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3">
      <c r="A490" s="2" t="s">
        <v>862</v>
      </c>
      <c r="B490" s="3" t="s">
        <v>863</v>
      </c>
      <c r="C490" s="4" t="str">
        <f ca="1">IFERROR(__xludf.DUMMYFUNCTION("GOOGLETRANSLATE(B490,""auto"",""en"")"),"What about the concept of open School, where dedicated teacher just keep an eye on the children not of human but animals also.... The teacher will designated an area where they roam by bicycle or motorbike and just observe the student from distance and of"&amp;" any intervention required they discussed it with their family.")</f>
        <v>What about the concept of open School, where dedicated teacher just keep an eye on the children not of human but animals also.... The teacher will designated an area where they roam by bicycle or motorbike and just observe the student from distance and of any intervention required they discussed it with their family.</v>
      </c>
      <c r="D490" s="4" t="s">
        <v>863</v>
      </c>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3">
      <c r="A491" s="2" t="s">
        <v>864</v>
      </c>
      <c r="B491" s="3" t="s">
        <v>865</v>
      </c>
      <c r="C491" s="4" t="str">
        <f ca="1">IFERROR(__xludf.DUMMYFUNCTION("GOOGLETRANSLATE(B491,""auto"",""en"")"),"As you know cows are not safe still there are many cows persecution. I have idea that you can make a ""gaushala"" in each district and maintain the cows properly. Earn profit by selling milk but also take their care and keep the cows who are hitten by ran"&amp;"dom people or who gets hit at night by fast cars. This is just an idea . This will also lead you to a closer step of development. Do something so that cows can have safe place.")</f>
        <v>As you know cows are not safe still there are many cows persecution. I have idea that you can make a "gaushala" in each district and maintain the cows properly. Earn profit by selling milk but also take their care and keep the cows who are hitten by random people or who gets hit at night by fast cars. This is just an idea . This will also lead you to a closer step of development. Do something so that cows can have safe place.</v>
      </c>
      <c r="D491" s="4" t="s">
        <v>865</v>
      </c>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3">
      <c r="A492" s="2" t="s">
        <v>866</v>
      </c>
      <c r="B492" s="3" t="s">
        <v>867</v>
      </c>
      <c r="C492" s="4" t="str">
        <f ca="1">IFERROR(__xludf.DUMMYFUNCTION("GOOGLETRANSLATE(B492,""auto"",""en"")"),"I would like to discuss about the recent Issuance of Vertical Property cards in the State of Maharashtra. This is a good initiative, though I would like to add a few more ideas that could make it unassailable.
1) There are no written records of properties"&amp;" mortgaged with banks.
o To avoid any issues with such properties, the transactions should be done in presence of a registrar. This should be encouraged, as it would make the details of such mortgaged properties available in any court records.
o Also owne"&amp;"rs should submit declaration to registry office pledging the same.
o To make the deals more transparent, there should also be a bank notice mandatorily hanged on such properties.
For all property dealings, an Issue of non-encumbrance certificate should be"&amp;" incorporated with the following details:
a) Mother owners (tenure of ownership) b)Second owners (tenure of ownership) c) Present owners
This can be a compulsory doc. nominally charged by govt.")</f>
        <v>I would like to discuss about the recent Issuance of Vertical Property cards in the State of Maharashtra. This is a good initiative, though I would like to add a few more ideas that could make it unassailable.
1) There are no written records of properties mortgaged with banks.
o To avoid any issues with such properties, the transactions should be done in presence of a registrar. This should be encouraged, as it would make the details of such mortgaged properties available in any court records.
o Also owners should submit declaration to registry office pledging the same.
o To make the deals more transparent, there should also be a bank notice mandatorily hanged on such properties.
For all property dealings, an Issue of non-encumbrance certificate should be incorporated with the following details:
a) Mother owners (tenure of ownership) b)Second owners (tenure of ownership) c) Present owners
This can be a compulsory doc. nominally charged by govt.</v>
      </c>
      <c r="D492" s="4" t="s">
        <v>867</v>
      </c>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3">
      <c r="A493" s="2" t="s">
        <v>868</v>
      </c>
      <c r="B493" s="3" t="s">
        <v>869</v>
      </c>
      <c r="C493" s="4" t="str">
        <f ca="1">IFERROR(__xludf.DUMMYFUNCTION("GOOGLETRANSLATE(B493,""auto"",""en"")"),"we are always living in war crime era somewhere in the world, currently it is Russia-Ukraine war, or we can see our human civilization history. Not because we love the war, crime and mass genocide!! Just because we have tendency enjoy the pain &amp;sorrow of "&amp;"others, until we face by our self.")</f>
        <v>we are always living in war crime era somewhere in the world, currently it is Russia-Ukraine war, or we can see our human civilization history. Not because we love the war, crime and mass genocide!! Just because we have tendency enjoy the pain &amp;sorrow of others, until we face by our self.</v>
      </c>
      <c r="D493" s="4" t="s">
        <v>869</v>
      </c>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3">
      <c r="A494" s="2" t="s">
        <v>870</v>
      </c>
      <c r="B494" s="3" t="s">
        <v>871</v>
      </c>
      <c r="C494" s="4" t="str">
        <f ca="1">IFERROR(__xludf.DUMMYFUNCTION("GOOGLETRANSLATE(B494,""auto"",""en"")"),"Govt has taken great initiative to fast track digitise the service for ease of citizens. However it is high time Govt need to fix accountability of agencies responsible to manage these digital platforms. Most of the service and application have failed to "&amp;"deliver what was promised and This brings bad reputation to the Government Latest example is Jeevan Praman (life certificate) app for pensioners. First of all it is too difficult to install this and and after installing This App does not work at all and t"&amp;"here is no immediate contact who can resolve the issue or an option where you can raise such issue. Ultimately it has defeated the very purpose for which it was launched and Senior Citizens have to go to bank branches and wait in queues to submit the cert"&amp;"ificate. Attached the screenshot of error this app keeps on throwing.")</f>
        <v>Govt has taken great initiative to fast track digitise the service for ease of citizens. However it is high time Govt need to fix accountability of agencies responsible to manage these digital platforms. Most of the service and application have failed to deliver what was promised and This brings bad reputation to the Government Latest example is Jeevan Praman (life certificate) app for pensioners. First of all it is too difficult to install this and and after installing This App does not work at all and there is no immediate contact who can resolve the issue or an option where you can raise such issue. Ultimately it has defeated the very purpose for which it was launched and Senior Citizens have to go to bank branches and wait in queues to submit the certificate. Attached the screenshot of error this app keeps on throwing.</v>
      </c>
      <c r="D494" s="4" t="s">
        <v>871</v>
      </c>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3">
      <c r="A495" s="2" t="s">
        <v>139</v>
      </c>
      <c r="B495" s="3" t="s">
        <v>872</v>
      </c>
      <c r="C495" s="4" t="str">
        <f ca="1">IFERROR(__xludf.DUMMYFUNCTION("GOOGLETRANSLATE(B495,""auto"",""en"")"),"cadet komaljeet kaur
khalsa college Amritsar
2pb Naval unit Amritsar
article topic is ""Child labour""
all children in India are lucky to enjoy their childhood. Many of them are forced to work under inhuman conditions where their miseries know no end.  Th"&amp;"ough there are laws banning child labour, still children continue to be exploited as cheap labour. It is because the authorities are unable to implement the laws meant to protect children from being engaged as labourers.
Unfortunately, the actual number o"&amp;"f child labourers in India goes un-detected. Children are forced to work is completely unregulated condition without adequate food, proper wages, and rest. They are subjected to physical, sexual and emotional abuse.")</f>
        <v>cadet komaljeet kaur
khalsa college Amritsar
2pb Naval unit Amritsar
article topic is "Child labour"
all children in India are lucky to enjoy their childhood. Many of them are forced to work under inhuman conditions where their miseries know no end.  Though there are laws banning child labour, still children continue to be exploited as cheap labour. It is because the authorities are unable to implement the laws meant to protect children from being engaged as labourers.
Unfortunately, the actual number of child labourers in India goes un-detected. Children are forced to work is completely unregulated condition without adequate food, proper wages, and rest. They are subjected to physical, sexual and emotional abuse.</v>
      </c>
      <c r="D495" s="4" t="s">
        <v>872</v>
      </c>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3">
      <c r="A496" s="2" t="s">
        <v>819</v>
      </c>
      <c r="B496" s="3" t="s">
        <v>873</v>
      </c>
      <c r="C496" s="4" t="str">
        <f ca="1">IFERROR(__xludf.DUMMYFUNCTION("GOOGLETRANSLATE(B496,""auto"",""en"")"),"cdt Pawandeep kaur
khalsa collage Amritsar
pb21/swn/127564
2pb naval unit amritsar
Digital markting is a way to connect with and influence your potential customers. The difference is that you do so online through a combination of digital marketing channel"&amp;"s that include video content, social media posts, content marketing, web and social media advertisements, and search engine marketing. 
Companies reach goals through the above means instead of using traditional marketing strategies like billboards, televi"&amp;"sion ads, and promotional mail sent to consumer residences.")</f>
        <v>cdt Pawandeep kaur
khalsa collage Amritsar
pb21/swn/127564
2pb naval unit amritsar
Digital markting is a way to connect with and influence your potential customers. The difference is that you do so online through a combination of digital marketing channels that include video content, social media posts, content marketing, web and social media advertisements, and search engine marketing. 
Companies reach goals through the above means instead of using traditional marketing strategies like billboards, television ads, and promotional mail sent to consumer residences.</v>
      </c>
      <c r="D496" s="4" t="s">
        <v>873</v>
      </c>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3">
      <c r="A497" s="2" t="s">
        <v>874</v>
      </c>
      <c r="B497" s="3" t="s">
        <v>875</v>
      </c>
      <c r="C497" s="4" t="str">
        <f ca="1">IFERROR(__xludf.DUMMYFUNCTION("GOOGLETRANSLATE(B497,""auto"",""en"")"),"cdt -Rubalpreet kaur
khalsa college, Amritsar
2PB Naval Unit
Answer
Write an Article on Corruption
Answer
VerifiedVerified
172.5k+ views
10 likes
Corruption has not only become a ubiquitous aspect of Indian politics, but has also become an increasingly im"&amp;"portant factor in Indian elections.
The important role of the Indian state in providing services and promoting economic development has always created the opportunity to use public resources for private purposes.
While government regulation of business wa"&amp;"s extended in the 1960s and corporate donations were banned in 1969, the trade of economic favours for sub-table contributions to political parties has become an increasingly prevalent political practice. . During the 1980s and 1990s, corruption became as"&amp;"sociated with occupiers at the highest levels of India's political system.
Rajiv Gandhi's government has been shaken by scandals, as has the government of PV Narasimha Rao . Politicians have become so close to corruption in the")</f>
        <v>cdt -Rubalpreet kaur
khalsa college, Amritsar
2PB Naval Unit
Answer
Write an Article on Corruption
Answer
VerifiedVerified
172.5k+ views
10 likes
Corruption has not only become a ubiquitous aspect of Indian politics, but has also become an increasingly important factor in Indian elections.
The important role of the Indian state in providing services and promoting economic development has always created the opportunity to use public resources for private purposes.
While government regulation of business was extended in the 1960s and corporate donations were banned in 1969, the trade of economic favours for sub-table contributions to political parties has become an increasingly prevalent political practice. . During the 1980s and 1990s, corruption became associated with occupiers at the highest levels of India's political system.
Rajiv Gandhi's government has been shaken by scandals, as has the government of PV Narasimha Rao . Politicians have become so close to corruption in the</v>
      </c>
      <c r="D497" s="4" t="s">
        <v>875</v>
      </c>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3">
      <c r="A498" s="2" t="s">
        <v>874</v>
      </c>
      <c r="B498" s="3" t="s">
        <v>876</v>
      </c>
      <c r="C498" s="4" t="str">
        <f ca="1">IFERROR(__xludf.DUMMYFUNCTION("GOOGLETRANSLATE(B498,""auto"",""en"")"),"cdt Rubalpreet kaur
khalsa college, Amritsar
2Pb Naval unit
Corruption refers to any act performed by individuals or a group in lieu of some form of bribes. Corruption is considered to be a dishonest and criminal act. If proven, Corruption can lead to Leg"&amp;"al Punishments. Oftentimes the act of Corruption comprises the rights and privileges of some. It is very hard to find a definition that takes into account all the characteristics and aspects of Corruption. However, as responsible citizens of the Nation, w"&amp;"e all must be aware of the true meaning and manifestation of Corruption in its every form so that whenever we come across it we can raise our voice against it and fight for justice.  Place and Process of CorruptionCorruption is very common in government o"&amp;"r private offices. The most common acts of Corruption involve some form of Bribery. Bribery involves some use of improper favours and gifts exchanged for personal gains of some sort. Moreover, Corruption is often found to be intertwin")</f>
        <v>cdt Rubalpreet kaur
khalsa college, Amritsar
2Pb Naval unit
Corruption refers to any act performed by individuals or a group in lieu of some form of bribes. Corruption is considered to be a dishonest and criminal act. If proven, Corruption can lead to Legal Punishments. Oftentimes the act of Corruption comprises the rights and privileges of some. It is very hard to find a definition that takes into account all the characteristics and aspects of Corruption. However, as responsible citizens of the Nation, we all must be aware of the true meaning and manifestation of Corruption in its every form so that whenever we come across it we can raise our voice against it and fight for justice.  Place and Process of CorruptionCorruption is very common in government or private offices. The most common acts of Corruption involve some form of Bribery. Bribery involves some use of improper favours and gifts exchanged for personal gains of some sort. Moreover, Corruption is often found to be intertwin</v>
      </c>
      <c r="D498" s="4" t="s">
        <v>876</v>
      </c>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3">
      <c r="A499" s="2" t="s">
        <v>877</v>
      </c>
      <c r="B499" s="3" t="s">
        <v>878</v>
      </c>
      <c r="C499" s="4" t="str">
        <f ca="1">IFERROR(__xludf.DUMMYFUNCTION("GOOGLETRANSLATE(B499,""auto"",""en"")"),"cadt jasmeet kaur
khalsa college , amritsar
2 pb/naval/uit amritsar
Water is the most critical asset. It is a fundamental element for every life on Earth, may it be flora or fauna. Without water, no life can survive, and Earth will be as dry as a rock. Wa"&amp;"ter is additionally fundamental for purposes of irrigation and essential ordinary works. Today, we without realizing the importance of wastewater. We take a negligible attempt to spare water. Water in social events, programs, and festivities, highly waste"&amp;"d. In houses likewise, water is wasted each day. We have a terrible habit of keeping the tap running while we brush, shave, wash, or do some other everyday action. So different efforts must be made to save water.")</f>
        <v>cadt jasmeet kaur
khalsa college , amritsar
2 pb/naval/uit amritsar
Water is the most critical asset. It is a fundamental element for every life on Earth, may it be flora or fauna. Without water, no life can survive, and Earth will be as dry as a rock. Water is additionally fundamental for purposes of irrigation and essential ordinary works. Today, we without realizing the importance of wastewater. We take a negligible attempt to spare water. Water in social events, programs, and festivities, highly wasted. In houses likewise, water is wasted each day. We have a terrible habit of keeping the tap running while we brush, shave, wash, or do some other everyday action. So different efforts must be made to save water.</v>
      </c>
      <c r="D499" s="4" t="s">
        <v>878</v>
      </c>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3">
      <c r="A500" s="2" t="s">
        <v>879</v>
      </c>
      <c r="B500" s="3" t="s">
        <v>880</v>
      </c>
      <c r="C500" s="4" t="str">
        <f ca="1">IFERROR(__xludf.DUMMYFUNCTION("GOOGLETRANSLATE(B500,""auto"",""en"")"),"BURNING PROBLEM - LOVE JIHAD/ SUCIDE : Education of students should given in such way that they have to be taught on physical labour / skills and technology and making India and oneself financially strong and making them realize that money is more importa"&amp;"nt than love .Love is the present in all service. Service is love .Service can bring money.")</f>
        <v>BURNING PROBLEM - LOVE JIHAD/ SUCIDE : Education of students should given in such way that they have to be taught on physical labour / skills and technology and making India and oneself financially strong and making them realize that money is more important than love .Love is the present in all service. Service is love .Service can bring money.</v>
      </c>
      <c r="D500" s="4" t="s">
        <v>880</v>
      </c>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3">
      <c r="A501" s="2" t="s">
        <v>601</v>
      </c>
      <c r="B501" s="3" t="s">
        <v>881</v>
      </c>
      <c r="C501" s="4" t="str">
        <f ca="1">IFERROR(__xludf.DUMMYFUNCTION("GOOGLETRANSLATE(B501,""auto"",""en"")"),"Unemployment is the biggest issues, sir I am a B. COM graduate woman and I was working in Indradhanush Gas Grid LTD. Guwahati, contractual but, my contract was not renewed and given my post to another male person during Corona, 2020, due to which me and m"&amp;"y family had to face very difficult time. Sir government can open some WOMAN OFFICES with permanent posts for those educated and willing to work with comfortable timing.")</f>
        <v>Unemployment is the biggest issues, sir I am a B. COM graduate woman and I was working in Indradhanush Gas Grid LTD. Guwahati, contractual but, my contract was not renewed and given my post to another male person during Corona, 2020, due to which me and my family had to face very difficult time. Sir government can open some WOMAN OFFICES with permanent posts for those educated and willing to work with comfortable timing.</v>
      </c>
      <c r="D501" s="4" t="s">
        <v>881</v>
      </c>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3">
      <c r="A502" s="2" t="s">
        <v>882</v>
      </c>
      <c r="B502" s="3" t="s">
        <v>883</v>
      </c>
      <c r="C502" s="4" t="str">
        <f ca="1">IFERROR(__xludf.DUMMYFUNCTION("GOOGLETRANSLATE(B502,""auto"",""en"")"),"Bihar me Offss me 11 class me administration took place, then slideup hogaya, then with the help of other people, the second year after the same year, the second government was in the second government college, then the migration in registration was taken"&amp;" in the registration. We said that we will not see that at that time the man had not given admission slip, it was just taken, now registration is being done, then how will the Mirgation Certificate get and the school me 10 th passed has been closed, he ha"&amp;"s to be sung, it has to be noticed, Because the year should not be wasted for a mistake.
And if he has done the school me admission next
EK is a big thing that we have seen.")</f>
        <v>Bihar me Offss me 11 class me administration took place, then slideup hogaya, then with the help of other people, the second year after the same year, the second government was in the second government college, then the migration in registration was taken in the registration. We said that we will not see that at that time the man had not given admission slip, it was just taken, now registration is being done, then how will the Mirgation Certificate get and the school me 10 th passed has been closed, he has to be sung, it has to be noticed, Because the year should not be wasted for a mistake.
And if he has done the school me admission next
EK is a big thing that we have seen.</v>
      </c>
      <c r="D502" s="4" t="s">
        <v>3038</v>
      </c>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3">
      <c r="A503" s="2" t="s">
        <v>884</v>
      </c>
      <c r="B503" s="3" t="s">
        <v>885</v>
      </c>
      <c r="C503" s="4" t="str">
        <f ca="1">IFERROR(__xludf.DUMMYFUNCTION("GOOGLETRANSLATE(B503,""auto"",""en"")"),"Actually in our India need to unemploymentness for every complete graduates and sum of below graduates for this question ihave an idea?
Solutions : 1st we want to built in every main towns Unemployed registration offices next we want to keep every unemoly"&amp;"er to gave a special skills and want to send for the skill needed companys in for placements and next and sum free institutions want to built for only who are interested to come in government jobs we want gave training and give sum skill coaching and want"&amp;" to gave a job then India no unemploymenters death's will control and our India also will be developed")</f>
        <v>Actually in our India need to unemploymentness for every complete graduates and sum of below graduates for this question ihave an idea?
Solutions : 1st we want to built in every main towns Unemployed registration offices next we want to keep every unemolyer to gave a special skills and want to send for the skill needed companys in for placements and next and sum free institutions want to built for only who are interested to come in government jobs we want gave training and give sum skill coaching and want to gave a job then India no unemploymenters death's will control and our India also will be developed</v>
      </c>
      <c r="D503" s="4" t="s">
        <v>885</v>
      </c>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3">
      <c r="A504" s="2" t="s">
        <v>502</v>
      </c>
      <c r="B504" s="3" t="s">
        <v>886</v>
      </c>
      <c r="C504" s="4" t="str">
        <f ca="1">IFERROR(__xludf.DUMMYFUNCTION("GOOGLETRANSLATE(B504,""auto"",""en"")"),"Dear modi ji sir
Hame is time BJP (MLA) ka new chehara chahiye please belgaum 590006 karnataka")</f>
        <v>Dear modi ji sir
Hame is time BJP (MLA) ka new chehara chahiye please belgaum 590006 karnataka</v>
      </c>
      <c r="D504" s="4" t="s">
        <v>3039</v>
      </c>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3">
      <c r="A505" s="2" t="s">
        <v>887</v>
      </c>
      <c r="B505" s="3" t="s">
        <v>888</v>
      </c>
      <c r="C505" s="4" t="str">
        <f ca="1">IFERROR(__xludf.DUMMYFUNCTION("GOOGLETRANSLATE(B505,""auto"",""en"")"),"We the SENIOR CITIZENS urgently need a HEALTH INSURANCE POLICY like the
Ayushman Bharat Pradhan Mantri Jan Arogya Yojana (PMJAY) because the Senior Citizens MOSTLY can't afford the high premium health insurance policies and most of them even don't get req"&amp;"uired supports from family members and in advance age the Seniors are most prone to any of the diseases!
When Seniors were young they gave their BEST to the family and society and even in this advance age they continue to pay various TAXES to the governme"&amp;"nt and deserve a DIGNIFIED LIFE AND CARE !
I humbly submit that government must think over this and make a policy decision towards the Health Care of their Senior Citizens!
Regards,
Vinod Taparia")</f>
        <v>We the SENIOR CITIZENS urgently need a HEALTH INSURANCE POLICY like the
Ayushman Bharat Pradhan Mantri Jan Arogya Yojana (PMJAY) because the Senior Citizens MOSTLY can't afford the high premium health insurance policies and most of them even don't get required supports from family members and in advance age the Seniors are most prone to any of the diseases!
When Seniors were young they gave their BEST to the family and society and even in this advance age they continue to pay various TAXES to the government and deserve a DIGNIFIED LIFE AND CARE !
I humbly submit that government must think over this and make a policy decision towards the Health Care of their Senior Citizens!
Regards,
Vinod Taparia</v>
      </c>
      <c r="D505" s="4" t="s">
        <v>888</v>
      </c>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3">
      <c r="A506" s="2" t="s">
        <v>887</v>
      </c>
      <c r="B506" s="3" t="s">
        <v>889</v>
      </c>
      <c r="C506" s="4" t="str">
        <f ca="1">IFERROR(__xludf.DUMMYFUNCTION("GOOGLETRANSLATE(B506,""auto"",""en"")"),"Agriculture Reforms are needed NOW , previously done but for certain reasons Govt had to take back that BILL , I am a farmer and can say that Bill was a wonderful step towards reforms ! CONTRACT AND CORPORATE FARMING are the demands of the time now ,,boos"&amp;"t in agriculture products will improve the GDP! India imports edible oils in huge quantity and we are spending our precious foreign exchange and by reforms we can boost the production of oil seeds!
Humble request that Govt need to bring a COMPREHENSIVE Ag"&amp;"riculture Reforms Bill at earliest !")</f>
        <v>Agriculture Reforms are needed NOW , previously done but for certain reasons Govt had to take back that BILL , I am a farmer and can say that Bill was a wonderful step towards reforms ! CONTRACT AND CORPORATE FARMING are the demands of the time now ,,boost in agriculture products will improve the GDP! India imports edible oils in huge quantity and we are spending our precious foreign exchange and by reforms we can boost the production of oil seeds!
Humble request that Govt need to bring a COMPREHENSIVE Agriculture Reforms Bill at earliest !</v>
      </c>
      <c r="D506" s="4" t="s">
        <v>889</v>
      </c>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3">
      <c r="A507" s="2" t="s">
        <v>890</v>
      </c>
      <c r="B507" s="3" t="s">
        <v>891</v>
      </c>
      <c r="C507" s="4" t="str">
        <f ca="1">IFERROR(__xludf.DUMMYFUNCTION("GOOGLETRANSLATE(B507,""auto"",""en"")"),"Bill must be passed for implementing ""hum 2 humare 2"" to control the population of India.")</f>
        <v>Bill must be passed for implementing "hum 2 humare 2" to control the population of India.</v>
      </c>
      <c r="D507" s="4" t="s">
        <v>891</v>
      </c>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3">
      <c r="A508" s="2" t="s">
        <v>892</v>
      </c>
      <c r="B508" s="3" t="s">
        <v>893</v>
      </c>
      <c r="C508" s="4" t="str">
        <f ca="1">IFERROR(__xludf.DUMMYFUNCTION("GOOGLETRANSLATE(B508,""auto"",""en"")"),"give me a job.")</f>
        <v>give me a job.</v>
      </c>
      <c r="D508" s="4" t="s">
        <v>893</v>
      </c>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3">
      <c r="A509" s="2" t="s">
        <v>894</v>
      </c>
      <c r="B509" s="3" t="s">
        <v>895</v>
      </c>
      <c r="C509" s="4" t="str">
        <f ca="1">IFERROR(__xludf.DUMMYFUNCTION("GOOGLETRANSLATE(B509,""auto"",""en"")"),"Join Facebook@Promoterbjp .... Share the page in at least 10 groups,
Cooperate 10-15 minutes whenever you get free time")</f>
        <v>Join Facebook@Promoterbjp .... Share the page in at least 10 groups,
Cooperate 10-15 minutes whenever you get free time</v>
      </c>
      <c r="D509" s="4" t="s">
        <v>3040</v>
      </c>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3">
      <c r="A510" s="2" t="s">
        <v>894</v>
      </c>
      <c r="B510" s="3" t="s">
        <v>896</v>
      </c>
      <c r="C510" s="4" t="str">
        <f ca="1">IFERROR(__xludf.DUMMYFUNCTION("GOOGLETRANSLATE(B510,""auto"",""en"")"),"All the voters have to be taken to the polling booth on elections in Gujarat,
If you have to leave home, there will be safety and respect, then jobs will be employment
Save religion, save the country, form BJP government
Country BJP demands BJP Gujarat
Li"&amp;"ke Follow Share. Page. @Promoterbjp. ,")</f>
        <v>All the voters have to be taken to the polling booth on elections in Gujarat,
If you have to leave home, there will be safety and respect, then jobs will be employment
Save religion, save the country, form BJP government
Country BJP demands BJP Gujarat
Like Follow Share. Page. @Promoterbjp. ,</v>
      </c>
      <c r="D510" s="4" t="s">
        <v>3041</v>
      </c>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3">
      <c r="A511" s="2" t="s">
        <v>894</v>
      </c>
      <c r="B511" s="3" t="s">
        <v>897</v>
      </c>
      <c r="C511" s="4" t="str">
        <f ca="1">IFERROR(__xludf.DUMMYFUNCTION("GOOGLETRANSLATE(B511,""auto"",""en"")"),"BJP government is constantly being maligned, no corruption is happening
Corrupt government officials who have become corruption, do not want the BJP government schemes to succeed
The public should cooperate as much as there is any fear, if there is no fea"&amp;"r, do not want to give your name to email Reportingbjp@gmail.com .....")</f>
        <v>BJP government is constantly being maligned, no corruption is happening
Corrupt government officials who have become corruption, do not want the BJP government schemes to succeed
The public should cooperate as much as there is any fear, if there is no fear, do not want to give your name to email Reportingbjp@gmail.com .....</v>
      </c>
      <c r="D511" s="4" t="s">
        <v>3042</v>
      </c>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3">
      <c r="A512" s="2" t="s">
        <v>898</v>
      </c>
      <c r="B512" s="3" t="s">
        <v>899</v>
      </c>
      <c r="C512" s="4" t="str">
        <f ca="1">IFERROR(__xludf.DUMMYFUNCTION("GOOGLETRANSLATE(B512,""auto"",""en"")"),"Aftab the bastard who killed Shraddha ( muslim bastard) needs to be castrated and his limbs cut to ensure no more love jihad happens.
The Mohammedan bastards need to be eliminated from India.
The incidents in Hyderabad also need to be addressed and culpri"&amp;"ts hanged.
Common Civil code needs to be enforced.")</f>
        <v>Aftab the bastard who killed Shraddha ( muslim bastard) needs to be castrated and his limbs cut to ensure no more love jihad happens.
The Mohammedan bastards need to be eliminated from India.
The incidents in Hyderabad also need to be addressed and culprits hanged.
Common Civil code needs to be enforced.</v>
      </c>
      <c r="D512" s="4" t="s">
        <v>899</v>
      </c>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3">
      <c r="A513" s="2" t="s">
        <v>900</v>
      </c>
      <c r="B513" s="3" t="s">
        <v>901</v>
      </c>
      <c r="C513" s="4" t="str">
        <f ca="1">IFERROR(__xludf.DUMMYFUNCTION("GOOGLETRANSLATE(B513,""auto"",""en"")"),"Color code PAN Card &amp; Adhaar card based on income tax.
Current ( below 5 lacs )
Bronze ( 5-24.99) .
Silver ( 25+~49.99) .
Gold ( 50-99.99).
Platinum ( 1+ cr).
Government can later announce special social security schemes linked to these levels.
Regards Pa"&amp;"nkaj Dubey Founder &amp; CEO DSPIN Group, ex ceo Eicher ex MD Polaris India , ex B head Yamaha India &amp; Intex technologies. https://www.linkedin.com/in/pankajdubey1967/
Benefits
1. Give respect to tax payers and this will increase tax payers
2. Increase in rev"&amp;"enue to GOI.This will work as encouragement for tax payers to get to higher slab ( reverse of todays scenerio)
3. Government can use this data for
Tax payers to give special social security benefits.
4. Whenever we introduce Social security bill it will m"&amp;"inimise revenue loss due to brain drain.")</f>
        <v>Color code PAN Card &amp; Adhaar card based on income tax.
Current ( below 5 lacs )
Bronze ( 5-24.99) .
Silver ( 25+~49.99) .
Gold ( 50-99.99).
Platinum ( 1+ cr).
Government can later announce special social security schemes linked to these levels.
Regards Pankaj Dubey Founder &amp; CEO DSPIN Group, ex ceo Eicher ex MD Polaris India , ex B head Yamaha India &amp; Intex technologies. https://www.linkedin.com/in/pankajdubey1967/
Benefits
1. Give respect to tax payers and this will increase tax payers
2. Increase in revenue to GOI.This will work as encouragement for tax payers to get to higher slab ( reverse of todays scenerio)
3. Government can use this data for
Tax payers to give special social security benefits.
4. Whenever we introduce Social security bill it will minimise revenue loss due to brain drain.</v>
      </c>
      <c r="D513" s="4" t="s">
        <v>901</v>
      </c>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3">
      <c r="A514" s="2" t="s">
        <v>902</v>
      </c>
      <c r="B514" s="3" t="s">
        <v>903</v>
      </c>
      <c r="C514" s="4" t="str">
        <f ca="1">IFERROR(__xludf.DUMMYFUNCTION("GOOGLETRANSLATE(B514,""auto"",""en"")"),"MCG Gurugram term has expired in November first week. However as a social worker and reformer I feel that the governance continuum is stopped. State of internal sector roads in sector 46 are not only eye soars but in a pathetic conditions. Let the GMDA co"&amp;"nduct a survey and see the conditions to itself. Can the residents have benefit of roads repairs enjoy a happy living. Parliamentary elections are close on the heels and any delay will have a devastating effects. I will suffer as a social reformer and gov"&amp;"ernance transformer activists. Let the concerned authorities take a call and do it's duty in earnest intentions. I am open to approach and contacts if need arises. Warm regards to our beloved PM.")</f>
        <v>MCG Gurugram term has expired in November first week. However as a social worker and reformer I feel that the governance continuum is stopped. State of internal sector roads in sector 46 are not only eye soars but in a pathetic conditions. Let the GMDA conduct a survey and see the conditions to itself. Can the residents have benefit of roads repairs enjoy a happy living. Parliamentary elections are close on the heels and any delay will have a devastating effects. I will suffer as a social reformer and governance transformer activists. Let the concerned authorities take a call and do it's duty in earnest intentions. I am open to approach and contacts if need arises. Warm regards to our beloved PM.</v>
      </c>
      <c r="D514" s="4" t="s">
        <v>903</v>
      </c>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3">
      <c r="A515" s="2" t="s">
        <v>904</v>
      </c>
      <c r="B515" s="3" t="s">
        <v>905</v>
      </c>
      <c r="C515" s="4" t="str">
        <f ca="1">IFERROR(__xludf.DUMMYFUNCTION("GOOGLETRANSLATE(B515,""auto"",""en"")"),"Suggestion to promote lifestyle changes using social media platforms -
Changing lifestyle patterns i.e,minimal / optimal usage of goods and services in daily life can boost our efforts to keep our planet's temperature below 1.5 *C from pre-industrial leve"&amp;"ls.
To effect lifestyle changes esp. in youths who are the prime consumers of energy and social media-Popular platforms viz. YouTube Shorts, Instagram reels etc should be mandated to run climate advt to promote climate friendly lifestyle similar to the on"&amp;"es they run to make money.
We have a collective responsibility towards our planet; Make popular platforms a part of our sustainable efforts to check emissions and thus climate change in sync with efforts and initiatives of our prime minister.")</f>
        <v>Suggestion to promote lifestyle changes using social media platforms -
Changing lifestyle patterns i.e,minimal / optimal usage of goods and services in daily life can boost our efforts to keep our planet's temperature below 1.5 *C from pre-industrial levels.
To effect lifestyle changes esp. in youths who are the prime consumers of energy and social media-Popular platforms viz. YouTube Shorts, Instagram reels etc should be mandated to run climate advt to promote climate friendly lifestyle similar to the ones they run to make money.
We have a collective responsibility towards our planet; Make popular platforms a part of our sustainable efforts to check emissions and thus climate change in sync with efforts and initiatives of our prime minister.</v>
      </c>
      <c r="D515" s="4" t="s">
        <v>905</v>
      </c>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3">
      <c r="A516" s="2" t="s">
        <v>906</v>
      </c>
      <c r="B516" s="3" t="s">
        <v>907</v>
      </c>
      <c r="C516" s="4" t="str">
        <f ca="1">IFERROR(__xludf.DUMMYFUNCTION("GOOGLETRANSLATE(B516,""auto"",""en"")"),"If the office policy is made clear in front of the customer/citizen or if there is transparency in the office policy, the problems of the customer/citizen can be reduced to a great extent.")</f>
        <v>If the office policy is made clear in front of the customer/citizen or if there is transparency in the office policy, the problems of the customer/citizen can be reduced to a great extent.</v>
      </c>
      <c r="D516" s="4" t="s">
        <v>907</v>
      </c>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3">
      <c r="A517" s="2" t="s">
        <v>908</v>
      </c>
      <c r="B517" s="3" t="s">
        <v>909</v>
      </c>
      <c r="C517" s="4" t="str">
        <f ca="1">IFERROR(__xludf.DUMMYFUNCTION("GOOGLETRANSLATE(B517,""auto"",""en"")"),"3. New Intercyment Train from Porbandar to Sabarmati will start at 5:00 hrs. At Porbandar and Reached Sabarmati at 14:10 hrs. And start from sabarmati at 14:30 hrs. Reached Dhola jn at 18:40 hrs connection Surendranagar to Bhavnagar Train at Dhola JN. 18:"&amp;"45 hrs. Reached Dhasa jn at 18:15 hrs connection mahuva to bhavnagar train at dhasa jn. 17:05 hrs
4. New Train from Porbandar to Surat Via Botad - Dhandhuka Start at Porbandar 18:00 hrs and reached at dhola jn. 23:00 hrs convention okha - bhavnagar train "&amp;"at dhola jn 22:50 hrs. And reached at Surat 7:30 hrs. And start from Surat at 22:30 hrs. Reached Dhola jn at 07:00 hrs connection dhangdhra to bhavnagar train at dhola jn. 07:24 hrs. Reached Porbandar at 12:00 HRS. Now a day only one train from Surat to P"&amp;"orbandar and it start at 14:52 hrs from Surat and Reached Porbandar Via Rajkot - Jamnagar at 5:30 hrs. A new train via jetalsar - dhalasa - dhola - botad - dhandhuka rout will be benificary to Village of Different.")</f>
        <v>3. New Intercyment Train from Porbandar to Sabarmati will start at 5:00 hrs. At Porbandar and Reached Sabarmati at 14:10 hrs. And start from sabarmati at 14:30 hrs. Reached Dhola jn at 18:40 hrs connection Surendranagar to Bhavnagar Train at Dhola JN. 18:45 hrs. Reached Dhasa jn at 18:15 hrs connection mahuva to bhavnagar train at dhasa jn. 17:05 hrs
4. New Train from Porbandar to Surat Via Botad - Dhandhuka Start at Porbandar 18:00 hrs and reached at dhola jn. 23:00 hrs convention okha - bhavnagar train at dhola jn 22:50 hrs. And reached at Surat 7:30 hrs. And start from Surat at 22:30 hrs. Reached Dhola jn at 07:00 hrs connection dhangdhra to bhavnagar train at dhola jn. 07:24 hrs. Reached Porbandar at 12:00 HRS. Now a day only one train from Surat to Porbandar and it start at 14:52 hrs from Surat and Reached Porbandar Via Rajkot - Jamnagar at 5:30 hrs. A new train via jetalsar - dhalasa - dhola - botad - dhandhuka rout will be benificary to Village of Different.</v>
      </c>
      <c r="D517" s="4" t="s">
        <v>3043</v>
      </c>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3">
      <c r="A518" s="2" t="s">
        <v>908</v>
      </c>
      <c r="B518" s="3" t="s">
        <v>910</v>
      </c>
      <c r="C518" s="4" t="str">
        <f ca="1">IFERROR(__xludf.DUMMYFUNCTION("GOOGLETRANSLATE(B518,""auto"",""en"")"),"Key points of these schedule are as under.
1. Train no. 14803/14804 Sabarmati to Jaisalmer will be extended to Bhavnagar terminus. Train no 14803 arrive at Sabarmati 5:30 hrs. and will start for Bhavnagar at 6:00 hrs and reached at Bhavnagar Terminus at 1"&amp;"0:45 hrs. Train no 14804 will Strat from Bhavnagar terminus at 17:30 hrs and reached at Sabarmati at 22:40 hrs. and start for Jaisalmer at 23:00 hrs. It will connect Jodhpur, Ramdevra and Jaisalmer tourist place. Train no 14803/14804 will connection at dh"&amp;"ola jn. Bhavnagar – Mahuva – Bhavnagar passenger up and down side.
2. New intercity train from mahuva to Sabarmati will start at 6:00 hrs. at Mahuva and reached Sabarmati at 12:30 hrs. and start from Sabarmati at 16:30 hrs. reached dhola jn at 20:30 hrs c"&amp;"onnection Jetalsar to Bhavnagar Train at Dhola jn. 21:30 hrs. Reached Dhasa jn at 21:00 hrs connection Jetalsar to Bhavnagar Train at Dhasa jn. 20:40 hrs")</f>
        <v>Key points of these schedule are as under.
1. Train no. 14803/14804 Sabarmati to Jaisalmer will be extended to Bhavnagar terminus. Train no 14803 arrive at Sabarmati 5:30 hrs. and will start for Bhavnagar at 6:00 hrs and reached at Bhavnagar Terminus at 10:45 hrs. Train no 14804 will Strat from Bhavnagar terminus at 17:30 hrs and reached at Sabarmati at 22:40 hrs. and start for Jaisalmer at 23:00 hrs. It will connect Jodhpur, Ramdevra and Jaisalmer tourist place. Train no 14803/14804 will connection at dhola jn. Bhavnagar – Mahuva – Bhavnagar passenger up and down side.
2. New intercity train from mahuva to Sabarmati will start at 6:00 hrs. at Mahuva and reached Sabarmati at 12:30 hrs. and start from Sabarmati at 16:30 hrs. reached dhola jn at 20:30 hrs connection Jetalsar to Bhavnagar Train at Dhola jn. 21:30 hrs. Reached Dhasa jn at 21:00 hrs connection Jetalsar to Bhavnagar Train at Dhasa jn. 20:40 hrs</v>
      </c>
      <c r="D518" s="4" t="s">
        <v>910</v>
      </c>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3">
      <c r="A519" s="2" t="s">
        <v>908</v>
      </c>
      <c r="B519" s="3" t="s">
        <v>911</v>
      </c>
      <c r="C519" s="4" t="str">
        <f ca="1">IFERROR(__xludf.DUMMYFUNCTION("GOOGLETRANSLATE(B519,""auto"",""en"")"),"Respected Sir,
I hereby congratulate you to Commissioning Botad to Sabarmati Broad gauge rout and Dhasa to Jetalsar BG rout. You have started direct train from Bhavnagar to Sabarmati intercity express and Bhavnagar to Jetalsar train. Peoples expectation a"&amp;"re more and more from your side to start direct train to Bhavnagar to Jaisalmer, Porbandar to Surat, Mahuva to Sabarmati intercity , Porbandar to Sabarmati intercity via above these new gauge converted rout. A new track will devlope between Sabarmati to A"&amp;"sarva without going through Ahmedabad jn. After completion of these track train will be extended up to asarva and himmatnagar. One direct train from Bhavnagar to Udaipur will start. I hereby attached tentative train schedule for quick reference.")</f>
        <v>Respected Sir,
I hereby congratulate you to Commissioning Botad to Sabarmati Broad gauge rout and Dhasa to Jetalsar BG rout. You have started direct train from Bhavnagar to Sabarmati intercity express and Bhavnagar to Jetalsar train. Peoples expectation are more and more from your side to start direct train to Bhavnagar to Jaisalmer, Porbandar to Surat, Mahuva to Sabarmati intercity , Porbandar to Sabarmati intercity via above these new gauge converted rout. A new track will devlope between Sabarmati to Asarva without going through Ahmedabad jn. After completion of these track train will be extended up to asarva and himmatnagar. One direct train from Bhavnagar to Udaipur will start. I hereby attached tentative train schedule for quick reference.</v>
      </c>
      <c r="D519" s="4" t="s">
        <v>911</v>
      </c>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3">
      <c r="A520" s="2" t="s">
        <v>912</v>
      </c>
      <c r="B520" s="3" t="s">
        <v>913</v>
      </c>
      <c r="C520" s="4" t="str">
        <f ca="1">IFERROR(__xludf.DUMMYFUNCTION("GOOGLETRANSLATE(B520,""auto"",""en"")"),"In my opinion all offices including government offices should start early, it may have following advantages: 1. Energy can be saved 2. Health of working persons will also improve. Actually our body clock will work in a natural way. It will reduce energy e"&amp;"xpenditure, reduce carbon emissions and persons will be less dependent on medicines. Initially there will resistance but gradually everyone will learn.")</f>
        <v>In my opinion all offices including government offices should start early, it may have following advantages: 1. Energy can be saved 2. Health of working persons will also improve. Actually our body clock will work in a natural way. It will reduce energy expenditure, reduce carbon emissions and persons will be less dependent on medicines. Initially there will resistance but gradually everyone will learn.</v>
      </c>
      <c r="D520" s="4" t="s">
        <v>913</v>
      </c>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3">
      <c r="A521" s="2" t="s">
        <v>914</v>
      </c>
      <c r="B521" s="3" t="s">
        <v>915</v>
      </c>
      <c r="C521" s="4" t="str">
        <f ca="1">IFERROR(__xludf.DUMMYFUNCTION("GOOGLETRANSLATE(B521,""auto"",""en"")"),"Namaskar sir, I think you don't listen to what I am saying but I am right because I am right
We worship the oceans and rivers in India, but we are the worst of the garbage in them, on the roads, on the roads, the urine, the pun (gutka), we are not accusto"&amp;"med to smoking on the same roads, as well There should be.
Our abroad worshiped seas, rivers and rivers
But it is clean, putting garbage on the roads, not doing, doing, but doing a lot of actions in our country. Our traffic police, however, are taking pho"&amp;"tos of Vitout Heliment, Tripular, and Wourong Route Ride Photos online, but in some cases the roads are not correct, drainage working with potholes or manhole, new roads. *I was a PDF &amp; Video Link Attechment, making garbage in the neighborhood of the hous"&amp;"e, a video 5yrs, but some of the people are the same, PDF.")</f>
        <v>Namaskar sir, I think you don't listen to what I am saying but I am right because I am right
We worship the oceans and rivers in India, but we are the worst of the garbage in them, on the roads, on the roads, the urine, the pun (gutka), we are not accustomed to smoking on the same roads, as well There should be.
Our abroad worshiped seas, rivers and rivers
But it is clean, putting garbage on the roads, not doing, doing, but doing a lot of actions in our country. Our traffic police, however, are taking photos of Vitout Heliment, Tripular, and Wourong Route Ride Photos online, but in some cases the roads are not correct, drainage working with potholes or manhole, new roads. *I was a PDF &amp; Video Link Attechment, making garbage in the neighborhood of the house, a video 5yrs, but some of the people are the same, PDF.</v>
      </c>
      <c r="D521" s="4" t="s">
        <v>3044</v>
      </c>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3">
      <c r="A522" s="2" t="s">
        <v>916</v>
      </c>
      <c r="B522" s="3" t="s">
        <v>917</v>
      </c>
      <c r="C522" s="4" t="str">
        <f ca="1">IFERROR(__xludf.DUMMYFUNCTION("GOOGLETRANSLATE(B522,""auto"",""en"")"),"Hello sir,
My opinion is on the floods every year. The prevalence of Mahapura has increased in the state of Maharashtra for the last 2 to 3 years. The main reason for this is that I think the ban on the sand in the river is because the water was coming ou"&amp;"t of the river when it was not banned before. Not but in the rainy season this year, the space is increasing the place every year.
In urban areas, it is necessary to have a gutter on both sides of the road. Also, the fear of the floods in the minds of the"&amp;" people will be reduced a little")</f>
        <v>Hello sir,
My opinion is on the floods every year. The prevalence of Mahapura has increased in the state of Maharashtra for the last 2 to 3 years. The main reason for this is that I think the ban on the sand in the river is because the water was coming out of the river when it was not banned before. Not but in the rainy season this year, the space is increasing the place every year.
In urban areas, it is necessary to have a gutter on both sides of the road. Also, the fear of the floods in the minds of the people will be reduced a little</v>
      </c>
      <c r="D522" s="4" t="s">
        <v>3045</v>
      </c>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3">
      <c r="A523" s="2" t="s">
        <v>918</v>
      </c>
      <c r="B523" s="3" t="s">
        <v>919</v>
      </c>
      <c r="C523" s="4" t="str">
        <f ca="1">IFERROR(__xludf.DUMMYFUNCTION("GOOGLETRANSLATE(B523,""auto"",""en"")"),"Sir i Anil lodhi qualified BE engineer age 26 warking as railway contractor noted some issues and want to give some advice
As everyone one know 90 person employee in government sector are do not full depth knowledge of computer and technology and English "&amp;"language this issue railway railway growth is stable do not increase quickly because of he is not taking proper decision
Personally I feel this problem railway employees I will appreciate to government computerized of all system
But this computerized syst"&amp;"em can not make profit because of old employees and unskilled employees in the filed of tech so please take some decisions old employees log sirf copy and paste data karte hai like estimate banate waqt isme railway ko bahut jayada losss ho raha hai jo kaa"&amp;"m 10 rs me ho sakta hai vo kaam 50 rs me karvate hai aaisa bhi ho raha hai")</f>
        <v>Sir i Anil lodhi qualified BE engineer age 26 warking as railway contractor noted some issues and want to give some advice
As everyone one know 90 person employee in government sector are do not full depth knowledge of computer and technology and English language this issue railway railway growth is stable do not increase quickly because of he is not taking proper decision
Personally I feel this problem railway employees I will appreciate to government computerized of all system
But this computerized system can not make profit because of old employees and unskilled employees in the filed of tech so please take some decisions old employees log sirf copy and paste data karte hai like estimate banate waqt isme railway ko bahut jayada losss ho raha hai jo kaam 10 rs me ho sakta hai vo kaam 50 rs me karvate hai aaisa bhi ho raha hai</v>
      </c>
      <c r="D523" s="4" t="s">
        <v>919</v>
      </c>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3">
      <c r="A524" s="2" t="s">
        <v>920</v>
      </c>
      <c r="B524" s="3" t="s">
        <v>921</v>
      </c>
      <c r="C524" s="4" t="str">
        <f ca="1">IFERROR(__xludf.DUMMYFUNCTION("GOOGLETRANSLATE(B524,""auto"",""en"")"),"Sir, I think Nagarpalikas are most under managed govt organisations in India. For example Gandhidham in Kutch district is having a population of more than 5 Lakhs, (More than 10 Lakhs if nearby areas included) but only a Nagarpalika and Taluka. Roads are "&amp;"broken, rarely repaired, town is full of dust, trash and pigs are seen in many areas. Nagarpalika Officer lacks capability, therefore incidents like Morbi Bridge happens. What is required is change of Nagarpalika criteria, strengthen long lasting planning"&amp;" of mid cities and put up Fresher IAS, like persons for long term planning.")</f>
        <v>Sir, I think Nagarpalikas are most under managed govt organisations in India. For example Gandhidham in Kutch district is having a population of more than 5 Lakhs, (More than 10 Lakhs if nearby areas included) but only a Nagarpalika and Taluka. Roads are broken, rarely repaired, town is full of dust, trash and pigs are seen in many areas. Nagarpalika Officer lacks capability, therefore incidents like Morbi Bridge happens. What is required is change of Nagarpalika criteria, strengthen long lasting planning of mid cities and put up Fresher IAS, like persons for long term planning.</v>
      </c>
      <c r="D524" s="4" t="s">
        <v>921</v>
      </c>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3">
      <c r="A525" s="2" t="s">
        <v>922</v>
      </c>
      <c r="B525" s="3" t="s">
        <v>923</v>
      </c>
      <c r="C525" s="4" t="str">
        <f ca="1">IFERROR(__xludf.DUMMYFUNCTION("GOOGLETRANSLATE(B525,""auto"",""en"")"),"Sep Mahineme Maine Medicine Lithi Jors.75 Ki Thi
is baar Rs 87.Pricr control pe dhyan dijiye")</f>
        <v>Sep Mahineme Maine Medicine Lithi Jors.75 Ki Thi
is baar Rs 87.Pricr control pe dhyan dijiye</v>
      </c>
      <c r="D525" s="4" t="s">
        <v>3046</v>
      </c>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3">
      <c r="A526" s="2" t="s">
        <v>924</v>
      </c>
      <c r="B526" s="3" t="s">
        <v>925</v>
      </c>
      <c r="C526" s="4" t="str">
        <f ca="1">IFERROR(__xludf.DUMMYFUNCTION("GOOGLETRANSLATE(B526,""auto"",""en"")"),"Suggestion for Capital Gains Tax-
Current Capital Gains Tax regime is too complicated and also favours those with higher income (particularly in case of Equity)
Someone in 5% or 10% tax bracket has to pat 15% tax on Short Term Capital Gains on Equity as a"&amp;"gainst someone in 30% tax bracket, who pays lesser tax. It even promotes short term holding (My Parents held some equities for over 40 years, but no indexation benefit is available to them)
My suggestions are:
1. Capital gains should be taxed at applicabl"&amp;"e rates and indexation benefit should be available to all Capital gains after a holding period of one year to neutralize effect of inflation.
2. Amount of Capital gains invested in Annuity by a Senior Citizen should be free of Capital Gains tax. (Annuity "&amp;"income is already taxable)
3. Switching from one capital asset to another should not attract capital gains (This will ensure that any particular asset class does not get overvalued.")</f>
        <v>Suggestion for Capital Gains Tax-
Current Capital Gains Tax regime is too complicated and also favours those with higher income (particularly in case of Equity)
Someone in 5% or 10% tax bracket has to pat 15% tax on Short Term Capital Gains on Equity as against someone in 30% tax bracket, who pays lesser tax. It even promotes short term holding (My Parents held some equities for over 40 years, but no indexation benefit is available to them)
My suggestions are:
1. Capital gains should be taxed at applicable rates and indexation benefit should be available to all Capital gains after a holding period of one year to neutralize effect of inflation.
2. Amount of Capital gains invested in Annuity by a Senior Citizen should be free of Capital Gains tax. (Annuity income is already taxable)
3. Switching from one capital asset to another should not attract capital gains (This will ensure that any particular asset class does not get overvalued.</v>
      </c>
      <c r="D526" s="4" t="s">
        <v>925</v>
      </c>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3">
      <c r="A527" s="2" t="s">
        <v>926</v>
      </c>
      <c r="B527" s="3" t="s">
        <v>927</v>
      </c>
      <c r="C527" s="4" t="str">
        <f ca="1">IFERROR(__xludf.DUMMYFUNCTION("GOOGLETRANSLATE(B527,""auto"",""en"")"),"Sir, I have provisionally applied for a Patent for a new technique of Road pavement which will be Pothole free, low cost, highly durable, Reusable, Portable and having more compressive strength than other Current Road Pavements. Natural stone used for roa"&amp;"d construction Using cutting technique with upper plate and lower plate locking system. Sir I am working in Gramin area's current technique of road construction (WBM, 75mm thick BBM, 50 mm thick MPM, OGC 20 mm &amp; seal coat) we are practicing is outdated te"&amp;"chnique. Sugarcane tractor transport affects the road very badly. Bitumen bounding fails to joints 40mm&amp;60mm metals immediately potholes form. Other pavement techniques (subbase course, base course, binder course and surface course of flexible road paveme"&amp;"nt / subgrade, GSB,DLC&amp;PQC of rigid road pavement) are better than this one. Sir please check my technique and its possibilities. Sir with removing Engineering Queries we can start a pilot project of this type of road Construction.")</f>
        <v>Sir, I have provisionally applied for a Patent for a new technique of Road pavement which will be Pothole free, low cost, highly durable, Reusable, Portable and having more compressive strength than other Current Road Pavements. Natural stone used for road construction Using cutting technique with upper plate and lower plate locking system. Sir I am working in Gramin area's current technique of road construction (WBM, 75mm thick BBM, 50 mm thick MPM, OGC 20 mm &amp; seal coat) we are practicing is outdated technique. Sugarcane tractor transport affects the road very badly. Bitumen bounding fails to joints 40mm&amp;60mm metals immediately potholes form. Other pavement techniques (subbase course, base course, binder course and surface course of flexible road pavement / subgrade, GSB,DLC&amp;PQC of rigid road pavement) are better than this one. Sir please check my technique and its possibilities. Sir with removing Engineering Queries we can start a pilot project of this type of road Construction.</v>
      </c>
      <c r="D527" s="4" t="s">
        <v>927</v>
      </c>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3">
      <c r="A528" s="2" t="s">
        <v>928</v>
      </c>
      <c r="B528" s="3" t="s">
        <v>929</v>
      </c>
      <c r="C528" s="4" t="str">
        <f ca="1">IFERROR(__xludf.DUMMYFUNCTION("GOOGLETRANSLATE(B528,""auto"",""en"")"),"Respected Prime Minister Modiji Sir,
I would like to forward some suggestions. Please see the attachment.
Have a good day, sir.
Thank you")</f>
        <v>Respected Prime Minister Modiji Sir,
I would like to forward some suggestions. Please see the attachment.
Have a good day, sir.
Thank you</v>
      </c>
      <c r="D528" s="4" t="s">
        <v>929</v>
      </c>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3">
      <c r="A529" s="2" t="s">
        <v>930</v>
      </c>
      <c r="B529" s="3" t="s">
        <v>931</v>
      </c>
      <c r="C529" s="4" t="str">
        <f ca="1">IFERROR(__xludf.DUMMYFUNCTION("GOOGLETRANSLATE(B529,""auto"",""en"")"),"Sir, It is humbly submitted that I have faced couple of issue while commuting daily to may work which happens to be a village on Pratapgarh Raebareli Border.
1. The train connectivity is there but there if no frequent trains towrds Lucknow.
2. While UPSRT"&amp;"C buses are frequent there is a lack of dedicated service for commuters. Bus service is upto Lalgopalganj only which should either be extended or a dedicated bus service for commuters with fixed stoppages shall be introduced towards Lucknow and Back. furt"&amp;"her there should be provision of Monthly passes in such buses like Janrath and Pawan Hans.
3. The road towards Lucknow from prayagraj iNH 30 s a dangerous one with prone to accidents, Even I have survived somehow. All t Needs is proper lighting and lane b"&amp;"ifurcation. It is understood that an alternate road construction is under process and will be completed in quick time but attantion needs to be given to the existing Road as well, as everyone's life is important even Animals")</f>
        <v>Sir, It is humbly submitted that I have faced couple of issue while commuting daily to may work which happens to be a village on Pratapgarh Raebareli Border.
1. The train connectivity is there but there if no frequent trains towrds Lucknow.
2. While UPSRTC buses are frequent there is a lack of dedicated service for commuters. Bus service is upto Lalgopalganj only which should either be extended or a dedicated bus service for commuters with fixed stoppages shall be introduced towards Lucknow and Back. further there should be provision of Monthly passes in such buses like Janrath and Pawan Hans.
3. The road towards Lucknow from prayagraj iNH 30 s a dangerous one with prone to accidents, Even I have survived somehow. All t Needs is proper lighting and lane bifurcation. It is understood that an alternate road construction is under process and will be completed in quick time but attantion needs to be given to the existing Road as well, as everyone's life is important even Animals</v>
      </c>
      <c r="D529" s="4" t="s">
        <v>931</v>
      </c>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3">
      <c r="A530" s="2" t="s">
        <v>788</v>
      </c>
      <c r="B530" s="3" t="s">
        <v>932</v>
      </c>
      <c r="C530" s="4" t="str">
        <f ca="1">IFERROR(__xludf.DUMMYFUNCTION("GOOGLETRANSLATE(B530,""auto"",""en"")"),"Judgment should be strict in our nation . Because if law and order are strict,then how the mistake will be done by anyone?. so it must be a better solution.")</f>
        <v>Judgment should be strict in our nation . Because if law and order are strict,then how the mistake will be done by anyone?. so it must be a better solution.</v>
      </c>
      <c r="D530" s="4" t="s">
        <v>932</v>
      </c>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3">
      <c r="A531" s="2" t="s">
        <v>933</v>
      </c>
      <c r="B531" s="3" t="s">
        <v>934</v>
      </c>
      <c r="C531" s="4" t="str">
        <f ca="1">IFERROR(__xludf.DUMMYFUNCTION("GOOGLETRANSLATE(B531,""auto"",""en"")"),"1.stop converting into christianity
2.reservation in selecting group-1,professional jobs,ias,ips,iits
3.reduce economic barrier between poor and rich,govt employee and private employee, owner and workers.
4.concentrate on education, and health
many of pri"&amp;"vate managements in all sectors are working like British govt. before independence.
5.strengthen the panchayats then only problems short out. Otherwise the problems comes to you ,change into favour to person who brings that to you..
6.when any scheme pass"&amp;"ed as G.O.
LET verify it is reaching to right person or any manufulations done.
7.Govt employee should work/service for the people to serve better, but they are taking care them selfs but leaving people and tourxhering who are serving every thing to them."&amp;" In all offices they is cotation consumer/customer/publics are gods we are for their service.
8.like me who are interested in doing forming ,but not have land provide some land on hills or banjara bhoomi.
we produce nice crops.")</f>
        <v>1.stop converting into christianity
2.reservation in selecting group-1,professional jobs,ias,ips,iits
3.reduce economic barrier between poor and rich,govt employee and private employee, owner and workers.
4.concentrate on education, and health
many of private managements in all sectors are working like British govt. before independence.
5.strengthen the panchayats then only problems short out. Otherwise the problems comes to you ,change into favour to person who brings that to you..
6.when any scheme passed as G.O.
LET verify it is reaching to right person or any manufulations done.
7.Govt employee should work/service for the people to serve better, but they are taking care them selfs but leaving people and tourxhering who are serving every thing to them. In all offices they is cotation consumer/customer/publics are gods we are for their service.
8.like me who are interested in doing forming ,but not have land provide some land on hills or banjara bhoomi.
we produce nice crops.</v>
      </c>
      <c r="D531" s="4" t="s">
        <v>934</v>
      </c>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3">
      <c r="A532" s="2" t="s">
        <v>935</v>
      </c>
      <c r="B532" s="3" t="s">
        <v>936</v>
      </c>
      <c r="C532" s="4" t="str">
        <f ca="1">IFERROR(__xludf.DUMMYFUNCTION("GOOGLETRANSLATE(B532,""auto"",""en"")"),"Meri Yah Ichchha He Ki Koi YouTube Jesa Indian Platform Ho. Jo Hamare Cretors Ka 55% YouTube Arthat Videsho Me Ja Raha He Wah Bharat Me Hi Rahe. Someone really developed this tye of app or platform. Also gov. can develop this itally very useful for people"&amp;" or nation always. Please try")</f>
        <v>Meri Yah Ichchha He Ki Koi YouTube Jesa Indian Platform Ho. Jo Hamare Cretors Ka 55% YouTube Arthat Videsho Me Ja Raha He Wah Bharat Me Hi Rahe. Someone really developed this tye of app or platform. Also gov. can develop this itally very useful for people or nation always. Please try</v>
      </c>
      <c r="D532" s="4" t="s">
        <v>3047</v>
      </c>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3">
      <c r="A533" s="2" t="s">
        <v>937</v>
      </c>
      <c r="B533" s="3" t="s">
        <v>938</v>
      </c>
      <c r="C533" s="4" t="str">
        <f ca="1">IFERROR(__xludf.DUMMYFUNCTION("GOOGLETRANSLATE(B533,""auto"",""en"")"),"10000")</f>
        <v>10000</v>
      </c>
      <c r="D533" s="4" t="s">
        <v>938</v>
      </c>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3">
      <c r="A534" s="2" t="s">
        <v>937</v>
      </c>
      <c r="B534" s="3" t="s">
        <v>939</v>
      </c>
      <c r="C534" s="4" t="str">
        <f ca="1">IFERROR(__xludf.DUMMYFUNCTION("GOOGLETRANSLATE(B534,""auto"",""en"")"),"100000")</f>
        <v>100000</v>
      </c>
      <c r="D534" s="4" t="s">
        <v>939</v>
      </c>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3">
      <c r="A535" s="2" t="s">
        <v>937</v>
      </c>
      <c r="B535" s="3" t="s">
        <v>938</v>
      </c>
      <c r="C535" s="4" t="str">
        <f ca="1">IFERROR(__xludf.DUMMYFUNCTION("GOOGLETRANSLATE(B535,""auto"",""en"")"),"10000")</f>
        <v>10000</v>
      </c>
      <c r="D535" s="4" t="s">
        <v>938</v>
      </c>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3">
      <c r="A536" s="2" t="s">
        <v>940</v>
      </c>
      <c r="B536" s="3" t="s">
        <v>941</v>
      </c>
      <c r="C536" s="4" t="str">
        <f ca="1">IFERROR(__xludf.DUMMYFUNCTION("GOOGLETRANSLATE(B536,""auto"",""en"")"),"The respected Prime Minister was received by Jitendra Pratap, a general worker of BJP. It is very important to establish the coordination of the village and the central government. Due to which the state government keeps coming. Due to which the states do"&amp;" their arbitrary work. Please do a website to connect the village with the doctal center, so that the officials who do not listen to their arbitrariness. Their arbitrary stop can be stopped so that the time of the middle officer is left and the solution i"&amp;"s also quick to Jai Hind Jai Bharat. Jai Jai Shri Ram.")</f>
        <v>The respected Prime Minister was received by Jitendra Pratap, a general worker of BJP. It is very important to establish the coordination of the village and the central government. Due to which the state government keeps coming. Due to which the states do their arbitrary work. Please do a website to connect the village with the doctal center, so that the officials who do not listen to their arbitrariness. Their arbitrary stop can be stopped so that the time of the middle officer is left and the solution is also quick to Jai Hind Jai Bharat. Jai Jai Shri Ram.</v>
      </c>
      <c r="D536" s="4" t="s">
        <v>3048</v>
      </c>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3">
      <c r="A537" s="2" t="s">
        <v>942</v>
      </c>
      <c r="B537" s="3" t="s">
        <v>943</v>
      </c>
      <c r="C537" s="4" t="str">
        <f ca="1">IFERROR(__xludf.DUMMYFUNCTION("GOOGLETRANSLATE(B537,""auto"",""en"")"),"dear sir,. regarding inflation affecting economy world wide phenomenon, Indian economic situation is extremely different from other parts of the World. in India inflation mainly due to Ukraine Russian war , petrolium price increase and demographic advanta"&amp;"ge (high earning population and increasing percapita income results in high purchasing power of people) still our inflation is not beyond control,and gradually coming down.fear of world going under recession coming. in such a situation we need to increase"&amp;" or maintain existing growth rate of the GDP. for that repo rate increase won't help. For this kind of complex situation only way is to reduce interest rate as early as possible, otherwise economic and credit growth will be in trouble.issue more bonds to "&amp;"control inflation , promote more household saving s etc.")</f>
        <v>dear sir,. regarding inflation affecting economy world wide phenomenon, Indian economic situation is extremely different from other parts of the World. in India inflation mainly due to Ukraine Russian war , petrolium price increase and demographic advantage (high earning population and increasing percapita income results in high purchasing power of people) still our inflation is not beyond control,and gradually coming down.fear of world going under recession coming. in such a situation we need to increase or maintain existing growth rate of the GDP. for that repo rate increase won't help. For this kind of complex situation only way is to reduce interest rate as early as possible, otherwise economic and credit growth will be in trouble.issue more bonds to control inflation , promote more household saving s etc.</v>
      </c>
      <c r="D537" s="4" t="s">
        <v>943</v>
      </c>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3">
      <c r="A538" s="2" t="s">
        <v>944</v>
      </c>
      <c r="B538" s="3" t="s">
        <v>945</v>
      </c>
      <c r="C538" s="4" t="str">
        <f ca="1">IFERROR(__xludf.DUMMYFUNCTION("GOOGLETRANSLATE(B538,""auto"",""en"")"),"sir. Today in Indian cities more number of paying guest(PG) hostel is operating. But they are highly unregulated with lack of hygiene, poor sanitation, and food quality is very poor..In these PG majorly rural people are staying. Here I request you to plea"&amp;"se direct the local bodies to regulate them with proper guidelines to maintain food quality, sanitation and hygiene. Above all please give a grievance redressal mechanism against these PG. I hope you will do this by end of the year. thank you")</f>
        <v>sir. Today in Indian cities more number of paying guest(PG) hostel is operating. But they are highly unregulated with lack of hygiene, poor sanitation, and food quality is very poor..In these PG majorly rural people are staying. Here I request you to please direct the local bodies to regulate them with proper guidelines to maintain food quality, sanitation and hygiene. Above all please give a grievance redressal mechanism against these PG. I hope you will do this by end of the year. thank you</v>
      </c>
      <c r="D538" s="4" t="s">
        <v>945</v>
      </c>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3">
      <c r="A539" s="2" t="s">
        <v>946</v>
      </c>
      <c r="B539" s="3" t="s">
        <v>947</v>
      </c>
      <c r="C539" s="4" t="str">
        <f ca="1">IFERROR(__xludf.DUMMYFUNCTION("GOOGLETRANSLATE(B539,""auto"",""en"")"),"Dear PM
We can cut bank charge minimum Rs.700Crs of various govt department with this idea
Please find the attachment for my idea and suggestions
Thanks
With regards
Mugunda Kumar P K")</f>
        <v>Dear PM
We can cut bank charge minimum Rs.700Crs of various govt department with this idea
Please find the attachment for my idea and suggestions
Thanks
With regards
Mugunda Kumar P K</v>
      </c>
      <c r="D539" s="4" t="s">
        <v>947</v>
      </c>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3">
      <c r="A540" s="2" t="s">
        <v>948</v>
      </c>
      <c r="B540" s="3" t="s">
        <v>949</v>
      </c>
      <c r="C540" s="4" t="str">
        <f ca="1">IFERROR(__xludf.DUMMYFUNCTION("GOOGLETRANSLATE(B540,""auto"",""en"")"),"Dear PM Sir ,
loads of love and respect and hearty wishes for your long and healthy life.
I wish to draw your attention towards scope of tourism in India through Formula One sports. There has been a massive surge in F1's popularity.
It was being organised"&amp;" in India successfully at Buddha Circuit in Noida. It's my dream to see F1 coming back to India. It's not only a great sport but also a massive revenue generating event. At few venues , the spectators' attendance is around 4.5Lacs.
So, dear Sir , if this "&amp;"post does pass by you, kindly give it consideration.
Thanking you with lots of love and respect.")</f>
        <v>Dear PM Sir ,
loads of love and respect and hearty wishes for your long and healthy life.
I wish to draw your attention towards scope of tourism in India through Formula One sports. There has been a massive surge in F1's popularity.
It was being organised in India successfully at Buddha Circuit in Noida. It's my dream to see F1 coming back to India. It's not only a great sport but also a massive revenue generating event. At few venues , the spectators' attendance is around 4.5Lacs.
So, dear Sir , if this post does pass by you, kindly give it consideration.
Thanking you with lots of love and respect.</v>
      </c>
      <c r="D540" s="4" t="s">
        <v>949</v>
      </c>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3">
      <c r="A541" s="2" t="s">
        <v>950</v>
      </c>
      <c r="B541" s="3" t="s">
        <v>951</v>
      </c>
      <c r="C541" s="4" t="str">
        <f ca="1">IFERROR(__xludf.DUMMYFUNCTION("GOOGLETRANSLATE(B541,""auto"",""en"")"),"Respected Sir
Kindly take action to keep clean sanitation of all hospitals.Waste is pilling up in each house hold, examples like old radio, damage fridge, Mobile etc. It's causes to pollution and major diseases like cancer.Another issues is dumping plasti"&amp;"c.")</f>
        <v>Respected Sir
Kindly take action to keep clean sanitation of all hospitals.Waste is pilling up in each house hold, examples like old radio, damage fridge, Mobile etc. It's causes to pollution and major diseases like cancer.Another issues is dumping plastic.</v>
      </c>
      <c r="D541" s="4" t="s">
        <v>951</v>
      </c>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3">
      <c r="A542" s="2" t="s">
        <v>952</v>
      </c>
      <c r="B542" s="3" t="s">
        <v>953</v>
      </c>
      <c r="C542" s="4" t="str">
        <f ca="1">IFERROR(__xludf.DUMMYFUNCTION("GOOGLETRANSLATE(B542,""auto"",""en"")"),"The
Prime Minister,
Indian Education System Board of University Regulatory Monitoring Required .
Thanks
Human Rights justice public Service")</f>
        <v>The
Prime Minister,
Indian Education System Board of University Regulatory Monitoring Required .
Thanks
Human Rights justice public Service</v>
      </c>
      <c r="D542" s="4" t="s">
        <v>953</v>
      </c>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3">
      <c r="A543" s="2" t="s">
        <v>954</v>
      </c>
      <c r="B543" s="3" t="s">
        <v>955</v>
      </c>
      <c r="C543" s="4" t="str">
        <f ca="1">IFERROR(__xludf.DUMMYFUNCTION("GOOGLETRANSLATE(B543,""auto"",""en"")"),"My loving PM
Quintals of food grain i.e. Rice and Daal is wasted in offering by devotees in temples like Balaji temple of Medinipur-U.P. Ifelt pain to see that grain is treated as waste by Temple admins due to inability to collect in such a way that not a"&amp;" single grain comes under foot and remains usable after offering.
If Conutry can do something to stop this wastage....without hurting senti")</f>
        <v>My loving PM
Quintals of food grain i.e. Rice and Daal is wasted in offering by devotees in temples like Balaji temple of Medinipur-U.P. Ifelt pain to see that grain is treated as waste by Temple admins due to inability to collect in such a way that not a single grain comes under foot and remains usable after offering.
If Conutry can do something to stop this wastage....without hurting senti</v>
      </c>
      <c r="D543" s="4" t="s">
        <v>955</v>
      </c>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3">
      <c r="A544" s="2" t="s">
        <v>956</v>
      </c>
      <c r="B544" s="3" t="s">
        <v>957</v>
      </c>
      <c r="C544" s="4" t="str">
        <f ca="1">IFERROR(__xludf.DUMMYFUNCTION("GOOGLETRANSLATE(B544,""auto"",""en"")"),"Waste is piling up in each house hold .old radios TVs mobiles and what not.What comes inside the house does not easily gets out.A national policy and arrangements are required for collecting ewaste from citizens and responsible disposal of the same is car"&amp;"ried out so that these don't get mixed with other wastes.")</f>
        <v>Waste is piling up in each house hold .old radios TVs mobiles and what not.What comes inside the house does not easily gets out.A national policy and arrangements are required for collecting ewaste from citizens and responsible disposal of the same is carried out so that these don't get mixed with other wastes.</v>
      </c>
      <c r="D544" s="4" t="s">
        <v>957</v>
      </c>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3">
      <c r="A545" s="2" t="s">
        <v>958</v>
      </c>
      <c r="B545" s="3" t="s">
        <v>959</v>
      </c>
      <c r="C545" s="4" t="str">
        <f ca="1">IFERROR(__xludf.DUMMYFUNCTION("GOOGLETRANSLATE(B545,""auto"",""en"")"),"Respected Sirs,
kindly take action to keep clean sanitation at all Government Hospitals . The entire disease is created frm Government hospital toilet. Not even a single GH is maintaining the hygienic in the premises.. Even though government is providing "&amp;"enough funds, it's not been utilized properly. Also request to maintain puplic toilets aa same. This is really a challenge to the government. Don't know who's going to take step for this.")</f>
        <v>Respected Sirs,
kindly take action to keep clean sanitation at all Government Hospitals . The entire disease is created frm Government hospital toilet. Not even a single GH is maintaining the hygienic in the premises.. Even though government is providing enough funds, it's not been utilized properly. Also request to maintain puplic toilets aa same. This is really a challenge to the government. Don't know who's going to take step for this.</v>
      </c>
      <c r="D545" s="4" t="s">
        <v>959</v>
      </c>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3">
      <c r="A546" s="2" t="s">
        <v>960</v>
      </c>
      <c r="B546" s="3" t="s">
        <v>961</v>
      </c>
      <c r="C546" s="4" t="str">
        <f ca="1">IFERROR(__xludf.DUMMYFUNCTION("GOOGLETRANSLATE(B546,""auto"",""en"")"),"Respected sir ,
I am in deep trouble from mudra finance or the fraudsters using this name please will you check all banks account beneficiary of mudra finance you will find a great lead to response check my account transactions apply my adhar card n my de"&amp;"tails last transactions SBI manager not co-operate with police complaints tell me how much time take to send beneficiary account details to police 24 August to till now cyber cell didn't get from SBI BM new sabji mandi jalandher. now up to you I want to s"&amp;"ee what you can do for ME")</f>
        <v>Respected sir ,
I am in deep trouble from mudra finance or the fraudsters using this name please will you check all banks account beneficiary of mudra finance you will find a great lead to response check my account transactions apply my adhar card n my details last transactions SBI manager not co-operate with police complaints tell me how much time take to send beneficiary account details to police 24 August to till now cyber cell didn't get from SBI BM new sabji mandi jalandher. now up to you I want to see what you can do for ME</v>
      </c>
      <c r="D546" s="4" t="s">
        <v>961</v>
      </c>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3">
      <c r="A547" s="2" t="s">
        <v>962</v>
      </c>
      <c r="B547" s="3" t="s">
        <v>963</v>
      </c>
      <c r="C547" s="4" t="str">
        <f ca="1">IFERROR(__xludf.DUMMYFUNCTION("GOOGLETRANSLATE(B547,""auto"",""en"")"),"Hi,
At public events or places where tickets are there for enjoyment we can have the smart ticket system with touch in and touch out like a smart card system so that we can reduce the over crowding or rush in public places...
For example we can make a sys"&amp;"tem of smart card ticketing system on which as soon as he/she enters he/she has to touch in and touch out on exits and let the system will calculate the time and fare to deduct, let the public be responsible of timings...
I can still discuss on the costin"&amp;"g and opportunity and this will also lead to smart city programme, this will also reduce the day to day printing cost of the paper tickets.
With due respect ready to discuss on the process to implement...")</f>
        <v>Hi,
At public events or places where tickets are there for enjoyment we can have the smart ticket system with touch in and touch out like a smart card system so that we can reduce the over crowding or rush in public places...
For example we can make a system of smart card ticketing system on which as soon as he/she enters he/she has to touch in and touch out on exits and let the system will calculate the time and fare to deduct, let the public be responsible of timings...
I can still discuss on the costing and opportunity and this will also lead to smart city programme, this will also reduce the day to day printing cost of the paper tickets.
With due respect ready to discuss on the process to implement...</v>
      </c>
      <c r="D547" s="4" t="s">
        <v>963</v>
      </c>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3">
      <c r="A548" s="2" t="s">
        <v>964</v>
      </c>
      <c r="B548" s="3" t="s">
        <v>965</v>
      </c>
      <c r="C548" s="4" t="str">
        <f ca="1">IFERROR(__xludf.DUMMYFUNCTION("GOOGLETRANSLATE(B548,""auto"",""en"")"),"Why are there reservations in competitive or government exams if we score 100+ marks and the sc st score 60+ they got the job we are more capable so as this is the scene we general go for private sector only")</f>
        <v>Why are there reservations in competitive or government exams if we score 100+ marks and the sc st score 60+ they got the job we are more capable so as this is the scene we general go for private sector only</v>
      </c>
      <c r="D548" s="4" t="s">
        <v>965</v>
      </c>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3">
      <c r="A549" s="2" t="s">
        <v>966</v>
      </c>
      <c r="B549" s="3" t="s">
        <v>967</v>
      </c>
      <c r="C549" s="4" t="str">
        <f ca="1">IFERROR(__xludf.DUMMYFUNCTION("GOOGLETRANSLATE(B549,""auto"",""en"")"),"CSP ( Customer service point ) of Banks are working in PAN INDIA . but Banks are not treating to them effectively and some of banks are not behaving in good manner with them. therefore for CSP and for their Input , there should be some policy so that Bank"&amp;"s can understand their value .Banks technology system is not good and working very slow . most of the time their Server is not working then how CSP will work ? the CSP and bank Sakhi model will work effectively when Bank gives importance and respect to th"&amp;"em. Along with this, technology should be works in speed. . Time to time Banks should take Skills development and customer relationship training so that front office staff can understand the Customer value.")</f>
        <v>CSP ( Customer service point ) of Banks are working in PAN INDIA . but Banks are not treating to them effectively and some of banks are not behaving in good manner with them. therefore for CSP and for their Input , there should be some policy so that Banks can understand their value .Banks technology system is not good and working very slow . most of the time their Server is not working then how CSP will work ? the CSP and bank Sakhi model will work effectively when Bank gives importance and respect to them. Along with this, technology should be works in speed. . Time to time Banks should take Skills development and customer relationship training so that front office staff can understand the Customer value.</v>
      </c>
      <c r="D549" s="4" t="s">
        <v>967</v>
      </c>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3">
      <c r="A550" s="2" t="s">
        <v>968</v>
      </c>
      <c r="B550" s="3" t="s">
        <v>969</v>
      </c>
      <c r="C550" s="4" t="str">
        <f ca="1">IFERROR(__xludf.DUMMYFUNCTION("GOOGLETRANSLATE(B550,""auto"",""en"")"),"Why isn't there jobs for Masters in Rural development")</f>
        <v>Why isn't there jobs for Masters in Rural development</v>
      </c>
      <c r="D550" s="4" t="s">
        <v>969</v>
      </c>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3">
      <c r="A551" s="2" t="s">
        <v>385</v>
      </c>
      <c r="B551" s="3" t="s">
        <v>970</v>
      </c>
      <c r="C551" s="4" t="str">
        <f ca="1">IFERROR(__xludf.DUMMYFUNCTION("GOOGLETRANSLATE(B551,""auto"",""en"")"),"The problem of innocent should be resolved online if the police recorded false F.I.R.
Will the lawyer be able to appeal before every innocent High Court?
Will everyone be able to bear the expensive fees of the High Court lawyer and other files etc.?
Will "&amp;"he be able to visit the innocent High Court again and again?
If a small case is also filed against him, will he go due to so much expenditure in the High Court?
Sir, the court's rounds would have been innocent and less guilty, if anyone believes this wron"&amp;"g, then you should review this by getting a survey or feedback through media or other means.
Sir, my suggestion is that such cases should be re -discussed by online application where innocent should write an application for re -investigation to the higher"&amp;" officer for their complaint, and submitted such cases in immediate cognizance and submitted to the concerned administrative high officer for investigation. Because such cases will be affected on the investigating officer i.e. the investigating officer wh"&amp;"o issued a charge sheet on him with immediate justice along with the innocent.")</f>
        <v>The problem of innocent should be resolved online if the police recorded false F.I.R.
Will the lawyer be able to appeal before every innocent High Court?
Will everyone be able to bear the expensive fees of the High Court lawyer and other files etc.?
Will he be able to visit the innocent High Court again and again?
If a small case is also filed against him, will he go due to so much expenditure in the High Court?
Sir, the court's rounds would have been innocent and less guilty, if anyone believes this wrong, then you should review this by getting a survey or feedback through media or other means.
Sir, my suggestion is that such cases should be re -discussed by online application where innocent should write an application for re -investigation to the higher officer for their complaint, and submitted such cases in immediate cognizance and submitted to the concerned administrative high officer for investigation. Because such cases will be affected on the investigating officer i.e. the investigating officer who issued a charge sheet on him with immediate justice along with the innocent.</v>
      </c>
      <c r="D551" s="4" t="s">
        <v>3049</v>
      </c>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3">
      <c r="A552" s="2" t="s">
        <v>385</v>
      </c>
      <c r="B552" s="3" t="s">
        <v>971</v>
      </c>
      <c r="C552" s="4" t="str">
        <f ca="1">IFERROR(__xludf.DUMMYFUNCTION("GOOGLETRANSLATE(B552,""auto"",""en"")"),"Prime Minister to review the Prime Minister Matru Vandan Yojana
Sir, many pregnant women are not getting the benefit of this scheme, while the beneficiary should meet the installment before the birth of the child, but there are many cases which do not get"&amp;" benefits after the birth of the child. There is no portal where the beneficiary can enter his Aadhaar number and get the beneficiary located and the beneficiary installment information and your feedback. Complaints are also not filed on toll free number "&amp;"106, where it is said that when the fund comes, the money will come to your account. Should there be a hijacking on health related matter too. Whereas on the registration on PMMVY, Rs 1000.00 was given to the beneficiary for examination like immediate and"&amp;" second installment ultrasound and not after the birth of the child.
Please investigate such health schemes without a hilarious investigation and give guidelines to observe the matter without delay by the related feedback SMS by taking the beneficiary ins"&amp;"tallment on the mobile number of all the registered beneficiaries, and the beneficiaries to the beneficiaries by the related feedback SMS. To be provided. Thank you")</f>
        <v>Prime Minister to review the Prime Minister Matru Vandan Yojana
Sir, many pregnant women are not getting the benefit of this scheme, while the beneficiary should meet the installment before the birth of the child, but there are many cases which do not get benefits after the birth of the child. There is no portal where the beneficiary can enter his Aadhaar number and get the beneficiary located and the beneficiary installment information and your feedback. Complaints are also not filed on toll free number 106, where it is said that when the fund comes, the money will come to your account. Should there be a hijacking on health related matter too. Whereas on the registration on PMMVY, Rs 1000.00 was given to the beneficiary for examination like immediate and second installment ultrasound and not after the birth of the child.
Please investigate such health schemes without a hilarious investigation and give guidelines to observe the matter without delay by the related feedback SMS by taking the beneficiary installment on the mobile number of all the registered beneficiaries, and the beneficiaries to the beneficiaries by the related feedback SMS. To be provided. Thank you</v>
      </c>
      <c r="D552" s="4" t="s">
        <v>3050</v>
      </c>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3">
      <c r="A553" s="2" t="s">
        <v>972</v>
      </c>
      <c r="B553" s="3" t="s">
        <v>973</v>
      </c>
      <c r="C553" s="4" t="str">
        <f ca="1">IFERROR(__xludf.DUMMYFUNCTION("GOOGLETRANSLATE(B553,""auto"",""en"")"),"Trisha Singh
Logo on Stay Safe Online Campaign")</f>
        <v>Trisha Singh
Logo on Stay Safe Online Campaign</v>
      </c>
      <c r="D553" s="4" t="s">
        <v>973</v>
      </c>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3">
      <c r="A554" s="2" t="s">
        <v>974</v>
      </c>
      <c r="B554" s="3" t="s">
        <v>975</v>
      </c>
      <c r="C554" s="4" t="str">
        <f ca="1">IFERROR(__xludf.DUMMYFUNCTION("GOOGLETRANSLATE(B554,""auto"",""en"")"),"Respected sir
I applied for pm kisan samman nidhi yogana on 2018.I also eligible for the scheme.My account number is incorrect so I gave for correction before one year ago still now my correction is not rectified.I also updated my Ekyc before six months a"&amp;"go still now there is no use for the submission.I also attached gave several times petition to all kinds of government office but there is no use")</f>
        <v>Respected sir
I applied for pm kisan samman nidhi yogana on 2018.I also eligible for the scheme.My account number is incorrect so I gave for correction before one year ago still now my correction is not rectified.I also updated my Ekyc before six months ago still now there is no use for the submission.I also attached gave several times petition to all kinds of government office but there is no use</v>
      </c>
      <c r="D554" s="4" t="s">
        <v>975</v>
      </c>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3">
      <c r="A555" s="2" t="s">
        <v>976</v>
      </c>
      <c r="B555" s="3" t="s">
        <v>977</v>
      </c>
      <c r="C555" s="4" t="str">
        <f ca="1">IFERROR(__xludf.DUMMYFUNCTION("GOOGLETRANSLATE(B555,""auto"",""en"")"),"Why does India not speak India in English. Why do India speak? Government of India should also name India in English")</f>
        <v>Why does India not speak India in English. Why do India speak? Government of India should also name India in English</v>
      </c>
      <c r="D555" s="4" t="s">
        <v>3051</v>
      </c>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3">
      <c r="A556" s="2" t="s">
        <v>976</v>
      </c>
      <c r="B556" s="3" t="s">
        <v>978</v>
      </c>
      <c r="C556" s="4" t="str">
        <f ca="1">IFERROR(__xludf.DUMMYFUNCTION("GOOGLETRANSLATE(B556,""auto"",""en"")"),"Thanks for providing internal security to our country. Hope in future we have to see grossly condemnable events like the present
Kanhaiyalal murder case. Love jihad and murder and riots. And on Hindu religious festivals, a particular religion and fear sho"&amp;"uld not be created by religion. And the law should not be blind but justice")</f>
        <v>Thanks for providing internal security to our country. Hope in future we have to see grossly condemnable events like the present
Kanhaiyalal murder case. Love jihad and murder and riots. And on Hindu religious festivals, a particular religion and fear should not be created by religion. And the law should not be blind but justice</v>
      </c>
      <c r="D556" s="4" t="s">
        <v>3052</v>
      </c>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3">
      <c r="A557" s="2" t="s">
        <v>979</v>
      </c>
      <c r="B557" s="3" t="s">
        <v>980</v>
      </c>
      <c r="C557" s="4" t="str">
        <f ca="1">IFERROR(__xludf.DUMMYFUNCTION("GOOGLETRANSLATE(B557,""auto"",""en"")"),"Hi kya hum bharat ko medical hub bana sakte he har saal minimum 5lakhs doctors bina fees liye agar hum banaye or is tarah 5 years tak kare to work tak ka first medical hub ban sakta hab")</f>
        <v>Hi kya hum bharat ko medical hub bana sakte he har saal minimum 5lakhs doctors bina fees liye agar hum banaye or is tarah 5 years tak kare to work tak ka first medical hub ban sakta hab</v>
      </c>
      <c r="D557" s="4" t="s">
        <v>3053</v>
      </c>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3">
      <c r="A558" s="2" t="s">
        <v>981</v>
      </c>
      <c r="B558" s="3" t="s">
        <v>982</v>
      </c>
      <c r="C558" s="4" t="str">
        <f ca="1">IFERROR(__xludf.DUMMYFUNCTION("GOOGLETRANSLATE(B558,""auto"",""en"")"),"NEP 2020 talks on vocational training from std 7th and above. Pls introduce this on schools as a mandate. Vocational need not be outside. School management could source professionals and take it up as an extra program after school hours so that academics "&amp;"and training is not disturbed. A simple swayam course or internshala could also be taken to provide exposure to children apart from academics")</f>
        <v>NEP 2020 talks on vocational training from std 7th and above. Pls introduce this on schools as a mandate. Vocational need not be outside. School management could source professionals and take it up as an extra program after school hours so that academics and training is not disturbed. A simple swayam course or internshala could also be taken to provide exposure to children apart from academics</v>
      </c>
      <c r="D558" s="4" t="s">
        <v>982</v>
      </c>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3">
      <c r="A559" s="2" t="s">
        <v>983</v>
      </c>
      <c r="B559" s="3" t="s">
        <v>984</v>
      </c>
      <c r="C559" s="4" t="str">
        <f ca="1">IFERROR(__xludf.DUMMYFUNCTION("GOOGLETRANSLATE(B559,""auto"",""en"")"),"This is biggest request to the government in the high way road or street road there are lots of dogs died due to the accident they didnt have food and shelter people also died because of accident so please need averness so please need blue cross number on"&amp;" the road side in a every singnal of the crossing road need some shelter of ever main area")</f>
        <v>This is biggest request to the government in the high way road or street road there are lots of dogs died due to the accident they didnt have food and shelter people also died because of accident so please need averness so please need blue cross number on the road side in a every singnal of the crossing road need some shelter of ever main area</v>
      </c>
      <c r="D559" s="4" t="s">
        <v>984</v>
      </c>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3">
      <c r="A560" s="2" t="s">
        <v>620</v>
      </c>
      <c r="B560" s="3" t="s">
        <v>985</v>
      </c>
      <c r="C560" s="4" t="str">
        <f ca="1">IFERROR(__xludf.DUMMYFUNCTION("GOOGLETRANSLATE(B560,""auto"",""en"")"),"If Indias Comman Man is Empowered with Everything then he will contribute more. India has 60 % population belong to Comman Man. Make Policies to Empower the Comman Man which will be largest group of Tax Payer.
Comman Man is largest group of people who wan"&amp;"t to Buy Car, Home, avail the services which will be great opportunity of economy to grow")</f>
        <v>If Indias Comman Man is Empowered with Everything then he will contribute more. India has 60 % population belong to Comman Man. Make Policies to Empower the Comman Man which will be largest group of Tax Payer.
Comman Man is largest group of people who want to Buy Car, Home, avail the services which will be great opportunity of economy to grow</v>
      </c>
      <c r="D560" s="4" t="s">
        <v>985</v>
      </c>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3">
      <c r="A561" s="2" t="s">
        <v>620</v>
      </c>
      <c r="B561" s="3" t="s">
        <v>986</v>
      </c>
      <c r="C561" s="4" t="str">
        <f ca="1">IFERROR(__xludf.DUMMYFUNCTION("GOOGLETRANSLATE(B561,""auto"",""en"")"),"When Indian will get the Free Corruption, Honest Buracracy. Griviance Mechanisam in India is not useful and Not Effective.
It is truth that Govt Buracracy is WORST.
Avoiding the Problem is not the solution.
Let's Accept it and improve
IDEA
CPGRAMS one Sys"&amp;"tem where
1.If Not Satisfies then Applicant can transfer the complaint to Higher Authority in website only
2.Facility of Giving Feedback after solution from Higher Department
3. Department - Higher Department - Directorate- CMO Or PMO
4.No officer can pas"&amp;"te the same Report
5.Applicant can attach Multiple Attachment
6.Unless Complaint Close by Applicant Complaint will not dispose
7.If No Solution then Fine to that Officer,Department
8.Unless One Complaint Resolve Next complaint cannot be raise
9.Strong Aud"&amp;"it by CVC
10.Strong Monitoring
There should be Team of Officer at every Block Level
1.Police SI
2.Revenue
3.PWD
4.Medical
5.RTI
This Team will Report to Ministery")</f>
        <v>When Indian will get the Free Corruption, Honest Buracracy. Griviance Mechanisam in India is not useful and Not Effective.
It is truth that Govt Buracracy is WORST.
Avoiding the Problem is not the solution.
Let's Accept it and improve
IDEA
CPGRAMS one System where
1.If Not Satisfies then Applicant can transfer the complaint to Higher Authority in website only
2.Facility of Giving Feedback after solution from Higher Department
3. Department - Higher Department - Directorate- CMO Or PMO
4.No officer can paste the same Report
5.Applicant can attach Multiple Attachment
6.Unless Complaint Close by Applicant Complaint will not dispose
7.If No Solution then Fine to that Officer,Department
8.Unless One Complaint Resolve Next complaint cannot be raise
9.Strong Audit by CVC
10.Strong Monitoring
There should be Team of Officer at every Block Level
1.Police SI
2.Revenue
3.PWD
4.Medical
5.RTI
This Team will Report to Ministery</v>
      </c>
      <c r="D561" s="4" t="s">
        <v>986</v>
      </c>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3">
      <c r="A562" s="2" t="s">
        <v>950</v>
      </c>
      <c r="B562" s="3" t="s">
        <v>987</v>
      </c>
      <c r="C562" s="4" t="str">
        <f ca="1">IFERROR(__xludf.DUMMYFUNCTION("GOOGLETRANSLATE(B562,""auto"",""en"")"),"Respected Sir
Central government has created various programmes for rural ares of India like Jal jeevan mission, PM kissan yojana
Great achievement")</f>
        <v>Respected Sir
Central government has created various programmes for rural ares of India like Jal jeevan mission, PM kissan yojana
Great achievement</v>
      </c>
      <c r="D562" s="4" t="s">
        <v>987</v>
      </c>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3">
      <c r="A563" s="2" t="s">
        <v>988</v>
      </c>
      <c r="B563" s="3" t="s">
        <v>989</v>
      </c>
      <c r="C563" s="4" t="str">
        <f ca="1">IFERROR(__xludf.DUMMYFUNCTION("GOOGLETRANSLATE(B563,""auto"",""en"")"),"There should be a BDSM Club &amp; Scope of BDSM education in college level in all education fields, at least as a open elective course so as to burn down students sexual energy, as students feel shy to express them but definitely desire for it.
At least role "&amp;"play of BDSM, so as to avoid them to become addicted to pornography &amp; online scam.
before criticizing / downvoting my suggestion go through this link to learn about BDSM &amp; comment why these premier institutes have BDSM Clubs.
https://en.wikipedia.org/wiki"&amp;"/List_of_universities_with_BDSM_clubs
&amp; also the youtube link which i have provided .")</f>
        <v>There should be a BDSM Club &amp; Scope of BDSM education in college level in all education fields, at least as a open elective course so as to burn down students sexual energy, as students feel shy to express them but definitely desire for it.
At least role play of BDSM, so as to avoid them to become addicted to pornography &amp; online scam.
before criticizing / downvoting my suggestion go through this link to learn about BDSM &amp; comment why these premier institutes have BDSM Clubs.
https://en.wikipedia.org/wiki/List_of_universities_with_BDSM_clubs
&amp; also the youtube link which i have provided .</v>
      </c>
      <c r="D563" s="4" t="s">
        <v>989</v>
      </c>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3">
      <c r="A564" s="2" t="s">
        <v>990</v>
      </c>
      <c r="B564" s="3" t="s">
        <v>991</v>
      </c>
      <c r="C564" s="4" t="str">
        <f ca="1">IFERROR(__xludf.DUMMYFUNCTION("GOOGLETRANSLATE(B564,""auto"",""en"")"),"Sir, 34 corrupt people joined as APS,ACS officers in Assam, Justice Biplab Sarma Committee found huge anomalies in their recruitment. The Justice submitted his report to Assam CM Mr H B Sarma &amp; CM formed a committe of top officials to study the report and"&amp;" submit their opinion within a month. Sir, 6 months gone, absolute silence from CMO, Assam. Rather a few of those tainted officials have been promoted. This is really surprising. Most of these ACS,APS officials paid hefty amount of money to the then APSC "&amp;"Chairman &amp; Members, submitted fake answer scripts, handwriting mismatch and many such anomalies occurred. But still government is silent. When Sarbananda Sonowal was CM he was very prompt in taking actions &amp; around 40 another selected batch got arrested ,"&amp;"investigation was done thoroughly and subsequently all of that batch lost their jobs and still undergoing trial at the court. We hope Mr Modi Sir would personally pay attention to this issue.")</f>
        <v>Sir, 34 corrupt people joined as APS,ACS officers in Assam, Justice Biplab Sarma Committee found huge anomalies in their recruitment. The Justice submitted his report to Assam CM Mr H B Sarma &amp; CM formed a committe of top officials to study the report and submit their opinion within a month. Sir, 6 months gone, absolute silence from CMO, Assam. Rather a few of those tainted officials have been promoted. This is really surprising. Most of these ACS,APS officials paid hefty amount of money to the then APSC Chairman &amp; Members, submitted fake answer scripts, handwriting mismatch and many such anomalies occurred. But still government is silent. When Sarbananda Sonowal was CM he was very prompt in taking actions &amp; around 40 another selected batch got arrested ,investigation was done thoroughly and subsequently all of that batch lost their jobs and still undergoing trial at the court. We hope Mr Modi Sir would personally pay attention to this issue.</v>
      </c>
      <c r="D564" s="4" t="s">
        <v>991</v>
      </c>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3">
      <c r="A565" s="2" t="s">
        <v>992</v>
      </c>
      <c r="B565" s="3" t="s">
        <v>993</v>
      </c>
      <c r="C565" s="4" t="str">
        <f ca="1">IFERROR(__xludf.DUMMYFUNCTION("GOOGLETRANSLATE(B565,""auto"",""en"")"),"With due respect and regards sir as the Centeral government has created various programmes for upliftment of Rural areas of India like Jal Javeen Mission,PM kisaan etc there should also be result oriented programme on educational upliftment for the studen"&amp;"ts of Rural areas .")</f>
        <v>With due respect and regards sir as the Centeral government has created various programmes for upliftment of Rural areas of India like Jal Javeen Mission,PM kisaan etc there should also be result oriented programme on educational upliftment for the students of Rural areas .</v>
      </c>
      <c r="D565" s="4" t="s">
        <v>993</v>
      </c>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3">
      <c r="A566" s="2" t="s">
        <v>994</v>
      </c>
      <c r="B566" s="3" t="s">
        <v>995</v>
      </c>
      <c r="C566" s="4" t="str">
        <f ca="1">IFERROR(__xludf.DUMMYFUNCTION("GOOGLETRANSLATE(B566,""auto"",""en"")"),"today thou")</f>
        <v>today thou</v>
      </c>
      <c r="D566" s="4" t="s">
        <v>995</v>
      </c>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3">
      <c r="A567" s="2" t="s">
        <v>996</v>
      </c>
      <c r="B567" s="3" t="s">
        <v>997</v>
      </c>
      <c r="C567" s="4" t="str">
        <f ca="1">IFERROR(__xludf.DUMMYFUNCTION("GOOGLETRANSLATE(B567,""auto"",""en"")"),"Dear PM, can increase the declaration of protected monuments more")</f>
        <v>Dear PM, can increase the declaration of protected monuments more</v>
      </c>
      <c r="D567" s="4" t="s">
        <v>997</v>
      </c>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3">
      <c r="A568" s="2" t="s">
        <v>998</v>
      </c>
      <c r="B568" s="3" t="s">
        <v>999</v>
      </c>
      <c r="C568" s="4" t="str">
        <f ca="1">IFERROR(__xludf.DUMMYFUNCTION("GOOGLETRANSLATE(B568,""auto"",""en"")"),"Information about the good works of the Central Government is not reaching the common man because most of the information is in Anglo language on the government portal, whereas it should be reverse. On opening on all departments and government sits, the s"&amp;"ite opens in Hindi by default and then convert it into Anglo. Many information is only in Anglo language, there is a great need to convert Hindi, if the government wants to make the common man accessible honestly.")</f>
        <v>Information about the good works of the Central Government is not reaching the common man because most of the information is in Anglo language on the government portal, whereas it should be reverse. On opening on all departments and government sits, the site opens in Hindi by default and then convert it into Anglo. Many information is only in Anglo language, there is a great need to convert Hindi, if the government wants to make the common man accessible honestly.</v>
      </c>
      <c r="D568" s="4" t="s">
        <v>3054</v>
      </c>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3">
      <c r="A569" s="2" t="s">
        <v>1000</v>
      </c>
      <c r="B569" s="3" t="s">
        <v>1001</v>
      </c>
      <c r="C569" s="4" t="str">
        <f ca="1">IFERROR(__xludf.DUMMYFUNCTION("GOOGLETRANSLATE(B569,""auto"",""en"")"),"Sir, GEM is really creating problem for non branded service oriented Companies like us whereas branded companies charging three times higher.Its a drainage of funds to multinational companies whereas we talented engineer's not payed appropriately, so remo"&amp;"ve Gem for repair services in nationalised research institutions. More than 50% of instruments can be repaired by people like us but due to Gem Dr are conveniently condemning old instruments &amp; purchasing new from foreign Companies by speck locking. Pl che"&amp;"ck.make in India is getting sidelined by just one stickers only.")</f>
        <v>Sir, GEM is really creating problem for non branded service oriented Companies like us whereas branded companies charging three times higher.Its a drainage of funds to multinational companies whereas we talented engineer's not payed appropriately, so remove Gem for repair services in nationalised research institutions. More than 50% of instruments can be repaired by people like us but due to Gem Dr are conveniently condemning old instruments &amp; purchasing new from foreign Companies by speck locking. Pl check.make in India is getting sidelined by just one stickers only.</v>
      </c>
      <c r="D569" s="4" t="s">
        <v>1001</v>
      </c>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3">
      <c r="A570" s="2" t="s">
        <v>1000</v>
      </c>
      <c r="B570" s="3" t="s">
        <v>1002</v>
      </c>
      <c r="C570" s="4" t="str">
        <f ca="1">IFERROR(__xludf.DUMMYFUNCTION("GOOGLETRANSLATE(B570,""auto"",""en"")"),"Make Education &amp; medication free for those who submit tax returns &amp; pension for all elderly people in return to community services.")</f>
        <v>Make Education &amp; medication free for those who submit tax returns &amp; pension for all elderly people in return to community services.</v>
      </c>
      <c r="D570" s="4" t="s">
        <v>1002</v>
      </c>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3">
      <c r="A571" s="2" t="s">
        <v>1003</v>
      </c>
      <c r="B571" s="3" t="s">
        <v>1004</v>
      </c>
      <c r="C571" s="4" t="str">
        <f ca="1">IFERROR(__xludf.DUMMYFUNCTION("GOOGLETRANSLATE(B571,""auto"",""en"")"),"When a common citizen feels that the Government officials who are serving the nation and public are hearing him and taking appropriate action on the matter in a time frame,the my government theme actually happens.When a common citizen is treated with hono"&amp;"ur,it works.")</f>
        <v>When a common citizen feels that the Government officials who are serving the nation and public are hearing him and taking appropriate action on the matter in a time frame,the my government theme actually happens.When a common citizen is treated with honour,it works.</v>
      </c>
      <c r="D571" s="4" t="s">
        <v>1004</v>
      </c>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3">
      <c r="A572" s="2" t="s">
        <v>1005</v>
      </c>
      <c r="B572" s="3" t="s">
        <v>251</v>
      </c>
      <c r="C572" s="4" t="str">
        <f ca="1">IFERROR(__xludf.DUMMYFUNCTION("GOOGLETRANSLATE(B572,""auto"",""en"")"),"Hail India")</f>
        <v>Hail India</v>
      </c>
      <c r="D572" s="4" t="s">
        <v>2959</v>
      </c>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3">
      <c r="A573" s="2" t="s">
        <v>1006</v>
      </c>
      <c r="B573" s="3" t="s">
        <v>1007</v>
      </c>
      <c r="C573" s="4" t="str">
        <f ca="1">IFERROR(__xludf.DUMMYFUNCTION("GOOGLETRANSLATE(B573,""auto"",""en"")"),"Har ghar mein tiranga, har desh mein humara tiranga")</f>
        <v>Har ghar mein tiranga, har desh mein humara tiranga</v>
      </c>
      <c r="D573" s="4" t="s">
        <v>3055</v>
      </c>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3">
      <c r="A574" s="2" t="s">
        <v>1008</v>
      </c>
      <c r="B574" s="3" t="s">
        <v>1009</v>
      </c>
      <c r="C574" s="4" t="str">
        <f ca="1">IFERROR(__xludf.DUMMYFUNCTION("GOOGLETRANSLATE(B574,""auto"",""en"")"),"Our PM Modi should get hair transplant. This is important because he represents India to the world. When MMS was in office, Hollywood made fun of him in movies. Why just MMS, look at Biden!
Never want to see such shame upon India. A leader should be stron"&amp;"g, able, and handsome. :)")</f>
        <v>Our PM Modi should get hair transplant. This is important because he represents India to the world. When MMS was in office, Hollywood made fun of him in movies. Why just MMS, look at Biden!
Never want to see such shame upon India. A leader should be strong, able, and handsome. :)</v>
      </c>
      <c r="D574" s="4" t="s">
        <v>1009</v>
      </c>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3">
      <c r="A575" s="2" t="s">
        <v>173</v>
      </c>
      <c r="B575" s="3" t="s">
        <v>1010</v>
      </c>
      <c r="C575" s="4" t="str">
        <f ca="1">IFERROR(__xludf.DUMMYFUNCTION("GOOGLETRANSLATE(B575,""auto"",""en"")"),"Mr. Prime Minister,
Kudos to you for your success as the highest executive of the country. Some of the recent judgements by the top judiciary of the country are quite baffling. How can people indulging in heinous crimes, particularly against women be acqu"&amp;"itted? How can the killers of the former PM of the country be forgiven? Does it not amount to pardoning those who challenged the Nation? These acts are eroding the confidence of ordinary citizens on administration, administration of justice to be specific"&amp;". Corrective measures need to be initiated for the effective administration of the law and order and justice delivery.")</f>
        <v>Mr. Prime Minister,
Kudos to you for your success as the highest executive of the country. Some of the recent judgements by the top judiciary of the country are quite baffling. How can people indulging in heinous crimes, particularly against women be acquitted? How can the killers of the former PM of the country be forgiven? Does it not amount to pardoning those who challenged the Nation? These acts are eroding the confidence of ordinary citizens on administration, administration of justice to be specific. Corrective measures need to be initiated for the effective administration of the law and order and justice delivery.</v>
      </c>
      <c r="D575" s="4" t="s">
        <v>1010</v>
      </c>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3">
      <c r="A576" s="2" t="s">
        <v>1011</v>
      </c>
      <c r="B576" s="3" t="s">
        <v>1012</v>
      </c>
      <c r="C576" s="4" t="str">
        <f ca="1">IFERROR(__xludf.DUMMYFUNCTION("GOOGLETRANSLATE(B576,""auto"",""en"")"),"Modiji It is really great move for introducing Janaushadi where medicines are sold at more than 50% less than mrp. The mindsets of both Doctors and Normal Medical shops have to change. When we ask Doctors regarding Janaushadi they say ap ki marji and medi"&amp;"cal shops fellows say it is not effective. I am sure probably by creating more number of shops and awareness among the citizens more number of people would start using.")</f>
        <v>Modiji It is really great move for introducing Janaushadi where medicines are sold at more than 50% less than mrp. The mindsets of both Doctors and Normal Medical shops have to change. When we ask Doctors regarding Janaushadi they say ap ki marji and medical shops fellows say it is not effective. I am sure probably by creating more number of shops and awareness among the citizens more number of people would start using.</v>
      </c>
      <c r="D576" s="4" t="s">
        <v>1012</v>
      </c>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3">
      <c r="A577" s="2" t="s">
        <v>1013</v>
      </c>
      <c r="B577" s="3" t="s">
        <v>1014</v>
      </c>
      <c r="C577" s="4" t="str">
        <f ca="1">IFERROR(__xludf.DUMMYFUNCTION("GOOGLETRANSLATE(B577,""auto"",""en"")"),"Respected PM Modiji, I would like to give some suggestion on water logging during rainy season.")</f>
        <v>Respected PM Modiji, I would like to give some suggestion on water logging during rainy season.</v>
      </c>
      <c r="D577" s="4" t="s">
        <v>1014</v>
      </c>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3">
      <c r="A578" s="2" t="s">
        <v>1015</v>
      </c>
      <c r="B578" s="3" t="s">
        <v>1016</v>
      </c>
      <c r="C578" s="4" t="str">
        <f ca="1">IFERROR(__xludf.DUMMYFUNCTION("GOOGLETRANSLATE(B578,""auto"",""en"")"),"PM sir congratulation for 8 years success.
we are facing water quality in every source,We can help all labours associated to Vegetable Mundies by providing additional income through usage of vegetables wastage lying everywhere on land floor, this way clea"&amp;"n also happened.
Best solution is BioEnzyme which can be prepared by One litre water+300 gm vegetable waste+100gm Gur or Jaggary to be kept in 2 litre plastic container(this way plastic use control) keep this for 90 days n everyday openup bottle cap to re"&amp;"lease gas inside.
After 90 days this prepared BIOENZYME can be used to clean Dirty Source water clean,also useful to use house ,glass,furniture,head cleaning as shampoo etc.
Moreover use in cleaning Drainage,Wells,Tubewells water cleaning capacity is ONE "&amp;"DROP CLEANS ONE LITER WATER,
this is verymuch useful to every one from house to farm,industries everywhere.
I am proudly saying I am using this at my home n motivate 100s to do so.
My appreciation is not valuable Compare to Nation.")</f>
        <v>PM sir congratulation for 8 years success.
we are facing water quality in every source,We can help all labours associated to Vegetable Mundies by providing additional income through usage of vegetables wastage lying everywhere on land floor, this way clean also happened.
Best solution is BioEnzyme which can be prepared by One litre water+300 gm vegetable waste+100gm Gur or Jaggary to be kept in 2 litre plastic container(this way plastic use control) keep this for 90 days n everyday openup bottle cap to release gas inside.
After 90 days this prepared BIOENZYME can be used to clean Dirty Source water clean,also useful to use house ,glass,furniture,head cleaning as shampoo etc.
Moreover use in cleaning Drainage,Wells,Tubewells water cleaning capacity is ONE DROP CLEANS ONE LITER WATER,
this is verymuch useful to every one from house to farm,industries everywhere.
I am proudly saying I am using this at my home n motivate 100s to do so.
My appreciation is not valuable Compare to Nation.</v>
      </c>
      <c r="D578" s="4" t="s">
        <v>1016</v>
      </c>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3">
      <c r="A579" s="2" t="s">
        <v>1017</v>
      </c>
      <c r="B579" s="3" t="s">
        <v>1018</v>
      </c>
      <c r="C579" s="4" t="str">
        <f ca="1">IFERROR(__xludf.DUMMYFUNCTION("GOOGLETRANSLATE(B579,""auto"",""en"")"),"PM Shri Narendra Modi ji
You are doing great job in transforming India.
But still there some more important things like
1) Property Tax in Local Bodies siphoned off in nexus with House Owners and Bill Collectors resulting huge loss of revenue to Municipal"&amp;"ities / Gram Panchayat.
2) Power Thefts in various discoms crippled with heavy loss of revenue imposing high tariffs on power bills. You are giving thousands of crores to discoms to come out from losses but invain.In the disguised Free Power supply to Agr"&amp;"iculture many other ndustries looting power without payment
3) Lands of Temple donated by Donars grabbed by mafia and there is no audit for the same.If these are identified and reauctioned huge crores of money will generate.
All these can be easily done w"&amp;"ith AI and Remote Sensing
If these holes are plugged GOI can reach ambitious plan of 5 trillion economy very easily.
Kindly explore and reach these 3 goals unreached by eariler governments.
D VASUDEVA RAO
MyGov Influencer L 2")</f>
        <v>PM Shri Narendra Modi ji
You are doing great job in transforming India.
But still there some more important things like
1) Property Tax in Local Bodies siphoned off in nexus with House Owners and Bill Collectors resulting huge loss of revenue to Municipalities / Gram Panchayat.
2) Power Thefts in various discoms crippled with heavy loss of revenue imposing high tariffs on power bills. You are giving thousands of crores to discoms to come out from losses but invain.In the disguised Free Power supply to Agriculture many other ndustries looting power without payment
3) Lands of Temple donated by Donars grabbed by mafia and there is no audit for the same.If these are identified and reauctioned huge crores of money will generate.
All these can be easily done with AI and Remote Sensing
If these holes are plugged GOI can reach ambitious plan of 5 trillion economy very easily.
Kindly explore and reach these 3 goals unreached by eariler governments.
D VASUDEVA RAO
MyGov Influencer L 2</v>
      </c>
      <c r="D579" s="4" t="s">
        <v>1018</v>
      </c>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3">
      <c r="A580" s="2" t="s">
        <v>1019</v>
      </c>
      <c r="B580" s="3" t="s">
        <v>1020</v>
      </c>
      <c r="C580" s="4" t="str">
        <f ca="1">IFERROR(__xludf.DUMMYFUNCTION("GOOGLETRANSLATE(B580,""auto"",""en"")"),"Dear sir
In India we face lots of issue related to land. Due to this our police station/Circle office/ civil courts are over burden and this leading to heavy currption. Only medium to end this currption and public difficulties is technology.
kindly lock e"&amp;"ach land corresponding to every man/government/temple/vakf board/kabristan/samsan/Gairmajurua with longitude and lattitude and AADHAR. No one will make fraud sale deed/ land tax bill or any other.
This will end colonial and monkey distribution mindset of "&amp;"our government /court/policestation.")</f>
        <v>Dear sir
In India we face lots of issue related to land. Due to this our police station/Circle office/ civil courts are over burden and this leading to heavy currption. Only medium to end this currption and public difficulties is technology.
kindly lock each land corresponding to every man/government/temple/vakf board/kabristan/samsan/Gairmajurua with longitude and lattitude and AADHAR. No one will make fraud sale deed/ land tax bill or any other.
This will end colonial and monkey distribution mindset of our government /court/policestation.</v>
      </c>
      <c r="D580" s="4" t="s">
        <v>1020</v>
      </c>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3">
      <c r="A581" s="2" t="s">
        <v>1021</v>
      </c>
      <c r="B581" s="3" t="s">
        <v>1022</v>
      </c>
      <c r="C581" s="4" t="str">
        <f ca="1">IFERROR(__xludf.DUMMYFUNCTION("GOOGLETRANSLATE(B581,""auto"",""en"")"),"Good Day Dear PM Mr. Modi ji,
This is to draw your kind attention towards our beautiful green city capital of our nation ( Delhi ), Sir these days it is the one of the most polluted city in the world. some of the solutions I can think of being seen other "&amp;"parts of the world;
1.DMRC - should be constructed on NH highways, in order to reduce incoming traffic to capital city, Not as desired by local politicians for vote bank politics.
2. Increase subsidy for Electric vehicles / Hybrid vehicles for Delhi NCR r"&amp;"egion ( some what like Dubai )
3. Divide major projects in shift wise ( more during night )
4. Plant green corridors along the ring roads / bypass ( at least 2/3 mtr wide green belts )
5. Make public transport more accessible and comfortable.
6. Make e To"&amp;"ll on major traffic routes to ease down the traffic.
Thanks and regards")</f>
        <v>Good Day Dear PM Mr. Modi ji,
This is to draw your kind attention towards our beautiful green city capital of our nation ( Delhi ), Sir these days it is the one of the most polluted city in the world. some of the solutions I can think of being seen other parts of the world;
1.DMRC - should be constructed on NH highways, in order to reduce incoming traffic to capital city, Not as desired by local politicians for vote bank politics.
2. Increase subsidy for Electric vehicles / Hybrid vehicles for Delhi NCR region ( some what like Dubai )
3. Divide major projects in shift wise ( more during night )
4. Plant green corridors along the ring roads / bypass ( at least 2/3 mtr wide green belts )
5. Make public transport more accessible and comfortable.
6. Make e Toll on major traffic routes to ease down the traffic.
Thanks and regards</v>
      </c>
      <c r="D581" s="4" t="s">
        <v>1022</v>
      </c>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3">
      <c r="A582" s="2" t="s">
        <v>1023</v>
      </c>
      <c r="B582" s="3" t="s">
        <v>1024</v>
      </c>
      <c r="C582" s="4" t="str">
        <f ca="1">IFERROR(__xludf.DUMMYFUNCTION("GOOGLETRANSLATE(B582,""auto"",""en"")"),"Sir,
The prevailing laws favouring women to protect themselves from the atrocity of the husbands and their families are being now a days regularly Mis-Used by a particular section of women against their husbands and old aged parents for the purpose of Mon"&amp;"ey Extortion which seems to be Threatening the very Belief and Faith of Marriage.
These facts are to be seriously reviewed for the protection of marriage and give relief to innocent husbands and their old aged parents from the lacuna of existing DV act, 4"&amp;"98A etc.
And moreover we can also reduce the burden of Police and Judiciary too.
# Gender Neutral laws, save family, save life.")</f>
        <v>Sir,
The prevailing laws favouring women to protect themselves from the atrocity of the husbands and their families are being now a days regularly Mis-Used by a particular section of women against their husbands and old aged parents for the purpose of Money Extortion which seems to be Threatening the very Belief and Faith of Marriage.
These facts are to be seriously reviewed for the protection of marriage and give relief to innocent husbands and their old aged parents from the lacuna of existing DV act, 498A etc.
And moreover we can also reduce the burden of Police and Judiciary too.
# Gender Neutral laws, save family, save life.</v>
      </c>
      <c r="D582" s="4" t="s">
        <v>1024</v>
      </c>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3">
      <c r="A583" s="2" t="s">
        <v>1025</v>
      </c>
      <c r="B583" s="3" t="s">
        <v>1026</v>
      </c>
      <c r="C583" s="4" t="str">
        <f ca="1">IFERROR(__xludf.DUMMYFUNCTION("GOOGLETRANSLATE(B583,""auto"",""en"")"),"Addressing dissatisfaction on new 'work from Home' policy which mandates employees to come to office(50% for SEZ units).
This decision will inpact lakhs of employees like myself who are now working from small towns and villages causing them to re-migrate "&amp;"to big cities.
The long cherished dream of making good  employment opportunities avaliable in small-towns and villages has finally realized bringing happiness to many families.
This has also increased economic activity in Tier 2 cities and small towns.
Ma"&amp;"ny small companies have hired people more than the sitting capacity because of the work from home scenario and reduced expenditure on infrastructure creating more job opportunities.The recalling of employees to office also is one of the major reason causi"&amp;"ng surge in Lay-offs and Job loss.
Request you to not make these provisions mandatory and allow flexibility to companies in this regard and let the employees and people be happy.")</f>
        <v>Addressing dissatisfaction on new 'work from Home' policy which mandates employees to come to office(50% for SEZ units).
This decision will inpact lakhs of employees like myself who are now working from small towns and villages causing them to re-migrate to big cities.
The long cherished dream of making good  employment opportunities avaliable in small-towns and villages has finally realized bringing happiness to many families.
This has also increased economic activity in Tier 2 cities and small towns.
Many small companies have hired people more than the sitting capacity because of the work from home scenario and reduced expenditure on infrastructure creating more job opportunities.The recalling of employees to office also is one of the major reason causing surge in Lay-offs and Job loss.
Request you to not make these provisions mandatory and allow flexibility to companies in this regard and let the employees and people be happy.</v>
      </c>
      <c r="D583" s="4" t="s">
        <v>1026</v>
      </c>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3">
      <c r="A584" s="2" t="s">
        <v>1027</v>
      </c>
      <c r="B584" s="3" t="s">
        <v>1028</v>
      </c>
      <c r="C584" s="4" t="str">
        <f ca="1">IFERROR(__xludf.DUMMYFUNCTION("GOOGLETRANSLATE(B584,""auto"",""en"")"),"Respected Sir,
In government offices, the staff amongst eachother and visitors exchange different forms of greetings or compliments within themselves like namaskar, good morning, hello (in telephone) etc etc. My suggestion is that ' Jai Hind' should be th"&amp;"e only greeting which should be shared amongst each other throughout the country in all offices.")</f>
        <v>Respected Sir,
In government offices, the staff amongst eachother and visitors exchange different forms of greetings or compliments within themselves like namaskar, good morning, hello (in telephone) etc etc. My suggestion is that ' Jai Hind' should be the only greeting which should be shared amongst each other throughout the country in all offices.</v>
      </c>
      <c r="D584" s="4" t="s">
        <v>1028</v>
      </c>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3">
      <c r="A585" s="2" t="s">
        <v>1029</v>
      </c>
      <c r="B585" s="3" t="s">
        <v>1030</v>
      </c>
      <c r="C585" s="4" t="str">
        <f ca="1">IFERROR(__xludf.DUMMYFUNCTION("GOOGLETRANSLATE(B585,""auto"",""en"")"),"Our Respected Prime Minister Sh. Narender Modi G, Jai Hind. My name is Dr. Rohit Sandhal. I am worker of BJP. I am from Mangal Distt Roopnagar (Punjab).I would request you to Please Solve Punjabi Hindu Issues and Punjab People Not Safe In this Aap Governm"&amp;"ent Please Make Strong Step to Punjab Government and relief the Punjab Peoples.
🙏🙏🙏🌹🌹🌹")</f>
        <v>Our Respected Prime Minister Sh. Narender Modi G, Jai Hind. My name is Dr. Rohit Sandhal. I am worker of BJP. I am from Mangal Distt Roopnagar (Punjab).I would request you to Please Solve Punjabi Hindu Issues and Punjab People Not Safe In this Aap Government Please Make Strong Step to Punjab Government and relief the Punjab Peoples.
🙏🙏🙏🌹🌹🌹</v>
      </c>
      <c r="D585" s="4" t="s">
        <v>1030</v>
      </c>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3">
      <c r="A586" s="2" t="s">
        <v>1031</v>
      </c>
      <c r="B586" s="3" t="s">
        <v>1032</v>
      </c>
      <c r="C586" s="4" t="str">
        <f ca="1">IFERROR(__xludf.DUMMYFUNCTION("GOOGLETRANSLATE(B586,""auto"",""en"")"),"Dear Team,
Employment &amp; population are two fundamental base which is required to be linked to achieve PM's Developed India 2047 goal.
I believe skill based vocational training can help export teachers ,drivers, nurses, plumbers, electricians etc.
Few basi"&amp;"c roadmap points are-
1. Mapping of demand in India &amp; world for skills required.
2. Vocational 3-6 months skill based training certified by Govt. of India for building trust for getting jobs.
3. Cultural, ethics &amp; language training in case of travelling a"&amp;"broad or different region within India.
I have further thought of a detail roadmap on how to make demographic dividend work in India's favor &amp; solve unemployment problem.
Request you to please consider the above for further discussion.")</f>
        <v>Dear Team,
Employment &amp; population are two fundamental base which is required to be linked to achieve PM's Developed India 2047 goal.
I believe skill based vocational training can help export teachers ,drivers, nurses, plumbers, electricians etc.
Few basic roadmap points are-
1. Mapping of demand in India &amp; world for skills required.
2. Vocational 3-6 months skill based training certified by Govt. of India for building trust for getting jobs.
3. Cultural, ethics &amp; language training in case of travelling abroad or different region within India.
I have further thought of a detail roadmap on how to make demographic dividend work in India's favor &amp; solve unemployment problem.
Request you to please consider the above for further discussion.</v>
      </c>
      <c r="D586" s="4" t="s">
        <v>1032</v>
      </c>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3">
      <c r="A587" s="2" t="s">
        <v>1033</v>
      </c>
      <c r="B587" s="3" t="s">
        <v>1034</v>
      </c>
      <c r="C587" s="4" t="str">
        <f ca="1">IFERROR(__xludf.DUMMYFUNCTION("GOOGLETRANSLATE(B587,""auto"",""en"")"),"Assessing the qualifications of housewives and provide them an opportunity to contribute to the development of the country, it includes women who do neither do jobs nor business.
Thank you")</f>
        <v>Assessing the qualifications of housewives and provide them an opportunity to contribute to the development of the country, it includes women who do neither do jobs nor business.
Thank you</v>
      </c>
      <c r="D587" s="4" t="s">
        <v>3056</v>
      </c>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3">
      <c r="A588" s="2" t="s">
        <v>1035</v>
      </c>
      <c r="B588" s="3" t="s">
        <v>1036</v>
      </c>
      <c r="C588" s="4" t="str">
        <f ca="1">IFERROR(__xludf.DUMMYFUNCTION("GOOGLETRANSLATE(B588,""auto"",""en"")"),"Govt need to undertthe impoyof education for all.its the base of humanity without it nothing can be achieved")</f>
        <v>Govt need to undertthe impoyof education for all.its the base of humanity without it nothing can be achieved</v>
      </c>
      <c r="D588" s="4" t="s">
        <v>1036</v>
      </c>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3">
      <c r="A589" s="2" t="s">
        <v>1037</v>
      </c>
      <c r="B589" s="3" t="s">
        <v>1038</v>
      </c>
      <c r="C589" s="4" t="str">
        <f ca="1">IFERROR(__xludf.DUMMYFUNCTION("GOOGLETRANSLATE(B589,""auto"",""en"")"),"Increase poverty people for ration items.")</f>
        <v>Increase poverty people for ration items.</v>
      </c>
      <c r="D589" s="4" t="s">
        <v>1038</v>
      </c>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3">
      <c r="A590" s="2" t="s">
        <v>254</v>
      </c>
      <c r="B590" s="3" t="s">
        <v>1039</v>
      </c>
      <c r="C590" s="4" t="str">
        <f ca="1">IFERROR(__xludf.DUMMYFUNCTION("GOOGLETRANSLATE(B590,""auto"",""en"")"),"In order to protect whatever country has been released from boundaries, the guard can protect the armor for their protection. Surang Gupat Darwaza can monitor the protecting shield and sun like nails; fine, ice in sainik jeans that can monitor the bribepe"&amp;"t and strong walls of nails which are used during disaster and garlic with new techniques.
Nowadays, he is effective in the complete defense of the soldier from a bole -proof jacket.
, Every ship every theater and every soldier can fight such a spore can "&amp;"fight alone with the entire army")</f>
        <v>In order to protect whatever country has been released from boundaries, the guard can protect the armor for their protection. Surang Gupat Darwaza can monitor the protecting shield and sun like nails; fine, ice in sainik jeans that can monitor the bribepet and strong walls of nails which are used during disaster and garlic with new techniques.
Nowadays, he is effective in the complete defense of the soldier from a bole -proof jacket.
, Every ship every theater and every soldier can fight such a spore can fight alone with the entire army</v>
      </c>
      <c r="D590" s="4" t="s">
        <v>3057</v>
      </c>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3">
      <c r="A591" s="2" t="s">
        <v>1040</v>
      </c>
      <c r="B591" s="3" t="s">
        <v>1041</v>
      </c>
      <c r="C591" s="4" t="str">
        <f ca="1">IFERROR(__xludf.DUMMYFUNCTION("GOOGLETRANSLATE(B591,""auto"",""en"")"),"Pay one million rupees to the poor from the loan bank account. Then the poor will get rid of the harassment of the bank.")</f>
        <v>Pay one million rupees to the poor from the loan bank account. Then the poor will get rid of the harassment of the bank.</v>
      </c>
      <c r="D591" s="4" t="s">
        <v>3058</v>
      </c>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3">
      <c r="A592" s="2" t="s">
        <v>1042</v>
      </c>
      <c r="B592" s="3" t="s">
        <v>1043</v>
      </c>
      <c r="C592" s="4" t="str">
        <f ca="1">IFERROR(__xludf.DUMMYFUNCTION("GOOGLETRANSLATE(B592,""auto"",""en"")"),"Suggestion to make use of Mines and excavated mountains in preserving flora and fauna.
Pleas find attached file for more information.
Jai Hind
Vande Mataram!")</f>
        <v>Suggestion to make use of Mines and excavated mountains in preserving flora and fauna.
Pleas find attached file for more information.
Jai Hind
Vande Mataram!</v>
      </c>
      <c r="D592" s="4" t="s">
        <v>1043</v>
      </c>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3">
      <c r="A593" s="2" t="s">
        <v>1044</v>
      </c>
      <c r="B593" s="3" t="s">
        <v>1045</v>
      </c>
      <c r="C593" s="4" t="str">
        <f ca="1">IFERROR(__xludf.DUMMYFUNCTION("GOOGLETRANSLATE(B593,""auto"",""en"")"),"If there is a strong pillar from the four strong pillars of the judiciary democracy, then no law is brought in which the cases of the poor fought the big famous lawyers for free and the poor get justice. In the present system of present, the rich man expl"&amp;"oits poverty through big lawyers and the government keeps watching its spectacle, then which democracy in which in the absence of money, exploitation of the poor and throwing money and throwing money and freeing the accusation instead of punishment to Ami"&amp;"r Arrangement")</f>
        <v>If there is a strong pillar from the four strong pillars of the judiciary democracy, then no law is brought in which the cases of the poor fought the big famous lawyers for free and the poor get justice. In the present system of present, the rich man exploits poverty through big lawyers and the government keeps watching its spectacle, then which democracy in which in the absence of money, exploitation of the poor and throwing money and throwing money and freeing the accusation instead of punishment to Amir Arrangement</v>
      </c>
      <c r="D593" s="4" t="s">
        <v>3059</v>
      </c>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3">
      <c r="A594" s="2" t="s">
        <v>1046</v>
      </c>
      <c r="B594" s="3" t="s">
        <v>1047</v>
      </c>
      <c r="C594" s="4" t="str">
        <f ca="1">IFERROR(__xludf.DUMMYFUNCTION("GOOGLETRANSLATE(B594,""auto"",""en"")"),"Respected Govt,
Please build infrastructure for cycling. Dedicate a weekly cycling day.
Enforce decipline to use cycle for roming within 5KM which will kill the excess carbon foot print without any hassle.
Also requesting to restore the Trum service by ad"&amp;"apting new technology.")</f>
        <v>Respected Govt,
Please build infrastructure for cycling. Dedicate a weekly cycling day.
Enforce decipline to use cycle for roming within 5KM which will kill the excess carbon foot print without any hassle.
Also requesting to restore the Trum service by adapting new technology.</v>
      </c>
      <c r="D594" s="4" t="s">
        <v>1047</v>
      </c>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3">
      <c r="A595" s="2" t="s">
        <v>1048</v>
      </c>
      <c r="B595" s="3" t="s">
        <v>1049</v>
      </c>
      <c r="C595" s="4" t="str">
        <f ca="1">IFERROR(__xludf.DUMMYFUNCTION("GOOGLETRANSLATE(B595,""auto"",""en"")"),"Respected sir,
I humbly submit my views to reduce the price of petroleum products. 1) Remove import duty and all other cess charges for importing crude oil. Ask the petroleum companies to work out the cost with their margin and the products should be exem"&amp;"pted from any tax.By doing this, Govt will lose a sum of more than 3 lakh crores.To compensate this loss , all corporate companies &amp; business enterprises which show a Net profit of mor tha 1 crore should be charged @ 5% to 20% ( slab wise according to the"&amp;" profit) which may be called as ""Fuel Cess"".If this is implemented,petrol will cost Rs30/-; Diesel Rs.25/-; cooking gasRs.150/- and so on. Please consider my humble suggestion for which I wrote to your goodself even in 2014.If this is done our country w"&amp;"ill become Second to None in the world in all respects..Thank you sir 9444036998 mail id : rbchandhru@gmail.com")</f>
        <v>Respected sir,
I humbly submit my views to reduce the price of petroleum products. 1) Remove import duty and all other cess charges for importing crude oil. Ask the petroleum companies to work out the cost with their margin and the products should be exempted from any tax.By doing this, Govt will lose a sum of more than 3 lakh crores.To compensate this loss , all corporate companies &amp; business enterprises which show a Net profit of mor tha 1 crore should be charged @ 5% to 20% ( slab wise according to the profit) which may be called as "Fuel Cess".If this is implemented,petrol will cost Rs30/-; Diesel Rs.25/-; cooking gasRs.150/- and so on. Please consider my humble suggestion for which I wrote to your goodself even in 2014.If this is done our country will become Second to None in the world in all respects..Thank you sir 9444036998 mail id : rbchandhru@gmail.com</v>
      </c>
      <c r="D595" s="4" t="s">
        <v>1049</v>
      </c>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3">
      <c r="A596" s="2" t="s">
        <v>1050</v>
      </c>
      <c r="B596" s="3" t="s">
        <v>1051</v>
      </c>
      <c r="C596" s="4" t="str">
        <f ca="1">IFERROR(__xludf.DUMMYFUNCTION("GOOGLETRANSLATE(B596,""auto"",""en"")"),"My suggestion is that students in the school should also give lectures related to entrepreanuraship and Motivations daily.
Since childhood, you should teach how to set goals and complete it. I am a blogger. I blogging 4 to 5 hours daily. My website name i"&amp;"s tazanews.in")</f>
        <v>My suggestion is that students in the school should also give lectures related to entrepreanuraship and Motivations daily.
Since childhood, you should teach how to set goals and complete it. I am a blogger. I blogging 4 to 5 hours daily. My website name is tazanews.in</v>
      </c>
      <c r="D596" s="4" t="s">
        <v>3060</v>
      </c>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3">
      <c r="A597" s="2" t="s">
        <v>718</v>
      </c>
      <c r="B597" s="3" t="s">
        <v>1052</v>
      </c>
      <c r="C597" s="4" t="str">
        <f ca="1">IFERROR(__xludf.DUMMYFUNCTION("GOOGLETRANSLATE(B597,""auto"",""en"")"),"HONORABLE PRADHAN MANTRI JI
FY BUDGET FOR 2023-2024 IS JUST FEW WEEKS AWAY. FEW THOUGHTS
1. SYSTEM OF EXEMPTIONS FOR INDIVIDUAL TAX PAYERS TO BE ABOLISHED.
2. PROPOSED NEW SYSTEM AS UNDER
A. ALL INCOME UPTO 6 LAKHS PER ANNUM EXEMPTED FROM PAYING IT.
B. IN"&amp;"COME TAX BRACKET
I. INCOME BETWEEN 6 - 10 LAKHS TO BE TAXED @ 15%
II. INCOME BETWEEN 10 - 20 LAKHS TO BE TAXED @ 25%. HOWEVER SURCHARGE @ 5 % ON TAX FOR THOSE WHOSE
INCOME IS ABOVE 15 LAKHS .
III. INCOME BETWEEN 20 - 30 LAKHS TO BE TAXED@ 35% WITH SURCHAR"&amp;"GE OF 5% ON IT.
IV. INCOME BETWEEN 30 - 50 LAKHS TO BE TAXED @ 35 % WITH SURCHARGE OF 15% ON IT
V ABOVE 50 LAKHS TO TAXED @ 35 % WITH SURCHARGE OF 25 % ON IT
VI. EDUCATION AND HEALTH CESS 10% ACROSS ALL CATAGORIES ON IT PAID ABOVE 1 LAKH.
3. NEED TO BOOST"&amp;" HOUSING, HENCE REQUIREMENT OF INTEREST SUB VENTION SCHEME FOR FIRST TIME BORROWERS UTO 50 LAKHS BETWEEN 2.5 - 1.5 % .")</f>
        <v>HONORABLE PRADHAN MANTRI JI
FY BUDGET FOR 2023-2024 IS JUST FEW WEEKS AWAY. FEW THOUGHTS
1. SYSTEM OF EXEMPTIONS FOR INDIVIDUAL TAX PAYERS TO BE ABOLISHED.
2. PROPOSED NEW SYSTEM AS UNDER
A. ALL INCOME UPTO 6 LAKHS PER ANNUM EXEMPTED FROM PAYING IT.
B. INCOME TAX BRACKET
I. INCOME BETWEEN 6 - 10 LAKHS TO BE TAXED @ 15%
II. INCOME BETWEEN 10 - 20 LAKHS TO BE TAXED @ 25%. HOWEVER SURCHARGE @ 5 % ON TAX FOR THOSE WHOSE
INCOME IS ABOVE 15 LAKHS .
III. INCOME BETWEEN 20 - 30 LAKHS TO BE TAXED@ 35% WITH SURCHARGE OF 5% ON IT.
IV. INCOME BETWEEN 30 - 50 LAKHS TO BE TAXED @ 35 % WITH SURCHARGE OF 15% ON IT
V ABOVE 50 LAKHS TO TAXED @ 35 % WITH SURCHARGE OF 25 % ON IT
VI. EDUCATION AND HEALTH CESS 10% ACROSS ALL CATAGORIES ON IT PAID ABOVE 1 LAKH.
3. NEED TO BOOST HOUSING, HENCE REQUIREMENT OF INTEREST SUB VENTION SCHEME FOR FIRST TIME BORROWERS UTO 50 LAKHS BETWEEN 2.5 - 1.5 % .</v>
      </c>
      <c r="D597" s="4" t="s">
        <v>1052</v>
      </c>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3">
      <c r="A598" s="2" t="s">
        <v>1053</v>
      </c>
      <c r="B598" s="3" t="s">
        <v>1054</v>
      </c>
      <c r="C598" s="4" t="str">
        <f ca="1">IFERROR(__xludf.DUMMYFUNCTION("GOOGLETRANSLATE(B598,""auto"",""en"")"),"Respected sir/mam
I want to give suggestions about education system in high school.
I think we should have unified digital platform for teachers and students interaction. Based on quires. Because of COVID we teen agers having lots of problem to interact w"&amp;"ith each other, I think it might help if we have online educational platform for whole and unified India")</f>
        <v>Respected sir/mam
I want to give suggestions about education system in high school.
I think we should have unified digital platform for teachers and students interaction. Based on quires. Because of COVID we teen agers having lots of problem to interact with each other, I think it might help if we have online educational platform for whole and unified India</v>
      </c>
      <c r="D598" s="4" t="s">
        <v>1054</v>
      </c>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3">
      <c r="A599" s="2" t="s">
        <v>1055</v>
      </c>
      <c r="B599" s="3" t="s">
        <v>1056</v>
      </c>
      <c r="C599" s="4" t="str">
        <f ca="1">IFERROR(__xludf.DUMMYFUNCTION("GOOGLETRANSLATE(B599,""auto"",""en"")"),"Respected Madam/Sir,
We Krushi Mitra Grameen Abhivruddhi Sansthe an NGO from Gokak (Dist: Belagavi) working with
farmers Since 2009 and we are working as POPI (Promoter Organization Producer Institute ) with
NABARD from last 07 Years and Promoted 05 FPCLs"&amp;" ( Farmers Producer Companies). And we are working
with nearly 3000+ farmers in Belagavi District.
Krushi Mitra also working as Business Correspondence for ICICI and Bank of Baroda in SHG (Self
Help Group) promoting and financing project nearly 270+ SHG’s"&amp;" are promoted and supported.
Now Krushi Mitra taking initiative to provide a direct market linkage to Farmers as well as
FPO’s, in this view we are organizing a District level Farmer Producer Organizations Summit at Gokak
on 26th &amp; 27th of Nov-2022.
Expec"&amp;"ting Outcome: Around 15 Cr business transactions &amp; Business Agreements are expected from
this Mela .FPO’s get more information about Market and Business Strategies, Technologies, Agri
Equipment’s Etc.")</f>
        <v>Respected Madam/Sir,
We Krushi Mitra Grameen Abhivruddhi Sansthe an NGO from Gokak (Dist: Belagavi) working with
farmers Since 2009 and we are working as POPI (Promoter Organization Producer Institute ) with
NABARD from last 07 Years and Promoted 05 FPCLs ( Farmers Producer Companies). And we are working
with nearly 3000+ farmers in Belagavi District.
Krushi Mitra also working as Business Correspondence for ICICI and Bank of Baroda in SHG (Self
Help Group) promoting and financing project nearly 270+ SHG’s are promoted and supported.
Now Krushi Mitra taking initiative to provide a direct market linkage to Farmers as well as
FPO’s, in this view we are organizing a District level Farmer Producer Organizations Summit at Gokak
on 26th &amp; 27th of Nov-2022.
Expecting Outcome: Around 15 Cr business transactions &amp; Business Agreements are expected from
this Mela .FPO’s get more information about Market and Business Strategies, Technologies, Agri
Equipment’s Etc.</v>
      </c>
      <c r="D599" s="4" t="s">
        <v>1056</v>
      </c>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3">
      <c r="A600" s="2" t="s">
        <v>1055</v>
      </c>
      <c r="B600" s="3" t="s">
        <v>1057</v>
      </c>
      <c r="C600" s="4" t="str">
        <f ca="1">IFERROR(__xludf.DUMMYFUNCTION("GOOGLETRANSLATE(B600,""auto"",""en"")"),"Farmers' Production Organizations were held on 26 &amp; 27,2022 under the guidance of the Department of Agriculture, Gokaka NABARD, Agriculture Department, Horticulture Department, Department of Animal Husbandry, Kai Lump and Textile Department and various or"&amp;"ganizations in the district. The main objective of the convention is to meet the head of the buyers and the heads of the Farmer Producers to provide the market for farmer manufacturers for the products produced by the farmer.
We want to join the same foru"&amp;"m to learn about the rules of the Center and the state.")</f>
        <v>Farmers' Production Organizations were held on 26 &amp; 27,2022 under the guidance of the Department of Agriculture, Gokaka NABARD, Agriculture Department, Horticulture Department, Department of Animal Husbandry, Kai Lump and Textile Department and various organizations in the district. The main objective of the convention is to meet the head of the buyers and the heads of the Farmer Producers to provide the market for farmer manufacturers for the products produced by the farmer.
We want to join the same forum to learn about the rules of the Center and the state.</v>
      </c>
      <c r="D600" s="4" t="s">
        <v>3061</v>
      </c>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3">
      <c r="A601" s="2" t="s">
        <v>1058</v>
      </c>
      <c r="B601" s="3" t="s">
        <v>1059</v>
      </c>
      <c r="C601" s="4" t="str">
        <f ca="1">IFERROR(__xludf.DUMMYFUNCTION("GOOGLETRANSLATE(B601,""auto"",""en"")"),"Dear sir
As I already update the AC sitting coach we install TV both side .. people wating enjoy..
1.tickect all full
2. snacks sale increase
3. next generation people like to travel...
we are best....")</f>
        <v>Dear sir
As I already update the AC sitting coach we install TV both side .. people wating enjoy..
1.tickect all full
2. snacks sale increase
3. next generation people like to travel...
we are best....</v>
      </c>
      <c r="D601" s="4" t="s">
        <v>1059</v>
      </c>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3">
      <c r="A602" s="2" t="s">
        <v>1060</v>
      </c>
      <c r="B602" s="3" t="s">
        <v>1061</v>
      </c>
      <c r="C602" s="4" t="str">
        <f ca="1">IFERROR(__xludf.DUMMYFUNCTION("GOOGLETRANSLATE(B602,""auto"",""en"")"),"Respected Sir, I want to give suggestions regarding problem faced by working women workforce with small child. Even though ministry has mandated opening of crèches none of state psu are abiding by it.Therby creche should be mandatory and effective monitor"&amp;"ing should be done.
Also I would suggest for effective working ,office hours should be 10-4pm so that work life balance is created.
Regards")</f>
        <v>Respected Sir, I want to give suggestions regarding problem faced by working women workforce with small child. Even though ministry has mandated opening of crèches none of state psu are abiding by it.Therby creche should be mandatory and effective monitoring should be done.
Also I would suggest for effective working ,office hours should be 10-4pm so that work life balance is created.
Regards</v>
      </c>
      <c r="D602" s="4" t="s">
        <v>1061</v>
      </c>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3">
      <c r="A603" s="2" t="s">
        <v>1062</v>
      </c>
      <c r="B603" s="3" t="s">
        <v>1063</v>
      </c>
      <c r="C603" s="4" t="str">
        <f ca="1">IFERROR(__xludf.DUMMYFUNCTION("GOOGLETRANSLATE(B603,""auto"",""en"")"),"green birthday: I am visiting schools to motivate students about Environment . to protect every student plant a tree on his/her birthday .")</f>
        <v>green birthday: I am visiting schools to motivate students about Environment . to protect every student plant a tree on his/her birthday .</v>
      </c>
      <c r="D603" s="4" t="s">
        <v>1063</v>
      </c>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3">
      <c r="A604" s="2" t="s">
        <v>1064</v>
      </c>
      <c r="B604" s="3" t="s">
        <v>1065</v>
      </c>
      <c r="C604" s="4" t="str">
        <f ca="1">IFERROR(__xludf.DUMMYFUNCTION("GOOGLETRANSLATE(B604,""auto"",""en"")"),"I wish that even in the upcoming elections, BJP should rule the country with full majority. I am an ex -serviceman and I am working in BHEL, Bhopal. The judges and enthusiasm of the generals cannot be ignored. It should be included in a nationwide campaig"&amp;"n. Thousands of acres of lands are also lying vacant near Bhel, Bhopal. It also needs to be brought in good use. For the encouragement of the generals, the land is leased at a reasonable price to the government by giving the land on a reasonable price. Ca"&amp;"n be found. The same house can be given on lease. This will be seen as a major success of the government at the time of the next election. Considerable life leads life and it will also be a virtue to replace them. The Ministry of Defense also has governme"&amp;"nt land policies to replace soldiers. If you consider Pasavava, it will be beneficial for all. The land of the bhel will be in the hands of the right people, its credit to the BJP, money in the government treasury and replacement of ex -servicemen.")</f>
        <v>I wish that even in the upcoming elections, BJP should rule the country with full majority. I am an ex -serviceman and I am working in BHEL, Bhopal. The judges and enthusiasm of the generals cannot be ignored. It should be included in a nationwide campaign. Thousands of acres of lands are also lying vacant near Bhel, Bhopal. It also needs to be brought in good use. For the encouragement of the generals, the land is leased at a reasonable price to the government by giving the land on a reasonable price. Can be found. The same house can be given on lease. This will be seen as a major success of the government at the time of the next election. Considerable life leads life and it will also be a virtue to replace them. The Ministry of Defense also has government land policies to replace soldiers. If you consider Pasavava, it will be beneficial for all. The land of the bhel will be in the hands of the right people, its credit to the BJP, money in the government treasury and replacement of ex -servicemen.</v>
      </c>
      <c r="D604" s="4" t="s">
        <v>3062</v>
      </c>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3">
      <c r="A605" s="2" t="s">
        <v>1066</v>
      </c>
      <c r="B605" s="3" t="s">
        <v>1067</v>
      </c>
      <c r="C605" s="4" t="str">
        <f ca="1">IFERROR(__xludf.DUMMYFUNCTION("GOOGLETRANSLATE(B605,""auto"",""en"")"),"sir Smart city Dharwad railway station should be named after famous poet shri D.R.Bendre.")</f>
        <v>sir Smart city Dharwad railway station should be named after famous poet shri D.R.Bendre.</v>
      </c>
      <c r="D605" s="4" t="s">
        <v>1067</v>
      </c>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3">
      <c r="A606" s="2" t="s">
        <v>1068</v>
      </c>
      <c r="B606" s="3" t="s">
        <v>1069</v>
      </c>
      <c r="C606" s="4" t="str">
        <f ca="1">IFERROR(__xludf.DUMMYFUNCTION("GOOGLETRANSLATE(B606,""auto"",""en"")"),"Respected PM. Modiji.
There is no support from the banks to avail any loan scheme to start a business or improve business. Common people are unable to provide the documents demanding by these banks to to avail financial scheme introduced by National gover"&amp;"nment. due to this difficult lakhs of people are unable to find out their living source and living in utter disappoinmet .request you to look into this matter and establish a easier way to provide loans with minimum documents under the guaranty of governm"&amp;"ent. banks are asking profot ratio and repayment capability + lots of documents which we don't know from where to get it. There should be an option to apply for government documents through a single window application portal that should link with loan app"&amp;"lication request. common people are not able to make the project report asking by the bank, there should be a support for this too. lots of support schemes are announcing by your govt but it is not reaching to the deserve one .")</f>
        <v>Respected PM. Modiji.
There is no support from the banks to avail any loan scheme to start a business or improve business. Common people are unable to provide the documents demanding by these banks to to avail financial scheme introduced by National government. due to this difficult lakhs of people are unable to find out their living source and living in utter disappoinmet .request you to look into this matter and establish a easier way to provide loans with minimum documents under the guaranty of government. banks are asking profot ratio and repayment capability + lots of documents which we don't know from where to get it. There should be an option to apply for government documents through a single window application portal that should link with loan application request. common people are not able to make the project report asking by the bank, there should be a support for this too. lots of support schemes are announcing by your govt but it is not reaching to the deserve one .</v>
      </c>
      <c r="D606" s="4" t="s">
        <v>1069</v>
      </c>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3">
      <c r="A607" s="2" t="s">
        <v>908</v>
      </c>
      <c r="B607" s="3" t="s">
        <v>1070</v>
      </c>
      <c r="C607" s="4" t="str">
        <f ca="1">IFERROR(__xludf.DUMMYFUNCTION("GOOGLETRANSLATE(B607,""auto"",""en"")"),"In Gujarat Bhimnath - Dholera, Modasa - Shamlaji rout are under progress. Now to reduce 100 km distance between bhavnagar - mumbai one new rout Dholera - Tarapur will be introduce. It will approximate 60 km. New optional rout for goods and passenger train"&amp;". 1. Dholera - Tarapur - Anand/vasad - Mumbai. 2. Dholera - Tarapur - Anand - Godhra - Ujjain. 3. Dholera - Tarapur - Petlad - Nadiad - Modasa - Shamlaji - Udaipur. Above routs reduce the traffic and train handling pressure at Ahmedabad jn. Saurastra new "&amp;"rout bypassing ahmedabad will reduce travel time and direct connectivity to Vadodara, surat and mumbai without passing through ahmedabad. Now a days Bhavnagar to Vadodara via ahmedabad distance is 397 km. After completion of Dholera - Tarapur rout it will"&amp;" be approximate 292 km. So it wil reduce 105 km distance. Please taking out working survey work &amp; budget llocation in 2022-23 financial year. It will be completed before lokshabha election 2024.")</f>
        <v>In Gujarat Bhimnath - Dholera, Modasa - Shamlaji rout are under progress. Now to reduce 100 km distance between bhavnagar - mumbai one new rout Dholera - Tarapur will be introduce. It will approximate 60 km. New optional rout for goods and passenger train. 1. Dholera - Tarapur - Anand/vasad - Mumbai. 2. Dholera - Tarapur - Anand - Godhra - Ujjain. 3. Dholera - Tarapur - Petlad - Nadiad - Modasa - Shamlaji - Udaipur. Above routs reduce the traffic and train handling pressure at Ahmedabad jn. Saurastra new rout bypassing ahmedabad will reduce travel time and direct connectivity to Vadodara, surat and mumbai without passing through ahmedabad. Now a days Bhavnagar to Vadodara via ahmedabad distance is 397 km. After completion of Dholera - Tarapur rout it will be approximate 292 km. So it wil reduce 105 km distance. Please taking out working survey work &amp; budget llocation in 2022-23 financial year. It will be completed before lokshabha election 2024.</v>
      </c>
      <c r="D607" s="4" t="s">
        <v>1070</v>
      </c>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3">
      <c r="A608" s="2" t="s">
        <v>1071</v>
      </c>
      <c r="B608" s="3" t="s">
        <v>1072</v>
      </c>
      <c r="C608" s="4" t="str">
        <f ca="1">IFERROR(__xludf.DUMMYFUNCTION("GOOGLETRANSLATE(B608,""auto"",""en"")"),"Hon.Respected Prime Minister sir सुप्रभात 💐💐🙏💐Please find enclosed a draft of the Scheme wich will be a mile-stone in the area of “EASE of LIFE” of a common citizen of the Bharat-Warsh. The Prime Ministers Special Drive for “EASE OF LIFE OF THE COMMON"&amp;" CITIZEN OF THE INDIA”. Series I- Yojna-I Title of the scheme -“QUICK SERVICE-HOME ELECTRIC MITRA SCHEME” 1. OBJECTIVES OF THE SCHEME-(A) Provide Quick Service Remedy for ordinary daily requirements of repairs of home appliances and fittings of electrical"&amp;" home appliances. (B) To organise all the skilled/semi skilled/unskilled labour /supervisors / workers on a Recognised NATIONAL PORTAL and give them an adequate Recognition (C) Ultimately make easy the life of a common man , who is willing to pay a little"&amp;" amount for Smart Services. 2. THE SCHEME- (A) The Central Government , with the appropriate help of the SMSE department and Skill Development Department, will open a NATIONAL PORTAL OF DOMESTIC ELECTRICIANS. CONTINUE ….2….")</f>
        <v>Hon.Respected Prime Minister sir सुप्रभात 💐💐🙏💐Please find enclosed a draft of the Scheme wich will be a mile-stone in the area of “EASE of LIFE” of a common citizen of the Bharat-Warsh. The Prime Ministers Special Drive for “EASE OF LIFE OF THE COMMON CITIZEN OF THE INDIA”. Series I- Yojna-I Title of the scheme -“QUICK SERVICE-HOME ELECTRIC MITRA SCHEME” 1. OBJECTIVES OF THE SCHEME-(A) Provide Quick Service Remedy for ordinary daily requirements of repairs of home appliances and fittings of electrical home appliances. (B) To organise all the skilled/semi skilled/unskilled labour /supervisors / workers on a Recognised NATIONAL PORTAL and give them an adequate Recognition (C) Ultimately make easy the life of a common man , who is willing to pay a little amount for Smart Services. 2. THE SCHEME- (A) The Central Government , with the appropriate help of the SMSE department and Skill Development Department, will open a NATIONAL PORTAL OF DOMESTIC ELECTRICIANS. CONTINUE ….2….</v>
      </c>
      <c r="D608" s="4" t="s">
        <v>1072</v>
      </c>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3">
      <c r="A609" s="2" t="s">
        <v>788</v>
      </c>
      <c r="B609" s="3" t="s">
        <v>1073</v>
      </c>
      <c r="C609" s="4" t="str">
        <f ca="1">IFERROR(__xludf.DUMMYFUNCTION("GOOGLETRANSLATE(B609,""auto"",""en"")"),"honourable sir,
our Motherland should be corruption free,
Every Indians should keep public sector honest, transparent and accountable is the best way to make our nation as corruption free India.
yeah, ofcourse definitely ,we can and we will ...""unity is "&amp;"strength""
Let's make our nation corruption free India together! From this minute!!!!.")</f>
        <v>honourable sir,
our Motherland should be corruption free,
Every Indians should keep public sector honest, transparent and accountable is the best way to make our nation as corruption free India.
yeah, ofcourse definitely ,we can and we will ..."unity is strength"
Let's make our nation corruption free India together! From this minute!!!!.</v>
      </c>
      <c r="D609" s="4" t="s">
        <v>1073</v>
      </c>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3">
      <c r="A610" s="2" t="s">
        <v>1074</v>
      </c>
      <c r="B610" s="3" t="s">
        <v>1075</v>
      </c>
      <c r="C610" s="4" t="str">
        <f ca="1">IFERROR(__xludf.DUMMYFUNCTION("GOOGLETRANSLATE(B610,""auto"",""en"")"),"Respected PM Modi Ji,
Namaste! I am from Odisha staying in Pune since last 17 years. I am working as a mechanical engineer in John Deere Technology Cetre Pune.
My request is to improve city road infrastructure. During my last 17 yrs in Pune, the building "&amp;"infrastructure and population has grown multi fold but the road infrastructure is almost the same, city needs flyovers, metro, ring roads which will make the city efficient as well as it will save lots of fuel and green house gas and pollution. Kindly ask"&amp;" state government Shinde-Fadnavis ji to look at the matter on urgent basis. We all know, you would definitely listen and respond to our request.
Thank you,
Best Regards,
Umakanta Padhan
Pune")</f>
        <v>Respected PM Modi Ji,
Namaste! I am from Odisha staying in Pune since last 17 years. I am working as a mechanical engineer in John Deere Technology Cetre Pune.
My request is to improve city road infrastructure. During my last 17 yrs in Pune, the building infrastructure and population has grown multi fold but the road infrastructure is almost the same, city needs flyovers, metro, ring roads which will make the city efficient as well as it will save lots of fuel and green house gas and pollution. Kindly ask state government Shinde-Fadnavis ji to look at the matter on urgent basis. We all know, you would definitely listen and respond to our request.
Thank you,
Best Regards,
Umakanta Padhan
Pune</v>
      </c>
      <c r="D610" s="4" t="s">
        <v>1075</v>
      </c>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3">
      <c r="A611" s="2" t="s">
        <v>1076</v>
      </c>
      <c r="B611" s="3" t="s">
        <v>1077</v>
      </c>
      <c r="C611" s="4" t="str">
        <f ca="1">IFERROR(__xludf.DUMMYFUNCTION("GOOGLETRANSLATE(B611,""auto"",""en"")"),"Sir
Greetings of the day
A lot of focus is being put on Organ Donation and Transplantation ,We are aware about the efforts of the Government of India on same
Cardiopulmonary diseases are an ongoing Pandemic across the Globe
Most of the Heart and Lung Tran"&amp;"splant work is done mainly by Private Sector Hospitals
REGIONAL INSTITUTE OF HEART AND LUNG TRANSPLANT is the need of the hour governed by Autonomous Management likewise on the lines of ILBS New Delhi to be created one in each State
Heart Transplant is a "&amp;"well established modality of treatment for patients with end stage Heart disease with more than a decade survival as per data available
Government Sector Medical College and Hospital involvement has to increase by means of creating Department of Heart and"&amp;" Lung Transplant in each of leading Government Sector Medical College and Hospital so that the benefits reach to maximum patient populationNMC ,NITI AAYOG,NOTTOshould focus on this important issue at the earliest
ThankYou")</f>
        <v>Sir
Greetings of the day
A lot of focus is being put on Organ Donation and Transplantation ,We are aware about the efforts of the Government of India on same
Cardiopulmonary diseases are an ongoing Pandemic across the Globe
Most of the Heart and Lung Transplant work is done mainly by Private Sector Hospitals
REGIONAL INSTITUTE OF HEART AND LUNG TRANSPLANT is the need of the hour governed by Autonomous Management likewise on the lines of ILBS New Delhi to be created one in each State
Heart Transplant is a well established modality of treatment for patients with end stage Heart disease with more than a decade survival as per data available
Government Sector Medical College and Hospital involvement has to increase by means of creating Department of Heart and Lung Transplant in each of leading Government Sector Medical College and Hospital so that the benefits reach to maximum patient populationNMC ,NITI AAYOG,NOTTOshould focus on this important issue at the earliest
ThankYou</v>
      </c>
      <c r="D611" s="4" t="s">
        <v>1077</v>
      </c>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3">
      <c r="A612" s="2" t="s">
        <v>1078</v>
      </c>
      <c r="B612" s="3" t="s">
        <v>1079</v>
      </c>
      <c r="C612" s="4" t="str">
        <f ca="1">IFERROR(__xludf.DUMMYFUNCTION("GOOGLETRANSLATE(B612,""auto"",""en"")"),"Subject: Technology Awareness
Respected Sir,
I come from Hyderabad work in IT
and there is a predominant misconception that Technology Means 'IT'
this started in early 2000 when Java developers were in high demand in USA and rest is history
how ever the p"&amp;"oint that i have observed that Many technologies have come in which 90% of the graduates are not aware of
new fieds of science and potential carrier in the new field of technology
for example I had an interaction with my juniors and colleagues NONE of the"&amp;"m know there is a field of science
called ASTRO physics
The point that i respectfully want to submit is there is a Big disconnect in Masses about the new technologies that can
define future of world, if we start early and the Government has this informati"&amp;"on
please make an effort in educating Indian Youth about various fields of science youth
can choose as carrier in the new field and develop a potential to be a pioneers which will benefit India in log run")</f>
        <v>Subject: Technology Awareness
Respected Sir,
I come from Hyderabad work in IT
and there is a predominant misconception that Technology Means 'IT'
this started in early 2000 when Java developers were in high demand in USA and rest is history
how ever the point that i have observed that Many technologies have come in which 90% of the graduates are not aware of
new fieds of science and potential carrier in the new field of technology
for example I had an interaction with my juniors and colleagues NONE of them know there is a field of science
called ASTRO physics
The point that i respectfully want to submit is there is a Big disconnect in Masses about the new technologies that can
define future of world, if we start early and the Government has this information
please make an effort in educating Indian Youth about various fields of science youth
can choose as carrier in the new field and develop a potential to be a pioneers which will benefit India in log run</v>
      </c>
      <c r="D612" s="4" t="s">
        <v>1079</v>
      </c>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3">
      <c r="A613" s="2" t="s">
        <v>1080</v>
      </c>
      <c r="B613" s="3" t="s">
        <v>1081</v>
      </c>
      <c r="C613" s="4" t="str">
        <f ca="1">IFERROR(__xludf.DUMMYFUNCTION("GOOGLETRANSLATE(B613,""auto"",""en"")"),"Sir sab se pehle m yhi kehna chau ga ki jo jo jo bhi black money India
Is se sir jb paishe bahar se india aaye ge to sir value of money badhe ga ur India rupees strong hoga dollar se")</f>
        <v>Sir sab se pehle m yhi kehna chau ga ki jo jo jo bhi black money India
Is se sir jb paishe bahar se india aaye ge to sir value of money badhe ga ur India rupees strong hoga dollar se</v>
      </c>
      <c r="D613" s="4" t="s">
        <v>3063</v>
      </c>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3">
      <c r="A614" s="2" t="s">
        <v>1082</v>
      </c>
      <c r="B614" s="3" t="s">
        <v>1083</v>
      </c>
      <c r="C614" s="4" t="str">
        <f ca="1">IFERROR(__xludf.DUMMYFUNCTION("GOOGLETRANSLATE(B614,""auto"",""en"")"),"PFA")</f>
        <v>PFA</v>
      </c>
      <c r="D614" s="4" t="s">
        <v>1083</v>
      </c>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3">
      <c r="A615" s="2" t="s">
        <v>1082</v>
      </c>
      <c r="B615" s="3" t="s">
        <v>1084</v>
      </c>
      <c r="C615" s="4" t="str">
        <f ca="1">IFERROR(__xludf.DUMMYFUNCTION("GOOGLETRANSLATE(B615,""auto"",""en"")"),"Sir,
Please make necessary improvement/dismissal in the character of the judiciary/government/police, because due to corruption/unfair work, injustice is being done to the right and weaker section.")</f>
        <v>Sir,
Please make necessary improvement/dismissal in the character of the judiciary/government/police, because due to corruption/unfair work, injustice is being done to the right and weaker section.</v>
      </c>
      <c r="D615" s="4" t="s">
        <v>3064</v>
      </c>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3">
      <c r="A616" s="2" t="s">
        <v>1085</v>
      </c>
      <c r="B616" s="3" t="s">
        <v>1086</v>
      </c>
      <c r="C616" s="4" t="str">
        <f ca="1">IFERROR(__xludf.DUMMYFUNCTION("GOOGLETRANSLATE(B616,""auto"",""en"")"),"Sir, Weavers are facing trouble and all state governments are ignoring them. Sir, Govt can ask all the Ministers, MPs, MLAs and all the political leaders to order the dresses from Weavers. Govt can also ask the Schools to orders their uniforms from the we"&amp;"avers in their state... This will create lots of opportunities for Weaver's and solve their problems. kindly look into this matter.")</f>
        <v>Sir, Weavers are facing trouble and all state governments are ignoring them. Sir, Govt can ask all the Ministers, MPs, MLAs and all the political leaders to order the dresses from Weavers. Govt can also ask the Schools to orders their uniforms from the weavers in their state... This will create lots of opportunities for Weaver's and solve their problems. kindly look into this matter.</v>
      </c>
      <c r="D616" s="4" t="s">
        <v>1086</v>
      </c>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3">
      <c r="A617" s="2" t="s">
        <v>1082</v>
      </c>
      <c r="B617" s="3" t="s">
        <v>1087</v>
      </c>
      <c r="C617" s="4" t="str">
        <f ca="1">IFERROR(__xludf.DUMMYFUNCTION("GOOGLETRANSLATE(B617,""auto"",""en"")"),"Sir,
Please observe the religion/ castes of other leaders including the Honorable President, Virajit on important positions of the country.
It has been proved that Scheduled Castes, Scheduled Tribes and OBCs and Muslim classes are no longer backward/weak "&amp;"and they are breaking the laws (can see criminal records).
For this reason, their reservation/minority benefits should be eliminated without delay.
It is expected that by going to proper protect of the rights of the general class, reservation will also be"&amp;" given in business by giving proper place in politics.")</f>
        <v>Sir,
Please observe the religion/ castes of other leaders including the Honorable President, Virajit on important positions of the country.
It has been proved that Scheduled Castes, Scheduled Tribes and OBCs and Muslim classes are no longer backward/weak and they are breaking the laws (can see criminal records).
For this reason, their reservation/minority benefits should be eliminated without delay.
It is expected that by going to proper protect of the rights of the general class, reservation will also be given in business by giving proper place in politics.</v>
      </c>
      <c r="D617" s="4" t="s">
        <v>3065</v>
      </c>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3">
      <c r="A618" s="2" t="s">
        <v>463</v>
      </c>
      <c r="B618" s="3" t="s">
        <v>1088</v>
      </c>
      <c r="C618" s="4" t="str">
        <f ca="1">IFERROR(__xludf.DUMMYFUNCTION("GOOGLETRANSLATE(B618,""auto"",""en"")"),"Sirs, we are in a process of digital Transformation lead by our beloved PM Mr Modi. Looking to the recent Morbi bridge Disaster I will like to suggest Digital Twins to have scientific prediction of maintenance or disacster alarms, as an official Governenc"&amp;"e mechanism. Let me share A nice story, how norwegian Public Road Admin could save Stavo bridge from serious accident. digital twins are effectively used by them for predictive maintenance of almost half of old bridges in country, under real life road dyn"&amp;"amics and natural conditions. An early warning of life threat to bridge enabled to save future repercussions. Almost 30-50% of bridges across world, were built well before 6-7 decades and deserve similar solutions. Definition of failure criteria, data gen"&amp;"eration and analysis remain important. Pl refer my post on LinkedIn, https://lnkd.in/d6tmJBFd for the same.
regards
Sanjiv Mantri")</f>
        <v>Sirs, we are in a process of digital Transformation lead by our beloved PM Mr Modi. Looking to the recent Morbi bridge Disaster I will like to suggest Digital Twins to have scientific prediction of maintenance or disacster alarms, as an official Governence mechanism. Let me share A nice story, how norwegian Public Road Admin could save Stavo bridge from serious accident. digital twins are effectively used by them for predictive maintenance of almost half of old bridges in country, under real life road dynamics and natural conditions. An early warning of life threat to bridge enabled to save future repercussions. Almost 30-50% of bridges across world, were built well before 6-7 decades and deserve similar solutions. Definition of failure criteria, data generation and analysis remain important. Pl refer my post on LinkedIn, https://lnkd.in/d6tmJBFd for the same.
regards
Sanjiv Mantri</v>
      </c>
      <c r="D618" s="4" t="s">
        <v>1088</v>
      </c>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3">
      <c r="A619" s="2" t="s">
        <v>1089</v>
      </c>
      <c r="B619" s="3" t="s">
        <v>1090</v>
      </c>
      <c r="C619" s="4" t="str">
        <f ca="1">IFERROR(__xludf.DUMMYFUNCTION("GOOGLETRANSLATE(B619,""auto"",""en"")"),"good well")</f>
        <v>good well</v>
      </c>
      <c r="D619" s="4" t="s">
        <v>3066</v>
      </c>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3">
      <c r="A620" s="2" t="s">
        <v>463</v>
      </c>
      <c r="B620" s="3" t="s">
        <v>1088</v>
      </c>
      <c r="C620" s="4" t="str">
        <f ca="1">IFERROR(__xludf.DUMMYFUNCTION("GOOGLETRANSLATE(B620,""auto"",""en"")"),"Sirs, we are in a process of digital Transformation lead by our beloved PM Mr Modi. Looking to the recent Morbi bridge Disaster I will like to suggest Digital Twins to have scientific prediction of maintenance or disacster alarms, as an official Governenc"&amp;"e mechanism. Let me share A nice story, how norwegian Public Road Admin could save Stavo bridge from serious accident. digital twins are effectively used by them for predictive maintenance of almost half of old bridges in country, under real life road dyn"&amp;"amics and natural conditions. An early warning of life threat to bridge enabled to save future repercussions. Almost 30-50% of bridges across world, were built well before 6-7 decades and deserve similar solutions. Definition of failure criteria, data gen"&amp;"eration and analysis remain important. Pl refer my post on LinkedIn, https://lnkd.in/d6tmJBFd for the same.
regards
Sanjiv Mantri")</f>
        <v>Sirs, we are in a process of digital Transformation lead by our beloved PM Mr Modi. Looking to the recent Morbi bridge Disaster I will like to suggest Digital Twins to have scientific prediction of maintenance or disacster alarms, as an official Governence mechanism. Let me share A nice story, how norwegian Public Road Admin could save Stavo bridge from serious accident. digital twins are effectively used by them for predictive maintenance of almost half of old bridges in country, under real life road dynamics and natural conditions. An early warning of life threat to bridge enabled to save future repercussions. Almost 30-50% of bridges across world, were built well before 6-7 decades and deserve similar solutions. Definition of failure criteria, data generation and analysis remain important. Pl refer my post on LinkedIn, https://lnkd.in/d6tmJBFd for the same.
regards
Sanjiv Mantri</v>
      </c>
      <c r="D620" s="4" t="s">
        <v>1088</v>
      </c>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3">
      <c r="A621" s="2" t="s">
        <v>1091</v>
      </c>
      <c r="B621" s="3" t="s">
        <v>1092</v>
      </c>
      <c r="C621" s="4" t="str">
        <f ca="1">IFERROR(__xludf.DUMMYFUNCTION("GOOGLETRANSLATE(B621,""auto"",""en"")"),"You guys should highlight this news and reach the government. Both the center and the state government. Because it is an investment of more than 5 lakh crores. This will provide more than 25 lakh jobs in 50 departments of the Government of India. You are "&amp;"requested to like and share it and reach more and more people.")</f>
        <v>You guys should highlight this news and reach the government. Both the center and the state government. Because it is an investment of more than 5 lakh crores. This will provide more than 25 lakh jobs in 50 departments of the Government of India. You are requested to like and share it and reach more and more people.</v>
      </c>
      <c r="D621" s="4" t="s">
        <v>3067</v>
      </c>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3">
      <c r="A622" s="2" t="s">
        <v>1093</v>
      </c>
      <c r="B622" s="3" t="s">
        <v>1094</v>
      </c>
      <c r="C622" s="4" t="str">
        <f ca="1">IFERROR(__xludf.DUMMYFUNCTION("GOOGLETRANSLATE(B622,""auto"",""en"")"),"Alcoholism in Himachal.
Respected Sir,
I want to bring it in your notice that alcoholism is getting very serious in Himachal. Please crub this menace otherwise it is going to be next Punjab.
Reasons:
1. Music videos and a message in public that drinking m"&amp;"akes a man respectable. It is being glorified as a status symbol.
2. State government excise policy. Major contribution in state revenue.
3. Revdi culture. Social security schemes.
4. Promoted by each and every person in the state, from MLAs to Ex-service"&amp;"men to common people.
Effects:
1. Health issues.
2. Financial and economic issues.
3. Domestic violence and other family issues.
4. Ill effects on social starta.")</f>
        <v>Alcoholism in Himachal.
Respected Sir,
I want to bring it in your notice that alcoholism is getting very serious in Himachal. Please crub this menace otherwise it is going to be next Punjab.
Reasons:
1. Music videos and a message in public that drinking makes a man respectable. It is being glorified as a status symbol.
2. State government excise policy. Major contribution in state revenue.
3. Revdi culture. Social security schemes.
4. Promoted by each and every person in the state, from MLAs to Ex-servicemen to common people.
Effects:
1. Health issues.
2. Financial and economic issues.
3. Domestic violence and other family issues.
4. Ill effects on social starta.</v>
      </c>
      <c r="D622" s="4" t="s">
        <v>1094</v>
      </c>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3">
      <c r="A623" s="2" t="s">
        <v>1095</v>
      </c>
      <c r="B623" s="3" t="s">
        <v>1096</v>
      </c>
      <c r="C623" s="4" t="str">
        <f ca="1">IFERROR(__xludf.DUMMYFUNCTION("GOOGLETRANSLATE(B623,""auto"",""en"")"),"The unemployment factor should be taken care of by our government. Even non-permanent employees should be treated as permanent after having worked for several years in the same industry. The same should be on the basis of their sincerity and honesty in wo"&amp;"rk. This will result in their increase in motivation and the quality and quantity of work of all employees.")</f>
        <v>The unemployment factor should be taken care of by our government. Even non-permanent employees should be treated as permanent after having worked for several years in the same industry. The same should be on the basis of their sincerity and honesty in work. This will result in their increase in motivation and the quality and quantity of work of all employees.</v>
      </c>
      <c r="D623" s="4" t="s">
        <v>1096</v>
      </c>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3">
      <c r="A624" s="2" t="s">
        <v>1097</v>
      </c>
      <c r="B624" s="3" t="s">
        <v>1098</v>
      </c>
      <c r="C624" s="4" t="str">
        <f ca="1">IFERROR(__xludf.DUMMYFUNCTION("GOOGLETRANSLATE(B624,""auto"",""en"")"),"Namaste Modiji,
Current vehicle registration format is highly state centric which can create problems sometimes. I think we can have unique vehicle number cum ID like phone number. The format like YEAR ALPABET NUMBER ( 22 AA 00000) would make reduce state"&amp;" identity and also foster national integration, free movement across states.")</f>
        <v>Namaste Modiji,
Current vehicle registration format is highly state centric which can create problems sometimes. I think we can have unique vehicle number cum ID like phone number. The format like YEAR ALPABET NUMBER ( 22 AA 00000) would make reduce state identity and also foster national integration, free movement across states.</v>
      </c>
      <c r="D624" s="4" t="s">
        <v>1098</v>
      </c>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3">
      <c r="A625" s="2" t="s">
        <v>1097</v>
      </c>
      <c r="B625" s="3" t="s">
        <v>1099</v>
      </c>
      <c r="C625" s="4" t="str">
        <f ca="1">IFERROR(__xludf.DUMMYFUNCTION("GOOGLETRANSLATE(B625,""auto"",""en"")"),"Namaste Modiji,
India is a union of states. Large Cities spread across India with varying level economic growth. People often move between various centers of economic growth across India for employment, education, marriage, and so on. Today's rules are ve"&amp;"ry difficult for people to shift vehicle registration across various states while moving across states due to varying state rules.
So I suggest automatic transfer of road tax and registration between states. For this there is need for centralized database"&amp;" of all vehicles and a dedicated platform for all vehicle related things. Whenever any person moves from one state to another he can just update his address in a dedicated platform, then automatically road tax for reminder part of vehicle life along with "&amp;"registration would be transferred. Along with it there needs to be uniform road tax across states for this to happen efficiently. This automatic transfer of vehicle related documents across states will foster integration of India.")</f>
        <v>Namaste Modiji,
India is a union of states. Large Cities spread across India with varying level economic growth. People often move between various centers of economic growth across India for employment, education, marriage, and so on. Today's rules are very difficult for people to shift vehicle registration across various states while moving across states due to varying state rules.
So I suggest automatic transfer of road tax and registration between states. For this there is need for centralized database of all vehicles and a dedicated platform for all vehicle related things. Whenever any person moves from one state to another he can just update his address in a dedicated platform, then automatically road tax for reminder part of vehicle life along with registration would be transferred. Along with it there needs to be uniform road tax across states for this to happen efficiently. This automatic transfer of vehicle related documents across states will foster integration of India.</v>
      </c>
      <c r="D625" s="4" t="s">
        <v>1099</v>
      </c>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3">
      <c r="A626" s="2" t="s">
        <v>1100</v>
      </c>
      <c r="B626" s="3" t="s">
        <v>1101</v>
      </c>
      <c r="C626" s="4" t="str">
        <f ca="1">IFERROR(__xludf.DUMMYFUNCTION("GOOGLETRANSLATE(B626,""auto"",""en"")"),"Keep all traffic signals of maximum 90 seconds. As due to more time of some signals , people break signals and that causes accident.")</f>
        <v>Keep all traffic signals of maximum 90 seconds. As due to more time of some signals , people break signals and that causes accident.</v>
      </c>
      <c r="D626" s="4" t="s">
        <v>1101</v>
      </c>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3">
      <c r="A627" s="2" t="s">
        <v>850</v>
      </c>
      <c r="B627" s="3" t="s">
        <v>1102</v>
      </c>
      <c r="C627" s="4" t="str">
        <f ca="1">IFERROR(__xludf.DUMMYFUNCTION("GOOGLETRANSLATE(B627,""auto"",""en"")"),"Mylapore in chennai is becoming a hub for drugs Mafia. recently it has come in English daily")</f>
        <v>Mylapore in chennai is becoming a hub for drugs Mafia. recently it has come in English daily</v>
      </c>
      <c r="D627" s="4" t="s">
        <v>1102</v>
      </c>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3">
      <c r="A628" s="2" t="s">
        <v>1103</v>
      </c>
      <c r="B628" s="3" t="s">
        <v>1104</v>
      </c>
      <c r="C628" s="4" t="str">
        <f ca="1">IFERROR(__xludf.DUMMYFUNCTION("GOOGLETRANSLATE(B628,""auto"",""en"")"),"Join people with government schemes as much as possible, We have great man power but dont use it,, we should use this man power in appropriate manner to get optimum outcome. Thank you very much 🙏")</f>
        <v>Join people with government schemes as much as possible, We have great man power but dont use it,, we should use this man power in appropriate manner to get optimum outcome. Thank you very much 🙏</v>
      </c>
      <c r="D628" s="4" t="s">
        <v>1104</v>
      </c>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3">
      <c r="A629" s="2" t="s">
        <v>1105</v>
      </c>
      <c r="B629" s="3" t="s">
        <v>1106</v>
      </c>
      <c r="C629" s="4" t="str">
        <f ca="1">IFERROR(__xludf.DUMMYFUNCTION("GOOGLETRANSLATE(B629,""auto"",""en"")"),"In order bond with Community, people are aware most of sechmes , but in order to implement, everyone one want to fulfill their demand by money then they ready help for social development, so in order to best social development, it is necessary that people"&amp;" who are local must be educated and those people are ready to serve for welfare of society then there may development of society .")</f>
        <v>In order bond with Community, people are aware most of sechmes , but in order to implement, everyone one want to fulfill their demand by money then they ready help for social development, so in order to best social development, it is necessary that people who are local must be educated and those people are ready to serve for welfare of society then there may development of society .</v>
      </c>
      <c r="D629" s="4" t="s">
        <v>1106</v>
      </c>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3">
      <c r="A630" s="2" t="s">
        <v>1107</v>
      </c>
      <c r="B630" s="3" t="s">
        <v>1108</v>
      </c>
      <c r="C630" s="4" t="str">
        <f ca="1">IFERROR(__xludf.DUMMYFUNCTION("GOOGLETRANSLATE(B630,""auto"",""en"")"),"Namaste Modiji,
Resp Sir,
This is to inform you that we are unlucky citizens of India situated in the Barak Valley of Assam.This part was an area of Bengal province under British rules, attached to the Assam province in 1876 to increase the revenue of Ass"&amp;"am, as it was rich in agricultural products and other &amp; other natural resources.
But unfortunately, since independence, we are being deprived of the usual developments which were occurring in the rest of the state of Assam including employment in the govt"&amp;" jobs, the sole reason being we are almost all (&gt;95%) bengali speaking population in contrast to the rest of Assam where the majority population speaking Assamese reside. And this trend still persisting, rather increased over last 6 years. That sir, we ar"&amp;"e almost 20% out of total population of the state &amp; 15% out of total land of the state, but jobs of even 3rd &amp; 4th grade types are now being filled with the people of the Brahmaputra Valley.
So, we pray to you for your blessings.")</f>
        <v>Namaste Modiji,
Resp Sir,
This is to inform you that we are unlucky citizens of India situated in the Barak Valley of Assam.This part was an area of Bengal province under British rules, attached to the Assam province in 1876 to increase the revenue of Assam, as it was rich in agricultural products and other &amp; other natural resources.
But unfortunately, since independence, we are being deprived of the usual developments which were occurring in the rest of the state of Assam including employment in the govt jobs, the sole reason being we are almost all (&gt;95%) bengali speaking population in contrast to the rest of Assam where the majority population speaking Assamese reside. And this trend still persisting, rather increased over last 6 years. That sir, we are almost 20% out of total population of the state &amp; 15% out of total land of the state, but jobs of even 3rd &amp; 4th grade types are now being filled with the people of the Brahmaputra Valley.
So, we pray to you for your blessings.</v>
      </c>
      <c r="D630" s="4" t="s">
        <v>1108</v>
      </c>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3">
      <c r="A631" s="2" t="s">
        <v>937</v>
      </c>
      <c r="B631" s="3" t="s">
        <v>939</v>
      </c>
      <c r="C631" s="4" t="str">
        <f ca="1">IFERROR(__xludf.DUMMYFUNCTION("GOOGLETRANSLATE(B631,""auto"",""en"")"),"100000")</f>
        <v>100000</v>
      </c>
      <c r="D631" s="4" t="s">
        <v>939</v>
      </c>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3">
      <c r="A632" s="2" t="s">
        <v>1109</v>
      </c>
      <c r="B632" s="3" t="s">
        <v>1110</v>
      </c>
      <c r="C632" s="4" t="str">
        <f ca="1">IFERROR(__xludf.DUMMYFUNCTION("GOOGLETRANSLATE(B632,""auto"",""en"")"),"What is the difference between the thinking of India and Pakistan
Pathan replied
""Former Indian team all-rounder Irfan Pathan has responded to Shahbaz Sharif by tweeting this tweet. Pathan wrote in the comment- This is the difference between you and we. "&amp;"There is no focus on improving the country. ""
Indian culture is above victory and defeat, neither out of victory nor distracted in defeat. India taught Pakistan a lesson by entering the war several times, yet he has not kept an inch of land till today. I"&amp;"n the 1947 religion -based partition in India, any Muslim humans who lived in India, they have opportunities to grow even more than not to grow. Because of which today their number has increased and even today they are not short. He successfully embellish"&amp;"ed the post of the President of India who is the President of the three armies, but several times. Whereas the Hindu families who were left there in Pakistan, today, this is not the only difference in India and Pakistan.")</f>
        <v>What is the difference between the thinking of India and Pakistan
Pathan replied
"Former Indian team all-rounder Irfan Pathan has responded to Shahbaz Sharif by tweeting this tweet. Pathan wrote in the comment- This is the difference between you and we. There is no focus on improving the country. "
Indian culture is above victory and defeat, neither out of victory nor distracted in defeat. India taught Pakistan a lesson by entering the war several times, yet he has not kept an inch of land till today. In the 1947 religion -based partition in India, any Muslim humans who lived in India, they have opportunities to grow even more than not to grow. Because of which today their number has increased and even today they are not short. He successfully embellished the post of the President of India who is the President of the three armies, but several times. Whereas the Hindu families who were left there in Pakistan, today, this is not the only difference in India and Pakistan.</v>
      </c>
      <c r="D632" s="4" t="s">
        <v>3068</v>
      </c>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3">
      <c r="A633" s="2" t="s">
        <v>937</v>
      </c>
      <c r="B633" s="3" t="s">
        <v>1111</v>
      </c>
      <c r="C633" s="4" t="str">
        <f ca="1">IFERROR(__xludf.DUMMYFUNCTION("GOOGLETRANSLATE(B633,""auto"",""en"")"),"1000000")</f>
        <v>1000000</v>
      </c>
      <c r="D633" s="4" t="s">
        <v>1111</v>
      </c>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3">
      <c r="A634" s="2" t="s">
        <v>979</v>
      </c>
      <c r="B634" s="3" t="s">
        <v>1112</v>
      </c>
      <c r="C634" s="4" t="str">
        <f ca="1">IFERROR(__xludf.DUMMYFUNCTION("GOOGLETRANSLATE(B634,""auto"",""en"")"),"Hi Mere Paas Ek Ayurvedic Jadibutty He Ise Aadmi Mahino Tak Bhukha Rah Sakta He Me Ise Save Kre Taur Pe Military Me Dena Chahta Hu Trial Base Hu Trial Base Pe Jail Me Karte Me Karte HeVED Mere 100% dena chahata hu bus aap ek baar chance dijiye thank you")</f>
        <v>Hi Mere Paas Ek Ayurvedic Jadibutty He Ise Aadmi Mahino Tak Bhukha Rah Sakta He Me Ise Save Kre Taur Pe Military Me Dena Chahta Hu Trial Base Hu Trial Base Pe Jail Me Karte Me Karte HeVED Mere 100% dena chahata hu bus aap ek baar chance dijiye thank you</v>
      </c>
      <c r="D634" s="4" t="s">
        <v>3069</v>
      </c>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3">
      <c r="A635" s="2" t="s">
        <v>1113</v>
      </c>
      <c r="B635" s="3" t="s">
        <v>1114</v>
      </c>
      <c r="C635" s="4" t="str">
        <f ca="1">IFERROR(__xludf.DUMMYFUNCTION("GOOGLETRANSLATE(B635,""auto"",""en"")"),"Regarding reservation in jobs etc, it is suggested that the same may be restricted for one chance only, so that maximum can be provided the said reservation, and maximum people will be benefited")</f>
        <v>Regarding reservation in jobs etc, it is suggested that the same may be restricted for one chance only, so that maximum can be provided the said reservation, and maximum people will be benefited</v>
      </c>
      <c r="D635" s="4" t="s">
        <v>1114</v>
      </c>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3">
      <c r="A636" s="2" t="s">
        <v>1115</v>
      </c>
      <c r="B636" s="3" t="s">
        <v>1116</v>
      </c>
      <c r="C636" s="4" t="str">
        <f ca="1">IFERROR(__xludf.DUMMYFUNCTION("GOOGLETRANSLATE(B636,""auto"",""en"")"),"Farming laborers (agricultural laborers) refer to that person. Whose income of 50 percent or more of the income is derived from wages on the fields. The main sources of income of agricultural laborers are wages on the fields. They have nothing but their h"&amp;"ard work to earn a livelihood. They should also get the benefit of Kisan Samman Nidhi. So that these families keep working in agriculture, do not migrate to cities")</f>
        <v>Farming laborers (agricultural laborers) refer to that person. Whose income of 50 percent or more of the income is derived from wages on the fields. The main sources of income of agricultural laborers are wages on the fields. They have nothing but their hard work to earn a livelihood. They should also get the benefit of Kisan Samman Nidhi. So that these families keep working in agriculture, do not migrate to cities</v>
      </c>
      <c r="D636" s="4" t="s">
        <v>3070</v>
      </c>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3">
      <c r="A637" s="2" t="s">
        <v>1115</v>
      </c>
      <c r="B637" s="3" t="s">
        <v>1117</v>
      </c>
      <c r="C637" s="4" t="str">
        <f ca="1">IFERROR(__xludf.DUMMYFUNCTION("GOOGLETRANSLATE(B637,""auto"",""en"")"),"If the bond of BPL is removed in old age pension, then it will help many poor people to get the benefit of old age pension to all the elderly except the income tax.")</f>
        <v>If the bond of BPL is removed in old age pension, then it will help many poor people to get the benefit of old age pension to all the elderly except the income tax.</v>
      </c>
      <c r="D637" s="4" t="s">
        <v>3071</v>
      </c>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3">
      <c r="A638" s="2" t="s">
        <v>1118</v>
      </c>
      <c r="B638" s="3" t="s">
        <v>1119</v>
      </c>
      <c r="C638" s="4" t="str">
        <f ca="1">IFERROR(__xludf.DUMMYFUNCTION("GOOGLETRANSLATE(B638,""auto"",""en"")"),"Raksak jab bhaksak bane chha jata andhkar hai, atyachar, papachar or durachar ki bharmar hai.")</f>
        <v>Raksak jab bhaksak bane chha jata andhkar hai, atyachar, papachar or durachar ki bharmar hai.</v>
      </c>
      <c r="D638" s="4" t="s">
        <v>3072</v>
      </c>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3">
      <c r="A639" s="2" t="s">
        <v>1120</v>
      </c>
      <c r="B639" s="3" t="s">
        <v>1121</v>
      </c>
      <c r="C639" s="4" t="str">
        <f ca="1">IFERROR(__xludf.DUMMYFUNCTION("GOOGLETRANSLATE(B639,""auto"",""en"")"),"Respected PM ji,
Now a days we are seeing that most of the MNC companies are firing their employees, because of their fake experiance documents. Do you know why fake candidates are increasing. Because of very very less opportunities for the career gap stu"&amp;"dents. Is there any fault with the career gap student who wants to start their career in the IT sector. Because of family issues, financial issues and also companies rejections makes them to take job with fake documents. If it continues to happen then our"&amp;" country treat as fake employees country. So take immediate actions and provide opportunities to career gap students. Because of less opportunities, most of the younger students are taking wrong steps. If you provide bulk of opportunities then there is no"&amp;" scope for them to think in a wrong. I want to see my country as a 100% employments. So donot give a chance for other countries to defame our country due to the fake experiance candidates. Thank you so much..")</f>
        <v>Respected PM ji,
Now a days we are seeing that most of the MNC companies are firing their employees, because of their fake experiance documents. Do you know why fake candidates are increasing. Because of very very less opportunities for the career gap students. Is there any fault with the career gap student who wants to start their career in the IT sector. Because of family issues, financial issues and also companies rejections makes them to take job with fake documents. If it continues to happen then our country treat as fake employees country. So take immediate actions and provide opportunities to career gap students. Because of less opportunities, most of the younger students are taking wrong steps. If you provide bulk of opportunities then there is no scope for them to think in a wrong. I want to see my country as a 100% employments. So donot give a chance for other countries to defame our country due to the fake experiance candidates. Thank you so much..</v>
      </c>
      <c r="D639" s="4" t="s">
        <v>1121</v>
      </c>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3">
      <c r="A640" s="2" t="s">
        <v>1122</v>
      </c>
      <c r="B640" s="3" t="s">
        <v>1123</v>
      </c>
      <c r="C640" s="4" t="str">
        <f ca="1">IFERROR(__xludf.DUMMYFUNCTION("GOOGLETRANSLATE(B640,""auto"",""en"")"),"Alcohol, drug addiction and rehabilitation for the treatment and rehabilitation of mental health We must protect the youth and make them responsible citizens of the country. Nowadays, the youth are going to the wrong path so that we need to protect them.")</f>
        <v>Alcohol, drug addiction and rehabilitation for the treatment and rehabilitation of mental health We must protect the youth and make them responsible citizens of the country. Nowadays, the youth are going to the wrong path so that we need to protect them.</v>
      </c>
      <c r="D640" s="4" t="s">
        <v>3073</v>
      </c>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3">
      <c r="A641" s="2" t="s">
        <v>1122</v>
      </c>
      <c r="B641" s="3" t="s">
        <v>1124</v>
      </c>
      <c r="C641" s="4" t="str">
        <f ca="1">IFERROR(__xludf.DUMMYFUNCTION("GOOGLETRANSLATE(B641,""auto"",""en"")"),"Treatment and Rehabilitation for Alcohol and Drug and substance Addiction and Mental Health we have to protect the youth and and make them responsible citizen of nation nowadays youths are going in wrong way it will affect our nation so we have to protect"&amp;" them")</f>
        <v>Treatment and Rehabilitation for Alcohol and Drug and substance Addiction and Mental Health we have to protect the youth and and make them responsible citizen of nation nowadays youths are going in wrong way it will affect our nation so we have to protect them</v>
      </c>
      <c r="D641" s="4" t="s">
        <v>1124</v>
      </c>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3">
      <c r="A642" s="2" t="s">
        <v>1122</v>
      </c>
      <c r="B642" s="3" t="s">
        <v>1125</v>
      </c>
      <c r="C642" s="4" t="str">
        <f ca="1">IFERROR(__xludf.DUMMYFUNCTION("GOOGLETRANSLATE(B642,""auto"",""en"")"),"My Idea on my focus is protect youth from substance")</f>
        <v>My Idea on my focus is protect youth from substance</v>
      </c>
      <c r="D642" s="4" t="s">
        <v>1125</v>
      </c>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3">
      <c r="A643" s="2" t="s">
        <v>1126</v>
      </c>
      <c r="B643" s="3" t="s">
        <v>1127</v>
      </c>
      <c r="C643" s="4" t="str">
        <f ca="1">IFERROR(__xludf.DUMMYFUNCTION("GOOGLETRANSLATE(B643,""auto"",""en"")"),"Private education board education provided to Street children and poor dropout student")</f>
        <v>Private education board education provided to Street children and poor dropout student</v>
      </c>
      <c r="D643" s="4" t="s">
        <v>1127</v>
      </c>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3">
      <c r="A644" s="2" t="s">
        <v>1128</v>
      </c>
      <c r="B644" s="3" t="s">
        <v>1129</v>
      </c>
      <c r="C644" s="4" t="str">
        <f ca="1">IFERROR(__xludf.DUMMYFUNCTION("GOOGLETRANSLATE(B644,""auto"",""en"")"),"Issues for action:- Conversion of sea water for domestic and industrial usage, Ways to save lives during land slides in Himalayan region of kedarnath and other Holy places , Installation of Solar projects in the high temperate states like Rajasthan and Gu"&amp;"jarat, avoid burning of crops &amp; find Ways to cut crops through machines to reduce air pollution in Delhi &amp; Punjab, behavioural and attitudinal classes towards public empathy for elected representatives from Sarpanch to MPs, Implement quick &amp; Strict action"&amp;" for crimes against women.")</f>
        <v>Issues for action:- Conversion of sea water for domestic and industrial usage, Ways to save lives during land slides in Himalayan region of kedarnath and other Holy places , Installation of Solar projects in the high temperate states like Rajasthan and Gujarat, avoid burning of crops &amp; find Ways to cut crops through machines to reduce air pollution in Delhi &amp; Punjab, behavioural and attitudinal classes towards public empathy for elected representatives from Sarpanch to MPs, Implement quick &amp; Strict action for crimes against women.</v>
      </c>
      <c r="D644" s="4" t="s">
        <v>1129</v>
      </c>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3">
      <c r="A645" s="2" t="s">
        <v>1130</v>
      </c>
      <c r="B645" s="3" t="s">
        <v>1131</v>
      </c>
      <c r="C645" s="4" t="str">
        <f ca="1">IFERROR(__xludf.DUMMYFUNCTION("GOOGLETRANSLATE(B645,""auto"",""en"")"),"I have an idea to resuse the non active mine to conserve ypur environment, but sir if you allow me to discuss this ieda directly then i can explain you this idea very well.")</f>
        <v>I have an idea to resuse the non active mine to conserve ypur environment, but sir if you allow me to discuss this ieda directly then i can explain you this idea very well.</v>
      </c>
      <c r="D645" s="4" t="s">
        <v>1131</v>
      </c>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3">
      <c r="A646" s="2" t="s">
        <v>1132</v>
      </c>
      <c r="B646" s="3" t="s">
        <v>1133</v>
      </c>
      <c r="C646" s="4" t="str">
        <f ca="1">IFERROR(__xludf.DUMMYFUNCTION("GOOGLETRANSLATE(B646,""auto"",""en"")"),"My view on caste system and today's India")</f>
        <v>My view on caste system and today's India</v>
      </c>
      <c r="D646" s="4" t="s">
        <v>1133</v>
      </c>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3">
      <c r="A647" s="2" t="s">
        <v>1134</v>
      </c>
      <c r="B647" s="3" t="s">
        <v>1135</v>
      </c>
      <c r="C647" s="4" t="str">
        <f ca="1">IFERROR(__xludf.DUMMYFUNCTION("GOOGLETRANSLATE(B647,""auto"",""en"")"),"Sir
So far corruption in India is prevalent and it is almost control all state govt offices...
Of course in your party ruled states may have more control ...but the main problem is even though it is against law it is only economic offence...no severe puni"&amp;"shment for the same like in criminal offence..
My sincere request is to bring it under criminal category of it exceeds 1 lac in a single transaction..
It creates lot of fear and that can only prevent people from doing it also it it is proved punishment ca"&amp;"n go upto life imprisonment.
In gulf countries/muslim countries the law is severe..
Cut hands/ jail torture/ visa cancellation etc..so people fear and obey the law to maxm extent.even though they have their own problems and it affects individual liberty.."&amp;"..
Country comes first and it is well being and also it's people's well being and discipline are the foremost
Pl enact an act in parliament and discuss with lawyers/judges to bring this change.
T Annamalai")</f>
        <v>Sir
So far corruption in India is prevalent and it is almost control all state govt offices...
Of course in your party ruled states may have more control ...but the main problem is even though it is against law it is only economic offence...no severe punishment for the same like in criminal offence..
My sincere request is to bring it under criminal category of it exceeds 1 lac in a single transaction..
It creates lot of fear and that can only prevent people from doing it also it it is proved punishment can go upto life imprisonment.
In gulf countries/muslim countries the law is severe..
Cut hands/ jail torture/ visa cancellation etc..so people fear and obey the law to maxm extent.even though they have their own problems and it affects individual liberty....
Country comes first and it is well being and also it's people's well being and discipline are the foremost
Pl enact an act in parliament and discuss with lawyers/judges to bring this change.
T Annamalai</v>
      </c>
      <c r="D647" s="4" t="s">
        <v>1135</v>
      </c>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3">
      <c r="A648" s="2" t="s">
        <v>1136</v>
      </c>
      <c r="B648" s="3" t="s">
        <v>1137</v>
      </c>
      <c r="C648" s="4" t="str">
        <f ca="1">IFERROR(__xludf.DUMMYFUNCTION("GOOGLETRANSLATE(B648,""auto"",""en"")"),"This is to bring to the kind attention that there is a factory running in the residential area in plot number 300A-khasra number 392 chipyana buzurg pargana dadri gautam buddha nagar up 201009. creating lots of disturbance and nuisance towards society als"&amp;"o some iligal activities are going on such as child labour wastage of water noise polution.some of the child labours are addicted towards drugs and carry criminal activities. I urge to the concerned authorities to investigate the matter deeply on the prio"&amp;"rity bases and take the necessary action in order to save the society and its people from these criminal minded people and getting big losses attached are some of the photos and videos of the same")</f>
        <v>This is to bring to the kind attention that there is a factory running in the residential area in plot number 300A-khasra number 392 chipyana buzurg pargana dadri gautam buddha nagar up 201009. creating lots of disturbance and nuisance towards society also some iligal activities are going on such as child labour wastage of water noise polution.some of the child labours are addicted towards drugs and carry criminal activities. I urge to the concerned authorities to investigate the matter deeply on the priority bases and take the necessary action in order to save the society and its people from these criminal minded people and getting big losses attached are some of the photos and videos of the same</v>
      </c>
      <c r="D648" s="4" t="s">
        <v>1137</v>
      </c>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3">
      <c r="A649" s="2" t="s">
        <v>1138</v>
      </c>
      <c r="B649" s="3" t="s">
        <v>1139</v>
      </c>
      <c r="C649" s="4" t="str">
        <f ca="1">IFERROR(__xludf.DUMMYFUNCTION("GOOGLETRANSLATE(B649,""auto"",""en"")"),"Dear Modiji,
Warm Greetings !!
I am SrInivas Babu the RTI Cell Convenor of , Bharatiya Janata Party, Andhra Pradesh.
I had the august opportunity of Meeting Shri. Narendra Modi ji today i.e. 12th November 2022 morning at INS, Circars, Indian Navy Establis"&amp;"hment , Visakhapatnam before his departure to the Public Meeting.
An important letter addressed to the Prime Minister requesting him to bring out the 'GOOD GOVERNANCE ACT' to ensure that Union Government's policies, initiatives and schemes percolate to al"&amp;"l States uniformly under his leadership is attached to this Comment.
Request you to go through the same and do all needful .
Warm Regards,
Pachava Srinivas Babu
a.k.a. Vengamamba Srinivas")</f>
        <v>Dear Modiji,
Warm Greetings !!
I am SrInivas Babu the RTI Cell Convenor of , Bharatiya Janata Party, Andhra Pradesh.
I had the august opportunity of Meeting Shri. Narendra Modi ji today i.e. 12th November 2022 morning at INS, Circars, Indian Navy Establishment , Visakhapatnam before his departure to the Public Meeting.
An important letter addressed to the Prime Minister requesting him to bring out the 'GOOD GOVERNANCE ACT' to ensure that Union Government's policies, initiatives and schemes percolate to all States uniformly under his leadership is attached to this Comment.
Request you to go through the same and do all needful .
Warm Regards,
Pachava Srinivas Babu
a.k.a. Vengamamba Srinivas</v>
      </c>
      <c r="D649" s="4" t="s">
        <v>1139</v>
      </c>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3">
      <c r="A650" s="2" t="s">
        <v>1140</v>
      </c>
      <c r="B650" s="3" t="s">
        <v>1141</v>
      </c>
      <c r="C650" s="4" t="str">
        <f ca="1">IFERROR(__xludf.DUMMYFUNCTION("GOOGLETRANSLATE(B650,""auto"",""en"")"),"Respected Sir,
As vision is to increase farmers income and empowerment , I request to introduce CHAKABANDI in the villages where it is still pending after shorting out issues who bars the Chaka Bandi. Sir I am resident of Village - Rasin, Tehsil - Karvi ("&amp;"Chitrakoot), District Chitrakoot, Uttar Pradesh. Sir, since childhood we are listening about Bhumi Sudhar (Chakbandi) , now crossed 60 years and became Senior Citizen . Our request is please arrange necessary action for Bhumi Sudhar Programs at village RA"&amp;"SIN . We hope after Bhumi sudhar (Chakbandi) farmers of this area will definitely get better results and income. we are highly hopeful and thankful for betterment of Government.
Regards
Ramesh Prasad Mishra
Mob 94258 12104
email: remesh.mishra04011962@gma"&amp;"il.com")</f>
        <v>Respected Sir,
As vision is to increase farmers income and empowerment , I request to introduce CHAKABANDI in the villages where it is still pending after shorting out issues who bars the Chaka Bandi. Sir I am resident of Village - Rasin, Tehsil - Karvi (Chitrakoot), District Chitrakoot, Uttar Pradesh. Sir, since childhood we are listening about Bhumi Sudhar (Chakbandi) , now crossed 60 years and became Senior Citizen . Our request is please arrange necessary action for Bhumi Sudhar Programs at village RASIN . We hope after Bhumi sudhar (Chakbandi) farmers of this area will definitely get better results and income. we are highly hopeful and thankful for betterment of Government.
Regards
Ramesh Prasad Mishra
Mob 94258 12104
email: remesh.mishra04011962@gmail.com</v>
      </c>
      <c r="D650" s="4" t="s">
        <v>1141</v>
      </c>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3">
      <c r="A651" s="2" t="s">
        <v>1142</v>
      </c>
      <c r="B651" s="3" t="s">
        <v>1143</v>
      </c>
      <c r="C651" s="4" t="str">
        <f ca="1">IFERROR(__xludf.DUMMYFUNCTION("GOOGLETRANSLATE(B651,""auto"",""en"")"),"Idea to increase use of generic medicines
Make a rule that doctor must write the medicine composition and not the medicine product name in their prescription.
For example :
Doctor prescription must contain :
Chlorpheniramine Maleate (2mg) + Paracetamol (5"&amp;"00mg) + Phenylephrine (10mg) not the product name ""Sinarest""")</f>
        <v>Idea to increase use of generic medicines
Make a rule that doctor must write the medicine composition and not the medicine product name in their prescription.
For example :
Doctor prescription must contain :
Chlorpheniramine Maleate (2mg) + Paracetamol (500mg) + Phenylephrine (10mg) not the product name "Sinarest"</v>
      </c>
      <c r="D651" s="4" t="s">
        <v>1143</v>
      </c>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3">
      <c r="A652" s="2" t="s">
        <v>1144</v>
      </c>
      <c r="B652" s="3" t="s">
        <v>1145</v>
      </c>
      <c r="C652" s="4" t="str">
        <f ca="1">IFERROR(__xludf.DUMMYFUNCTION("GOOGLETRANSLATE(B652,""auto"",""en"")"),"encourage more and more MSME UNITS")</f>
        <v>encourage more and more MSME UNITS</v>
      </c>
      <c r="D652" s="4" t="s">
        <v>1145</v>
      </c>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3">
      <c r="A653" s="2" t="s">
        <v>1146</v>
      </c>
      <c r="B653" s="3" t="s">
        <v>1147</v>
      </c>
      <c r="C653" s="4" t="str">
        <f ca="1">IFERROR(__xludf.DUMMYFUNCTION("GOOGLETRANSLATE(B653,""auto"",""en"")"),"As we all know the Indian is emerging as ""Digital India"", It will be helpful to create a digital platform such as E- Coding for making India a Technical head and which also improve our security connection with other countries in the world.")</f>
        <v>As we all know the Indian is emerging as "Digital India", It will be helpful to create a digital platform such as E- Coding for making India a Technical head and which also improve our security connection with other countries in the world.</v>
      </c>
      <c r="D653" s="4" t="s">
        <v>1147</v>
      </c>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3">
      <c r="A654" s="2" t="s">
        <v>1148</v>
      </c>
      <c r="B654" s="3" t="s">
        <v>1149</v>
      </c>
      <c r="C654" s="4" t="str">
        <f ca="1">IFERROR(__xludf.DUMMYFUNCTION("GOOGLETRANSLATE(B654,""auto"",""en"")"),"My suggestion is Government has to work on ""Do it Right First time"" to save time and resources
Example is"" RCC and tar roads are damages in few years as 40% amount of tender is expenditure by contractor to make happy Government and local government off"&amp;"icials Aand because of that contractors are not using 100% raw materials during construction of roads which resulted in to damages of roads before it's life. If we follow concept of""Do it Right First time"" then life of roads would be double and same res"&amp;"ources (manpower) can be utilised for other infrastructure")</f>
        <v>My suggestion is Government has to work on "Do it Right First time" to save time and resources
Example is" RCC and tar roads are damages in few years as 40% amount of tender is expenditure by contractor to make happy Government and local government officials Aand because of that contractors are not using 100% raw materials during construction of roads which resulted in to damages of roads before it's life. If we follow concept of"Do it Right First time" then life of roads would be double and same resources (manpower) can be utilised for other infrastructure</v>
      </c>
      <c r="D654" s="4" t="s">
        <v>1149</v>
      </c>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3">
      <c r="A655" s="2" t="s">
        <v>1150</v>
      </c>
      <c r="B655" s="3" t="s">
        <v>1151</v>
      </c>
      <c r="C655" s="4" t="str">
        <f ca="1">IFERROR(__xludf.DUMMYFUNCTION("GOOGLETRANSLATE(B655,""auto"",""en"")"),"In IT Service Delivery across globe there is a framework of best practices called ITIL has been adopted for implementation. In India there are several IT implementations are carried out for Service Provision under Digital India Program and there is a oppo"&amp;"rtunity to formulate best practices based Urban Service Delivery Framework like ITIL for the service provision in country. Such a framework shall be a contribution of Indian Origin in space of City Governance with both components i.e IT and Process.
The b"&amp;"ook published on Notion Press titled "" Service Delivery Process Framework - A lifecycle approach"" outlines the same which need to be scaled up.")</f>
        <v>In IT Service Delivery across globe there is a framework of best practices called ITIL has been adopted for implementation. In India there are several IT implementations are carried out for Service Provision under Digital India Program and there is a opportunity to formulate best practices based Urban Service Delivery Framework like ITIL for the service provision in country. Such a framework shall be a contribution of Indian Origin in space of City Governance with both components i.e IT and Process.
The book published on Notion Press titled " Service Delivery Process Framework - A lifecycle approach" outlines the same which need to be scaled up.</v>
      </c>
      <c r="D655" s="4" t="s">
        <v>1151</v>
      </c>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3">
      <c r="A656" s="2" t="s">
        <v>850</v>
      </c>
      <c r="B656" s="3" t="s">
        <v>1152</v>
      </c>
      <c r="C656" s="4" t="str">
        <f ca="1">IFERROR(__xludf.DUMMYFUNCTION("GOOGLETRANSLATE(B656,""auto"",""en"")"),"is there any proposal for controlling media houses, especially on false news about political parties and politicians")</f>
        <v>is there any proposal for controlling media houses, especially on false news about political parties and politicians</v>
      </c>
      <c r="D656" s="4" t="s">
        <v>1152</v>
      </c>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3">
      <c r="A657" s="2" t="s">
        <v>1153</v>
      </c>
      <c r="B657" s="3" t="s">
        <v>1154</v>
      </c>
      <c r="C657" s="4" t="str">
        <f ca="1">IFERROR(__xludf.DUMMYFUNCTION("GOOGLETRANSLATE(B657,""auto"",""en"")"),"Sir, the training which is being exploited in the name of skill development today is not hidden from anyone by agencies. There are many agencies that are only doing food in the name of training, which both have to bear the brunt of both the trainers and t"&amp;"rainees. The agencies do not even pay salary and when the money will come from the government, they are exploiting it by saying that the instructor is completely trapped, when he comes to know that if he does not work under his policy. So the salary which"&amp;" will not be received will be deducted till now. Is all these skills dream of being India, if not, then such agencies should be taken strict action or not. If you have come out everywhere, then some appropriate option will definitely come out. Is this les"&amp;"s than any corruption? Today, the trainer is getting to hear all this at a salary of only 10-15 thousand. The future of the country should not become efficient due to cashless development, but today the present is definitely getting unskilled, unprotected"&amp;" and contaminated.")</f>
        <v>Sir, the training which is being exploited in the name of skill development today is not hidden from anyone by agencies. There are many agencies that are only doing food in the name of training, which both have to bear the brunt of both the trainers and trainees. The agencies do not even pay salary and when the money will come from the government, they are exploiting it by saying that the instructor is completely trapped, when he comes to know that if he does not work under his policy. So the salary which will not be received will be deducted till now. Is all these skills dream of being India, if not, then such agencies should be taken strict action or not. If you have come out everywhere, then some appropriate option will definitely come out. Is this less than any corruption? Today, the trainer is getting to hear all this at a salary of only 10-15 thousand. The future of the country should not become efficient due to cashless development, but today the present is definitely getting unskilled, unprotected and contaminated.</v>
      </c>
      <c r="D657" s="4" t="s">
        <v>3074</v>
      </c>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3">
      <c r="A658" s="2" t="s">
        <v>979</v>
      </c>
      <c r="B658" s="3" t="s">
        <v>1155</v>
      </c>
      <c r="C658" s="4" t="str">
        <f ca="1">IFERROR(__xludf.DUMMYFUNCTION("GOOGLETRANSLATE(B658,""auto"",""en"")"),"Me ahm se hu meri Society me grocery wholesale price me retail bech Raha Hu Meri Society Me 300 Family He Sub Khus He Aalu and Pyaj RS 18 per 1 K G Bech Rhe Hehe Hehe Hehe Hehen")</f>
        <v>Me ahm se hu meri Society me grocery wholesale price me retail bech Raha Hu Meri Society Me 300 Family He Sub Khus He Aalu and Pyaj RS 18 per 1 K G Bech Rhe Hehe Hehe Hehe Hehen</v>
      </c>
      <c r="D658" s="4" t="s">
        <v>3075</v>
      </c>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3">
      <c r="A659" s="2" t="s">
        <v>1156</v>
      </c>
      <c r="B659" s="3" t="s">
        <v>1157</v>
      </c>
      <c r="C659" s="4" t="str">
        <f ca="1">IFERROR(__xludf.DUMMYFUNCTION("GOOGLETRANSLATE(B659,""auto"",""en"")"),"teaching of Sanskrit Language to be made compulsory from nursery to college in every professional field (for professional atleast 20 marks criteria basis) and teaching of ayurveda,Vedas and Gita,upanishad compulsory please")</f>
        <v>teaching of Sanskrit Language to be made compulsory from nursery to college in every professional field (for professional atleast 20 marks criteria basis) and teaching of ayurveda,Vedas and Gita,upanishad compulsory please</v>
      </c>
      <c r="D659" s="4" t="s">
        <v>1157</v>
      </c>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3">
      <c r="A660" s="2" t="s">
        <v>1158</v>
      </c>
      <c r="B660" s="3" t="s">
        <v>1159</v>
      </c>
      <c r="C660" s="4" t="str">
        <f ca="1">IFERROR(__xludf.DUMMYFUNCTION("GOOGLETRANSLATE(B660,""auto"",""en"")"),"a good work organized by Indian Government
such too much helpfully for citizen")</f>
        <v>a good work organized by Indian Government
such too much helpfully for citizen</v>
      </c>
      <c r="D660" s="4" t="s">
        <v>1159</v>
      </c>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3">
      <c r="A661" s="2" t="s">
        <v>1160</v>
      </c>
      <c r="B661" s="3" t="s">
        <v>1161</v>
      </c>
      <c r="C661" s="4" t="str">
        <f ca="1">IFERROR(__xludf.DUMMYFUNCTION("GOOGLETRANSLATE(B661,""auto"",""en"")"),"Desh ke har nagrik ka adhikar hai ki vah apne har vote ka sahi istemal karen aur desh ki raksha karen aur ek aisi niti banae jise hamar desh sarvpratham sabse aage aage aage hai india")</f>
        <v>Desh ke har nagrik ka adhikar hai ki vah apne har vote ka sahi istemal karen aur desh ki raksha karen aur ek aisi niti banae jise hamar desh sarvpratham sabse aage aage aage hai india</v>
      </c>
      <c r="D661" s="4" t="s">
        <v>3076</v>
      </c>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3">
      <c r="A662" s="2" t="s">
        <v>1162</v>
      </c>
      <c r="B662" s="3" t="s">
        <v>1163</v>
      </c>
      <c r="C662" s="4" t="str">
        <f ca="1">IFERROR(__xludf.DUMMYFUNCTION("GOOGLETRANSLATE(B662,""auto"",""en"")"),"In the PMO, a complaint/request was made in 2020, which is not resolved till 2022, asking for feedback, what to give in feedback, tell me you")</f>
        <v>In the PMO, a complaint/request was made in 2020, which is not resolved till 2022, asking for feedback, what to give in feedback, tell me you</v>
      </c>
      <c r="D662" s="4" t="s">
        <v>3077</v>
      </c>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3">
      <c r="A663" s="2" t="s">
        <v>1164</v>
      </c>
      <c r="B663" s="3" t="s">
        <v>1165</v>
      </c>
      <c r="C663" s="4" t="str">
        <f ca="1">IFERROR(__xludf.DUMMYFUNCTION("GOOGLETRANSLATE(B663,""auto"",""en"")"),"Sir,
Ordinary people like us have a lot of expectations from you.
If you cannot do it, no one will be able to do it next. Because a person like you will be able to be more powerful.
You have strength, you destroy corruption.
A truth that people who take b"&amp;"ribe through which cannot take any action on them, that is why the corrupt people enjoy, and exploitation, ordinary persons.
Sir, one step on this side too,
Victory to India,
Jai Modi")</f>
        <v>Sir,
Ordinary people like us have a lot of expectations from you.
If you cannot do it, no one will be able to do it next. Because a person like you will be able to be more powerful.
You have strength, you destroy corruption.
A truth that people who take bribe through which cannot take any action on them, that is why the corrupt people enjoy, and exploitation, ordinary persons.
Sir, one step on this side too,
Victory to India,
Jai Modi</v>
      </c>
      <c r="D663" s="4" t="s">
        <v>3078</v>
      </c>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3">
      <c r="A664" s="2" t="s">
        <v>1166</v>
      </c>
      <c r="B664" s="3" t="s">
        <v>1167</v>
      </c>
      <c r="C664" s="4" t="str">
        <f ca="1">IFERROR(__xludf.DUMMYFUNCTION("GOOGLETRANSLATE(B664,""auto"",""en"")"),"I have an idea to clean our cities across India, as we all knows that our country is bunch of festivals, why don't we start Monthly festival to make clean "" My street my hobby "" festival which encourage people to clean cities.")</f>
        <v>I have an idea to clean our cities across India, as we all knows that our country is bunch of festivals, why don't we start Monthly festival to make clean " My street my hobby " festival which encourage people to clean cities.</v>
      </c>
      <c r="D664" s="4" t="s">
        <v>1167</v>
      </c>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3">
      <c r="A665" s="2" t="s">
        <v>1168</v>
      </c>
      <c r="B665" s="3" t="s">
        <v>1169</v>
      </c>
      <c r="C665" s="4" t="str">
        <f ca="1">IFERROR(__xludf.DUMMYFUNCTION("GOOGLETRANSLATE(B665,""auto"",""en"")"),"Will 15 lakhs be able to get a lot of time ???
I have Best Idea.")</f>
        <v>Will 15 lakhs be able to get a lot of time ???
I have Best Idea.</v>
      </c>
      <c r="D665" s="4" t="s">
        <v>3079</v>
      </c>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3">
      <c r="A666" s="2" t="s">
        <v>599</v>
      </c>
      <c r="B666" s="3" t="s">
        <v>1170</v>
      </c>
      <c r="C666" s="4" t="str">
        <f ca="1">IFERROR(__xludf.DUMMYFUNCTION("GOOGLETRANSLATE(B666,""auto"",""en"")"),"Hindutva has a new responsibility of re defining profession based caste system to prevent religious conversions and to save hinduism. Since vedha vyasa muni's Vedas are more than 2000 years old In which he had defined profession based caste system, which "&amp;"was followed for more than 1900 years with minor changes in further dividing and adding new profession based castes by many kings who followed hinduism.
Foreigners coming to India come here since they were impressed about the Indian Culture but when they "&amp;"come here, they find egoistic caste system without following any profession.
It's high time to redefine the Hindu profession based caste system as per today's profession or as per income.")</f>
        <v>Hindutva has a new responsibility of re defining profession based caste system to prevent religious conversions and to save hinduism. Since vedha vyasa muni's Vedas are more than 2000 years old In which he had defined profession based caste system, which was followed for more than 1900 years with minor changes in further dividing and adding new profession based castes by many kings who followed hinduism.
Foreigners coming to India come here since they were impressed about the Indian Culture but when they come here, they find egoistic caste system without following any profession.
It's high time to redefine the Hindu profession based caste system as per today's profession or as per income.</v>
      </c>
      <c r="D666" s="4" t="s">
        <v>1170</v>
      </c>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3">
      <c r="A667" s="2" t="s">
        <v>1171</v>
      </c>
      <c r="B667" s="3" t="s">
        <v>1172</v>
      </c>
      <c r="C667" s="4" t="str">
        <f ca="1">IFERROR(__xludf.DUMMYFUNCTION("GOOGLETRANSLATE(B667,""auto"",""en"")"),"Namaste Prime Minister Ji,
Me and my team want to be famous my country for world largest and greatest ""GURUKUL"" must be famous in my country as well as in the world..
Still no any ""GURUKUL"" is famous in the world and not known by new youth.
This is ou"&amp;"r request to you to be happen this activity, also we all know that you only the person to do this work.
Aapka bahut bahut dhanyawad
Me &amp; my team")</f>
        <v>Namaste Prime Minister Ji,
Me and my team want to be famous my country for world largest and greatest "GURUKUL" must be famous in my country as well as in the world..
Still no any "GURUKUL" is famous in the world and not known by new youth.
This is our request to you to be happen this activity, also we all know that you only the person to do this work.
Aapka bahut bahut dhanyawad
Me &amp; my team</v>
      </c>
      <c r="D667" s="4" t="s">
        <v>1172</v>
      </c>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3">
      <c r="A668" s="2" t="s">
        <v>1173</v>
      </c>
      <c r="B668" s="3" t="s">
        <v>1174</v>
      </c>
      <c r="C668" s="4" t="str">
        <f ca="1">IFERROR(__xludf.DUMMYFUNCTION("GOOGLETRANSLATE(B668,""auto"",""en"")"),"thanks and praise the lord....")</f>
        <v>thanks and praise the lord....</v>
      </c>
      <c r="D668" s="4" t="s">
        <v>1174</v>
      </c>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3">
      <c r="A669" s="2" t="s">
        <v>1175</v>
      </c>
      <c r="B669" s="3" t="s">
        <v>1176</v>
      </c>
      <c r="C669" s="4" t="str">
        <f ca="1">IFERROR(__xludf.DUMMYFUNCTION("GOOGLETRANSLATE(B669,""auto"",""en"")"),"Respected PM Sir,
Suggest to kindly extend the ayush 5 lac insurance policy to senior citizens who have paid income tax for atleast 5 or 10 years in their life term.")</f>
        <v>Respected PM Sir,
Suggest to kindly extend the ayush 5 lac insurance policy to senior citizens who have paid income tax for atleast 5 or 10 years in their life term.</v>
      </c>
      <c r="D669" s="4" t="s">
        <v>1176</v>
      </c>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3">
      <c r="A670" s="2" t="s">
        <v>1177</v>
      </c>
      <c r="B670" s="3" t="s">
        <v>1178</v>
      </c>
      <c r="C670" s="4" t="str">
        <f ca="1">IFERROR(__xludf.DUMMYFUNCTION("GOOGLETRANSLATE(B670,""auto"",""en"")"),"The internal house of Pradhan Mantri Awas Yojana should be forcibly prohibited by the forcibly stop and the government was occupied by Bablu Singh to get the rights of Mahavir Das from the High Court: Lakhisarai Sub -Divisional Public Prevention Officer h"&amp;"as gone to him first. Mahavir Das did not get justice from there, many officers have been found in the Jamini dispute. The wrong report has been made, the District Officer has been received.")</f>
        <v>The internal house of Pradhan Mantri Awas Yojana should be forcibly prohibited by the forcibly stop and the government was occupied by Bablu Singh to get the rights of Mahavir Das from the High Court: Lakhisarai Sub -Divisional Public Prevention Officer has gone to him first. Mahavir Das did not get justice from there, many officers have been found in the Jamini dispute. The wrong report has been made, the District Officer has been received.</v>
      </c>
      <c r="D670" s="4" t="s">
        <v>3080</v>
      </c>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3">
      <c r="A671" s="2" t="s">
        <v>1179</v>
      </c>
      <c r="B671" s="3" t="s">
        <v>1180</v>
      </c>
      <c r="C671" s="4" t="str">
        <f ca="1">IFERROR(__xludf.DUMMYFUNCTION("GOOGLETRANSLATE(B671,""auto"",""en"")"),"Sarkari Job")</f>
        <v>Sarkari Job</v>
      </c>
      <c r="D671" s="4" t="s">
        <v>3081</v>
      </c>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3">
      <c r="A672" s="2" t="s">
        <v>1179</v>
      </c>
      <c r="B672" s="3" t="s">
        <v>1181</v>
      </c>
      <c r="C672" s="4" t="str">
        <f ca="1">IFERROR(__xludf.DUMMYFUNCTION("GOOGLETRANSLATE(B672,""auto"",""en"")"),"wow rally nice i like it thank u sir
https://sarkariprep.in
https://sarkariprep.in/en/
https://sarkariprep.in/sarkariyojana")</f>
        <v>wow rally nice i like it thank u sir
https://sarkariprep.in
https://sarkariprep.in/en/
https://sarkariprep.in/sarkariyojana</v>
      </c>
      <c r="D672" s="4" t="s">
        <v>1181</v>
      </c>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3">
      <c r="A673" s="2" t="s">
        <v>284</v>
      </c>
      <c r="B673" s="3" t="s">
        <v>1182</v>
      </c>
      <c r="C673" s="4" t="str">
        <f ca="1">IFERROR(__xludf.DUMMYFUNCTION("GOOGLETRANSLATE(B673,""auto"",""en"")"),"If the railway's outstanding buildings, railway tracks and wood which are not used, they will be more than one lakh crore rupees if they are a public auction. |")</f>
        <v>If the railway's outstanding buildings, railway tracks and wood which are not used, they will be more than one lakh crore rupees if they are a public auction. |</v>
      </c>
      <c r="D673" s="4" t="s">
        <v>3082</v>
      </c>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3">
      <c r="A674" s="2" t="s">
        <v>284</v>
      </c>
      <c r="B674" s="3" t="s">
        <v>1183</v>
      </c>
      <c r="C674" s="4" t="str">
        <f ca="1">IFERROR(__xludf.DUMMYFUNCTION("GOOGLETRANSLATE(B674,""auto"",""en"")"),"The Indian Evidence Act should be improved, due to which thousands of vehicles and useful items are getting spoiled in every police station of the country. If the goods are videographed and presented as evidence in the court and this goods will be sent to"&amp;" its owners or through auction, which will bring a big change in the GDP.")</f>
        <v>The Indian Evidence Act should be improved, due to which thousands of vehicles and useful items are getting spoiled in every police station of the country. If the goods are videographed and presented as evidence in the court and this goods will be sent to its owners or through auction, which will bring a big change in the GDP.</v>
      </c>
      <c r="D674" s="4" t="s">
        <v>3083</v>
      </c>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3">
      <c r="A675" s="2" t="s">
        <v>1184</v>
      </c>
      <c r="B675" s="3" t="s">
        <v>1185</v>
      </c>
      <c r="C675" s="4" t="str">
        <f ca="1">IFERROR(__xludf.DUMMYFUNCTION("GOOGLETRANSLATE(B675,""auto"",""en"")"),"Fek platform this is never workin this bogas only i told so many times I have biggest plan to create great job opportunity in India but this is fek so sorry i never expected this")</f>
        <v>Fek platform this is never workin this bogas only i told so many times I have biggest plan to create great job opportunity in India but this is fek so sorry i never expected this</v>
      </c>
      <c r="D675" s="4" t="s">
        <v>1185</v>
      </c>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3">
      <c r="A676" s="2" t="s">
        <v>531</v>
      </c>
      <c r="B676" s="3" t="s">
        <v>1186</v>
      </c>
      <c r="C676" s="4" t="str">
        <f ca="1">IFERROR(__xludf.DUMMYFUNCTION("GOOGLETRANSLATE(B676,""auto"",""en"")"),"Facilities of CGHS may be opened for all citizens of india with similar and uniform subscription structure,
and with this huge inflow , a chain of central govt. path labs may be started,")</f>
        <v>Facilities of CGHS may be opened for all citizens of india with similar and uniform subscription structure,
and with this huge inflow , a chain of central govt. path labs may be started,</v>
      </c>
      <c r="D676" s="4" t="s">
        <v>1186</v>
      </c>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3">
      <c r="A677" s="2" t="s">
        <v>531</v>
      </c>
      <c r="B677" s="3" t="s">
        <v>1187</v>
      </c>
      <c r="C677" s="4" t="str">
        <f ca="1">IFERROR(__xludf.DUMMYFUNCTION("GOOGLETRANSLATE(B677,""auto"",""en"")"),"It has been going on since the time of English, any farm will be written, it must be written,
Write the full name again, write the surname too,
Suppose I should play my mobile and to take SIM again, I should go to the police station and do not accept me i"&amp;"f I do not write caste in it.
At least government employees who do duty by applying name to the name,
Putting name plates outside the room should be advised not to write its caste indicator surname,")</f>
        <v>It has been going on since the time of English, any farm will be written, it must be written,
Write the full name again, write the surname too,
Suppose I should play my mobile and to take SIM again, I should go to the police station and do not accept me if I do not write caste in it.
At least government employees who do duty by applying name to the name,
Putting name plates outside the room should be advised not to write its caste indicator surname,</v>
      </c>
      <c r="D677" s="4" t="s">
        <v>3084</v>
      </c>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3">
      <c r="A678" s="2" t="s">
        <v>1188</v>
      </c>
      <c r="B678" s="3" t="s">
        <v>1189</v>
      </c>
      <c r="C678" s="4" t="str">
        <f ca="1">IFERROR(__xludf.DUMMYFUNCTION("GOOGLETRANSLATE(B678,""auto"",""en"")"),"Recycling batteries: we speak a lot about recycling batteries but don’t have any place to drop used house hold batteries (AA, AAA, Mobile batteries). Have to think about placing bins in public places for people to drop. Subsequently these recycling concep"&amp;"ts have to be taught in schools.")</f>
        <v>Recycling batteries: we speak a lot about recycling batteries but don’t have any place to drop used house hold batteries (AA, AAA, Mobile batteries). Have to think about placing bins in public places for people to drop. Subsequently these recycling concepts have to be taught in schools.</v>
      </c>
      <c r="D678" s="4" t="s">
        <v>1189</v>
      </c>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3">
      <c r="A679" s="2" t="s">
        <v>531</v>
      </c>
      <c r="B679" s="3" t="s">
        <v>1190</v>
      </c>
      <c r="C679" s="4" t="str">
        <f ca="1">IFERROR(__xludf.DUMMYFUNCTION("GOOGLETRANSLATE(B679,""auto"",""en"")"),"Whenever there is a examination of any competition in a city,
The road train of that city gets a terrible crowd,
It's but natural,
It is not impossible to guess all the youths of small cities in the hope of government jobs.
Shouldn't this examination be c"&amp;"onducted in the same towns
Petrol of millions of crores of the country will be saved,")</f>
        <v>Whenever there is a examination of any competition in a city,
The road train of that city gets a terrible crowd,
It's but natural,
It is not impossible to guess all the youths of small cities in the hope of government jobs.
Shouldn't this examination be conducted in the same towns
Petrol of millions of crores of the country will be saved,</v>
      </c>
      <c r="D679" s="4" t="s">
        <v>3085</v>
      </c>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3">
      <c r="A680" s="2" t="s">
        <v>1191</v>
      </c>
      <c r="B680" s="3" t="s">
        <v>1192</v>
      </c>
      <c r="C680" s="4" t="str">
        <f ca="1">IFERROR(__xludf.DUMMYFUNCTION("GOOGLETRANSLATE(B680,""auto"",""en"")"),"being BJP govt in Karnataka, they failed to implement Swatch Bharat mission envisaged by our P M vision of Garbage free india. only VIP areas is being given top priority. Middle class and below living areas have been neglected. poor quality roads, footpat"&amp;"hs, everywhere garbage menaces. elected representatives not available to general public, officials have no fear because they are protected by the political bosses. just like congress ruled, BjP govt also show rosy picture on records and advertising in new"&amp;"s media's. example our son who is NRI from London, trying to buy Agriculture land, so many hurdles from Revenue Department. without bribe podi, survey and registration not at all possible. officials are demanding hefty bribes. youngsters have fear if the "&amp;"complain to Lokayukta, process will be prolonged. Revenue minister announcing on paper about digitalisation, simplification but practically of no use. without bribe no public work will move on. people have no confidence on elected .")</f>
        <v>being BJP govt in Karnataka, they failed to implement Swatch Bharat mission envisaged by our P M vision of Garbage free india. only VIP areas is being given top priority. Middle class and below living areas have been neglected. poor quality roads, footpaths, everywhere garbage menaces. elected representatives not available to general public, officials have no fear because they are protected by the political bosses. just like congress ruled, BjP govt also show rosy picture on records and advertising in news media's. example our son who is NRI from London, trying to buy Agriculture land, so many hurdles from Revenue Department. without bribe podi, survey and registration not at all possible. officials are demanding hefty bribes. youngsters have fear if the complain to Lokayukta, process will be prolonged. Revenue minister announcing on paper about digitalisation, simplification but practically of no use. without bribe no public work will move on. people have no confidence on elected .</v>
      </c>
      <c r="D680" s="4" t="s">
        <v>1192</v>
      </c>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3">
      <c r="A681" s="2" t="s">
        <v>1188</v>
      </c>
      <c r="B681" s="3" t="s">
        <v>1193</v>
      </c>
      <c r="C681" s="4" t="str">
        <f ca="1">IFERROR(__xludf.DUMMYFUNCTION("GOOGLETRANSLATE(B681,""auto"",""en"")"),"Road safety:
We learn lot of road signs and line markings before taking license, but in reality we don’t see any in public roads.
We must improve sign boards, speed limit signs and line markings followed by technology to identify and nail down violators. "&amp;"We are tech savvy country.")</f>
        <v>Road safety:
We learn lot of road signs and line markings before taking license, but in reality we don’t see any in public roads.
We must improve sign boards, speed limit signs and line markings followed by technology to identify and nail down violators. We are tech savvy country.</v>
      </c>
      <c r="D681" s="4" t="s">
        <v>1193</v>
      </c>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3">
      <c r="A682" s="2" t="s">
        <v>1188</v>
      </c>
      <c r="B682" s="3" t="s">
        <v>1194</v>
      </c>
      <c r="C682" s="4" t="str">
        <f ca="1">IFERROR(__xludf.DUMMYFUNCTION("GOOGLETRANSLATE(B682,""auto"",""en"")"),"Road Safety:
1. Improve road sign and sign boards (at least 2 or 3 times in toll roads for entry/exits/bifurcation 500M / 250M / 50M ahead)
2. Standardise the lane markings lines
3. No specific rule in round abouts like priority for entry or priority for "&amp;"vehicles in circle
4. Lack of markings on road to decide whether priority to left to be given or not")</f>
        <v>Road Safety:
1. Improve road sign and sign boards (at least 2 or 3 times in toll roads for entry/exits/bifurcation 500M / 250M / 50M ahead)
2. Standardise the lane markings lines
3. No specific rule in round abouts like priority for entry or priority for vehicles in circle
4. Lack of markings on road to decide whether priority to left to be given or not</v>
      </c>
      <c r="D682" s="4" t="s">
        <v>1194</v>
      </c>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3">
      <c r="A683" s="2" t="s">
        <v>1188</v>
      </c>
      <c r="B683" s="3" t="s">
        <v>1195</v>
      </c>
      <c r="C683" s="4" t="str">
        <f ca="1">IFERROR(__xludf.DUMMYFUNCTION("GOOGLETRANSLATE(B683,""auto"",""en"")"),"Road Accident and evidence:
Mandate dashcam for vehicles and use videos as evidence while investigation.
Embed vehicle speed, turn signals in the video.")</f>
        <v>Road Accident and evidence:
Mandate dashcam for vehicles and use videos as evidence while investigation.
Embed vehicle speed, turn signals in the video.</v>
      </c>
      <c r="D683" s="4" t="s">
        <v>1195</v>
      </c>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3">
      <c r="A684" s="2" t="s">
        <v>1188</v>
      </c>
      <c r="B684" s="3" t="s">
        <v>1196</v>
      </c>
      <c r="C684" s="4" t="str">
        <f ca="1">IFERROR(__xludf.DUMMYFUNCTION("GOOGLETRANSLATE(B684,""auto"",""en"")"),"My thoughts to reduce accidents in toll roads:
1. Tie all vehicles to a driver in a centralised DB with option to change driver with in/out date/time to improve accountability
2. Control access to vehicles like moped, 3 wheelers, low tonnage CV’s.
2. Run "&amp;"image recognition / radar technologies on videos generated by surveillance cameras to identify vehicles plying in opposite direction, Slow moving vehicles in right most lanes
3. Make all entries to toll roads with access control
4. Eliminate “U” turns in "&amp;"toll roads by exit and under / over passes
5. Frequent road signs on speed limit in toll roads
6. Speed Radar with automatic fine system like in western countries
7. Engage general public during decision making on road offences (this would give a sense of"&amp;" seriousness among people)")</f>
        <v>My thoughts to reduce accidents in toll roads:
1. Tie all vehicles to a driver in a centralised DB with option to change driver with in/out date/time to improve accountability
2. Control access to vehicles like moped, 3 wheelers, low tonnage CV’s.
2. Run image recognition / radar technologies on videos generated by surveillance cameras to identify vehicles plying in opposite direction, Slow moving vehicles in right most lanes
3. Make all entries to toll roads with access control
4. Eliminate “U” turns in toll roads by exit and under / over passes
5. Frequent road signs on speed limit in toll roads
6. Speed Radar with automatic fine system like in western countries
7. Engage general public during decision making on road offences (this would give a sense of seriousness among people)</v>
      </c>
      <c r="D684" s="4" t="s">
        <v>1196</v>
      </c>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3">
      <c r="A685" s="2" t="s">
        <v>1197</v>
      </c>
      <c r="B685" s="3" t="s">
        <v>1198</v>
      </c>
      <c r="C685" s="4" t="str">
        <f ca="1">IFERROR(__xludf.DUMMYFUNCTION("GOOGLETRANSLATE(B685,""auto"",""en"")"),"RESPECTED HONERABLE P.M SIR
This is my application how can i contact you. your MODIFARM we want to made it in odisha. SO PLEASE SHARE YOUR ID WITH US. I WANT TO CONNECT YOU WITH THIS.
IF YOU GIVE ME THE PERMISSION I SPECIALLY THANK FULL TO YOU.
KUMUDINI R"&amp;"OUT
JAGATPUR ,CUTTACK ODISHA")</f>
        <v>RESPECTED HONERABLE P.M SIR
This is my application how can i contact you. your MODIFARM we want to made it in odisha. SO PLEASE SHARE YOUR ID WITH US. I WANT TO CONNECT YOU WITH THIS.
IF YOU GIVE ME THE PERMISSION I SPECIALLY THANK FULL TO YOU.
KUMUDINI ROUT
JAGATPUR ,CUTTACK ODISHA</v>
      </c>
      <c r="D685" s="4" t="s">
        <v>1198</v>
      </c>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3">
      <c r="A686" s="2" t="s">
        <v>1199</v>
      </c>
      <c r="B686" s="3" t="s">
        <v>1200</v>
      </c>
      <c r="C686" s="4" t="str">
        <f ca="1">IFERROR(__xludf.DUMMYFUNCTION("GOOGLETRANSLATE(B686,""auto"",""en"")"),"Central Govt under the leadership of Modiji is doing extremely well.but our karnataka Govt had spoiled its image almost every constituency,and also in coastal karnataka ,udupi ,karkala and kapu,and Byndoor ,all the MLAs should be replaced with new faces.t"&amp;"here is no governance only corruption and they are busy with doing unethical things.")</f>
        <v>Central Govt under the leadership of Modiji is doing extremely well.but our karnataka Govt had spoiled its image almost every constituency,and also in coastal karnataka ,udupi ,karkala and kapu,and Byndoor ,all the MLAs should be replaced with new faces.there is no governance only corruption and they are busy with doing unethical things.</v>
      </c>
      <c r="D686" s="4" t="s">
        <v>1200</v>
      </c>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3">
      <c r="A687" s="2" t="s">
        <v>1201</v>
      </c>
      <c r="B687" s="3" t="s">
        <v>1202</v>
      </c>
      <c r="C687" s="4" t="str">
        <f ca="1">IFERROR(__xludf.DUMMYFUNCTION("GOOGLETRANSLATE(B687,""auto"",""en"")"),"Honorable PM Sir,
We the people of India are glad to get a visionary &amp; tech savvy Prime Minister like you,who keep on introducing innovative technology in India to make smarter Cities.One of the best example is FASTag,Which makes our road trips convenient"&amp;" , hassle free ,No waiting in toll bridges &amp; easy to recharge
Your Excellency, Our metro trips are also convenient &amp; hassle free,But the ticketing process is very time consuming,commuters have to wait in long que to recharge smart card, sometimes we have "&amp;"to face shortages of token in vending machines &amp; because of exact change of rupee we have to wait even longer for tokens. So I request government is to collaborate with the retail Gaint AMAZON to make Artificial intelligence based ticketing systems in met"&amp;"ro Because Artificial intelligence based Amazon Go retail store in United States are working so smoothly &amp; brilliantly. By adopting same Ai based technology for Metro ticketing process will make hassle free metro travel.Thankyou")</f>
        <v>Honorable PM Sir,
We the people of India are glad to get a visionary &amp; tech savvy Prime Minister like you,who keep on introducing innovative technology in India to make smarter Cities.One of the best example is FASTag,Which makes our road trips convenient , hassle free ,No waiting in toll bridges &amp; easy to recharge
Your Excellency, Our metro trips are also convenient &amp; hassle free,But the ticketing process is very time consuming,commuters have to wait in long que to recharge smart card, sometimes we have to face shortages of token in vending machines &amp; because of exact change of rupee we have to wait even longer for tokens. So I request government is to collaborate with the retail Gaint AMAZON to make Artificial intelligence based ticketing systems in metro Because Artificial intelligence based Amazon Go retail store in United States are working so smoothly &amp; brilliantly. By adopting same Ai based technology for Metro ticketing process will make hassle free metro travel.Thankyou</v>
      </c>
      <c r="D687" s="4" t="s">
        <v>1202</v>
      </c>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3">
      <c r="A688" s="2" t="s">
        <v>1203</v>
      </c>
      <c r="B688" s="3" t="s">
        <v>1204</v>
      </c>
      <c r="C688" s="4" t="str">
        <f ca="1">IFERROR(__xludf.DUMMYFUNCTION("GOOGLETRANSLATE(B688,""auto"",""en"")"),"Keep your Cattles &amp; Pet in home. As many of Road Accidents happened when they wondered on Road")</f>
        <v>Keep your Cattles &amp; Pet in home. As many of Road Accidents happened when they wondered on Road</v>
      </c>
      <c r="D688" s="4" t="s">
        <v>1204</v>
      </c>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3">
      <c r="A689" s="2" t="s">
        <v>1205</v>
      </c>
      <c r="B689" s="3" t="s">
        <v>1206</v>
      </c>
      <c r="C689" s="4" t="str">
        <f ca="1">IFERROR(__xludf.DUMMYFUNCTION("GOOGLETRANSLATE(B689,""auto"",""en"")"),"cadet Jobanpreet singh
khalsa college amritsar
2punjab naval unit amritsar
Trees play an important role in balancing the environment, ecosystem and preventing global warming. We must plant more trees and avoid polluting or littering our planet. Trees have"&amp;" medicinal benefits and we must not exploit them. We must safeguard our environment by avoiding deforestation.")</f>
        <v>cadet Jobanpreet singh
khalsa college amritsar
2punjab naval unit amritsar
Trees play an important role in balancing the environment, ecosystem and preventing global warming. We must plant more trees and avoid polluting or littering our planet. Trees have medicinal benefits and we must not exploit them. We must safeguard our environment by avoiding deforestation.</v>
      </c>
      <c r="D689" s="4" t="s">
        <v>1206</v>
      </c>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3">
      <c r="A690" s="2" t="s">
        <v>1207</v>
      </c>
      <c r="B690" s="3" t="s">
        <v>1208</v>
      </c>
      <c r="C690" s="4" t="str">
        <f ca="1">IFERROR(__xludf.DUMMYFUNCTION("GOOGLETRANSLATE(B690,""auto"",""en"")"),"cadet vishaldeep singh
reg.no. -PB2022SDN127563
2 PB NAVAL UNIT AMRITSAR
Khalsa college Amritsar
article on child labour :-
Child Labour has been a pressing problem in India. It has been written in several papers that child labour only pushes the economy "&amp;"into another equilibrium. This equilibrium is bad. The other one is also not good for a developing country like India. The equilibrium consists of children not working; it keeps the economy in the vicious cycle of poverty. The cycle cannot be done away wi"&amp;"th without the investment if the Government. This investment also has to be substantial.
The Government of most developing countries does not have the means to have such colossal investment necessities out before them. Several households re caught up in t"&amp;"he trap of low income. These households do not have a subsistence level of food and provisions to survive with. The parents also work very hard in most cases. However, individual children are often trafficked from these situations.")</f>
        <v>cadet vishaldeep singh
reg.no. -PB2022SDN127563
2 PB NAVAL UNIT AMRITSAR
Khalsa college Amritsar
article on child labour :-
Child Labour has been a pressing problem in India. It has been written in several papers that child labour only pushes the economy into another equilibrium. This equilibrium is bad. The other one is also not good for a developing country like India. The equilibrium consists of children not working; it keeps the economy in the vicious cycle of poverty. The cycle cannot be done away with without the investment if the Government. This investment also has to be substantial.
The Government of most developing countries does not have the means to have such colossal investment necessities out before them. Several households re caught up in the trap of low income. These households do not have a subsistence level of food and provisions to survive with. The parents also work very hard in most cases. However, individual children are often trafficked from these situations.</v>
      </c>
      <c r="D690" s="4" t="s">
        <v>1208</v>
      </c>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3">
      <c r="A691" s="2" t="s">
        <v>819</v>
      </c>
      <c r="B691" s="3" t="s">
        <v>1209</v>
      </c>
      <c r="C691" s="4" t="str">
        <f ca="1">IFERROR(__xludf.DUMMYFUNCTION("GOOGLETRANSLATE(B691,""auto"",""en"")"),"Cadet mehak preet
khalsa college amritsar
2punjab naval unit amritsar
Water pollution is the contamination of water sources by substances which make the water unusable for drinking, cooking, cleaning, swimming, and other activities. Pollutants include che"&amp;"micals, trash, bacteria, and parasites. All forms of pollution eventually make their way to water.")</f>
        <v>Cadet mehak preet
khalsa college amritsar
2punjab naval unit amritsar
Water pollution is the contamination of water sources by substances which make the water unusable for drinking, cooking, cleaning, swimming, and other activities. Pollutants include chemicals, trash, bacteria, and parasites. All forms of pollution eventually make their way to water.</v>
      </c>
      <c r="D691" s="4" t="s">
        <v>1209</v>
      </c>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3">
      <c r="A692" s="2" t="s">
        <v>1210</v>
      </c>
      <c r="B692" s="3" t="s">
        <v>1211</v>
      </c>
      <c r="C692" s="4" t="str">
        <f ca="1">IFERROR(__xludf.DUMMYFUNCTION("GOOGLETRANSLATE(B692,""auto"",""en"")"),"Cattle have caused several accidents on the by passs. I have travel on 03.11.2022 from Madurai Airport to Chennai by car around 40 places people stay with cattles. Please check the attached photos..
Please ask the Toll Plaza to take the necessary action a"&amp;"nd move the cattle from one city to another city.
No one uses it after this imposition.")</f>
        <v>Cattle have caused several accidents on the by passs. I have travel on 03.11.2022 from Madurai Airport to Chennai by car around 40 places people stay with cattles. Please check the attached photos..
Please ask the Toll Plaza to take the necessary action and move the cattle from one city to another city.
No one uses it after this imposition.</v>
      </c>
      <c r="D692" s="4" t="s">
        <v>1211</v>
      </c>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3">
      <c r="A693" s="2" t="s">
        <v>1212</v>
      </c>
      <c r="B693" s="3" t="s">
        <v>1213</v>
      </c>
      <c r="C693" s="4" t="str">
        <f ca="1">IFERROR(__xludf.DUMMYFUNCTION("GOOGLETRANSLATE(B693,""auto"",""en"")"),"THIS IS THE NEW THING
ONE OF BEST IDEA FOR THE
PRIME M NAREDRA MODI JI
EVERY ONE TO SHOW HER TALLENT
DIRECLY NON ANY DIFICULTY
BT HOPE ALL THE NEED PERSON
DO THAT")</f>
        <v>THIS IS THE NEW THING
ONE OF BEST IDEA FOR THE
PRIME M NAREDRA MODI JI
EVERY ONE TO SHOW HER TALLENT
DIRECLY NON ANY DIFICULTY
BT HOPE ALL THE NEED PERSON
DO THAT</v>
      </c>
      <c r="D693" s="4" t="s">
        <v>1213</v>
      </c>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3">
      <c r="A694" s="2" t="s">
        <v>645</v>
      </c>
      <c r="B694" s="3" t="s">
        <v>1214</v>
      </c>
      <c r="C694" s="4" t="str">
        <f ca="1">IFERROR(__xludf.DUMMYFUNCTION("GOOGLETRANSLATE(B694,""auto"",""en"")"),"Respected Concern,
We are living in our New Thinking India where we are seeing the path is open from each end and progress is taking each day a bit higher step then the earlier
so we Want from our esteem government to kindly remove the reservation system "&amp;"and let the deserved candidate get the post and position..
we we are fighting that there should not be any caste discrimination than why we are having everywhere to write Caste in any paper whether we are SC/ST/OBC/GEN this column should not be there in a"&amp;"nywhere and the candidate who deserved the position will get without any caste discrimination why we r dividing the position based on caste if we are said not to do caste discrimination
By removing Reservation System You might face many problem like Viole"&amp;"nce, hatred etc you might also effect vote bank but believe me the person who are facing this issue are from all caste it is not like todays the caste which is getting benefit there is also the deserving person they will support.")</f>
        <v>Respected Concern,
We are living in our New Thinking India where we are seeing the path is open from each end and progress is taking each day a bit higher step then the earlier
so we Want from our esteem government to kindly remove the reservation system and let the deserved candidate get the post and position..
we we are fighting that there should not be any caste discrimination than why we are having everywhere to write Caste in any paper whether we are SC/ST/OBC/GEN this column should not be there in anywhere and the candidate who deserved the position will get without any caste discrimination why we r dividing the position based on caste if we are said not to do caste discrimination
By removing Reservation System You might face many problem like Violence, hatred etc you might also effect vote bank but believe me the person who are facing this issue are from all caste it is not like todays the caste which is getting benefit there is also the deserving person they will support.</v>
      </c>
      <c r="D694" s="4" t="s">
        <v>1214</v>
      </c>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3">
      <c r="A695" s="2" t="s">
        <v>1215</v>
      </c>
      <c r="B695" s="3" t="s">
        <v>1216</v>
      </c>
      <c r="C695" s="4" t="str">
        <f ca="1">IFERROR(__xludf.DUMMYFUNCTION("GOOGLETRANSLATE(B695,""auto"",""en"")"),"Letter to Modi Uncle.
Akshit Sharma
Class 5, Age 9")</f>
        <v>Letter to Modi Uncle.
Akshit Sharma
Class 5, Age 9</v>
      </c>
      <c r="D695" s="4" t="s">
        <v>1216</v>
      </c>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3">
      <c r="A696" s="2" t="s">
        <v>1217</v>
      </c>
      <c r="B696" s="3" t="s">
        <v>1218</v>
      </c>
      <c r="C696" s="4" t="str">
        <f ca="1">IFERROR(__xludf.DUMMYFUNCTION("GOOGLETRANSLATE(B696,""auto"",""en"")"),"Don't contact with officer s. Only contact local citizen
To solve the problem")</f>
        <v>Don't contact with officer s. Only contact local citizen
To solve the problem</v>
      </c>
      <c r="D696" s="4" t="s">
        <v>1218</v>
      </c>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3">
      <c r="A697" s="2" t="s">
        <v>1219</v>
      </c>
      <c r="B697" s="3" t="s">
        <v>1220</v>
      </c>
      <c r="C697" s="4" t="str">
        <f ca="1">IFERROR(__xludf.DUMMYFUNCTION("GOOGLETRANSLATE(B697,""auto"",""en"")"),"AP logo ko bharat ke scientist ko bhdawa dena chahiye")</f>
        <v>AP logo ko bharat ke scientist ko bhdawa dena chahiye</v>
      </c>
      <c r="D697" s="4" t="s">
        <v>3086</v>
      </c>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3">
      <c r="A698" s="2" t="s">
        <v>1221</v>
      </c>
      <c r="B698" s="3" t="s">
        <v>1222</v>
      </c>
      <c r="C698" s="4" t="str">
        <f ca="1">IFERROR(__xludf.DUMMYFUNCTION("GOOGLETRANSLATE(B698,""auto"",""en"")"),"YOUR MINISTRY FOR NEW RENEWABLE MINISTRY SEEMS FRAUD. ALL CONTACTS GIVIEN UNDER IT DO NOT EXIST. WILL BELIVE IF YOU CAN SEND A PROPER CONTACT")</f>
        <v>YOUR MINISTRY FOR NEW RENEWABLE MINISTRY SEEMS FRAUD. ALL CONTACTS GIVIEN UNDER IT DO NOT EXIST. WILL BELIVE IF YOU CAN SEND A PROPER CONTACT</v>
      </c>
      <c r="D698" s="4" t="s">
        <v>1222</v>
      </c>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3">
      <c r="A699" s="2" t="s">
        <v>1223</v>
      </c>
      <c r="B699" s="3" t="s">
        <v>1224</v>
      </c>
      <c r="C699" s="4" t="str">
        <f ca="1">IFERROR(__xludf.DUMMYFUNCTION("GOOGLETRANSLATE(B699,""auto"",""en"")"),"To increase the employment it is necessary that focus on both skill as well as innovation and invention ,unemployment rate and innovation and invention of any country show that quality of education and how they improve the life of the citizen that live in"&amp;" the country. To improve the innovation and invention in India, there are some steps taken by government are:-
• Introducing startup and innovation cell in colleges.
• Increases number of hack tons(Organized by government/PSUs)
• Organizing EXPO of each s"&amp;"ector\area of technology
• Introducing some short term courses in central university, colleges(IIT,NIT)
• Focusing on all sector/area equally
• Introduce new courses/degrees in colleges (futuristic and demanded courses like AI ,IOT, Manufacturing design)
"&amp;"• Industry development equally over the India.
• Improving in skill India and PMKY GOAL like scheme
some reform required gor decreases unemployment like 'police reform','education reform for teachers requirement' etc")</f>
        <v>To increase the employment it is necessary that focus on both skill as well as innovation and invention ,unemployment rate and innovation and invention of any country show that quality of education and how they improve the life of the citizen that live in the country. To improve the innovation and invention in India, there are some steps taken by government are:-
• Introducing startup and innovation cell in colleges.
• Increases number of hack tons(Organized by government/PSUs)
• Organizing EXPO of each sector\area of technology
• Introducing some short term courses in central university, colleges(IIT,NIT)
• Focusing on all sector/area equally
• Introduce new courses/degrees in colleges (futuristic and demanded courses like AI ,IOT, Manufacturing design)
• Industry development equally over the India.
• Improving in skill India and PMKY GOAL like scheme
some reform required gor decreases unemployment like 'police reform','education reform for teachers requirement' etc</v>
      </c>
      <c r="D699" s="4" t="s">
        <v>1224</v>
      </c>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3">
      <c r="A700" s="2" t="s">
        <v>1225</v>
      </c>
      <c r="B700" s="3" t="s">
        <v>1226</v>
      </c>
      <c r="C700" s="4" t="str">
        <f ca="1">IFERROR(__xludf.DUMMYFUNCTION("GOOGLETRANSLATE(B700,""auto"",""en"")"),"Every Indian rupee expiry date add to successful india only sample atm card expired date 5 years or 10 years expiry date to bourn new India every corruption is full stop please discuss")</f>
        <v>Every Indian rupee expiry date add to successful india only sample atm card expired date 5 years or 10 years expiry date to bourn new India every corruption is full stop please discuss</v>
      </c>
      <c r="D700" s="4" t="s">
        <v>1226</v>
      </c>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3">
      <c r="A701" s="2" t="s">
        <v>1071</v>
      </c>
      <c r="B701" s="3" t="s">
        <v>1227</v>
      </c>
      <c r="C701" s="4" t="str">
        <f ca="1">IFERROR(__xludf.DUMMYFUNCTION("GOOGLETRANSLATE(B701,""auto"",""en"")"),"Hon.Prime Minister sir, Good morning sir💐🙏🙏. Please find enclosed a suggestion, may be unique if it’s own nature- ALL SOCIAL MEDIA ACCOUNT -OPERATORS BE DIRECTED TO OPEN THE ACCOUNT,with Bank-verified Name only.For that they must charge DINR 1-10 das o"&amp;"ne-time charge, so that the problem of multiple &amp; fake accounts on the Face-book, Instagram, Twitter etc. may be solved without any trouble some actions. Suggestion 2- The proposed Entry fee May also be charged digitally from the existing social media acc"&amp;"ount holders tOO.Suggestion-3 one independent spy team to observe sex contents on these social media platform for gaming etc. too .4- now a days an organised Crime of posting nude photo and videos and thereafter black-mailing is on the Extreme Hight., thi"&amp;"s also be stopped with small trick of registering the applicant with BANK-VERIFIED NAME. I hope, the urgent Need of the Hours/minutes/seconds is to stop online crimes, IMMEDIATELY sir,please do the NEEDFUL AND OBLIGE.💐💐🙏🙏🇮🇳🇮🇳🌺🌺🌺")</f>
        <v>Hon.Prime Minister sir, Good morning sir💐🙏🙏. Please find enclosed a suggestion, may be unique if it’s own nature- ALL SOCIAL MEDIA ACCOUNT -OPERATORS BE DIRECTED TO OPEN THE ACCOUNT,with Bank-verified Name only.For that they must charge DINR 1-10 das one-time charge, so that the problem of multiple &amp; fake accounts on the Face-book, Instagram, Twitter etc. may be solved without any trouble some actions. Suggestion 2- The proposed Entry fee May also be charged digitally from the existing social media account holders tOO.Suggestion-3 one independent spy team to observe sex contents on these social media platform for gaming etc. too .4- now a days an organised Crime of posting nude photo and videos and thereafter black-mailing is on the Extreme Hight., this also be stopped with small trick of registering the applicant with BANK-VERIFIED NAME. I hope, the urgent Need of the Hours/minutes/seconds is to stop online crimes, IMMEDIATELY sir,please do the NEEDFUL AND OBLIGE.💐💐🙏🙏🇮🇳🇮🇳🌺🌺🌺</v>
      </c>
      <c r="D701" s="4" t="s">
        <v>1227</v>
      </c>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3">
      <c r="A702" s="2" t="s">
        <v>1228</v>
      </c>
      <c r="B702" s="3" t="s">
        <v>1229</v>
      </c>
      <c r="C702" s="4" t="str">
        <f ca="1">IFERROR(__xludf.DUMMYFUNCTION("GOOGLETRANSLATE(B702,""auto"",""en"")"),"sir mere kyal se up ki gousal me gayo ka sanvardhan kar uchh koti ki nagle visit ki jaye or kishano ko usme rojgar de kar unke rakhrakhav ka prsichhad dekar hem bhi parsich de bhi parsa jae jae shi gaye gaye gaye gaye gaye gaye gaye gaye gaye gaye gaye ga"&amp;"ye gaye gaye hai jise kishano kya kalp ho sakta hai")</f>
        <v>sir mere kyal se up ki gousal me gayo ka sanvardhan kar uchh koti ki nagle visit ki jaye or kishano ko usme rojgar de kar unke rakhrakhav ka prsichhad dekar hem bhi parsich de bhi parsa jae jae shi gaye gaye gaye gaye gaye gaye gaye gaye gaye gaye gaye gaye gaye gaye hai jise kishano kya kalp ho sakta hai</v>
      </c>
      <c r="D702" s="4" t="s">
        <v>3087</v>
      </c>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3">
      <c r="A703" s="2" t="s">
        <v>1230</v>
      </c>
      <c r="B703" s="3" t="s">
        <v>1231</v>
      </c>
      <c r="C703" s="4" t="str">
        <f ca="1">IFERROR(__xludf.DUMMYFUNCTION("GOOGLETRANSLATE(B703,""auto"",""en"")"),"Respected Authority, please make an agency like CBI/ED/NCB/NIA Which includes Police who are Doctors too to save poor &amp; middle class who has to sale every thing to save his/her loved ones and gets in trouble while their closed persons are in the spider ne"&amp;"t of medical emergency.")</f>
        <v>Respected Authority, please make an agency like CBI/ED/NCB/NIA Which includes Police who are Doctors too to save poor &amp; middle class who has to sale every thing to save his/her loved ones and gets in trouble while their closed persons are in the spider net of medical emergency.</v>
      </c>
      <c r="D703" s="4" t="s">
        <v>1231</v>
      </c>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3">
      <c r="A704" s="2" t="s">
        <v>906</v>
      </c>
      <c r="B704" s="3" t="s">
        <v>1232</v>
      </c>
      <c r="C704" s="4" t="str">
        <f ca="1">IFERROR(__xludf.DUMMYFUNCTION("GOOGLETRANSLATE(B704,""auto"",""en"")"),"if possible, it may one cloud store for attendance of all office employees in India.")</f>
        <v>if possible, it may one cloud store for attendance of all office employees in India.</v>
      </c>
      <c r="D704" s="4" t="s">
        <v>1232</v>
      </c>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3">
      <c r="A705" s="2" t="s">
        <v>1233</v>
      </c>
      <c r="B705" s="3" t="s">
        <v>1234</v>
      </c>
      <c r="C705" s="4" t="str">
        <f ca="1">IFERROR(__xludf.DUMMYFUNCTION("GOOGLETRANSLATE(B705,""auto"",""en"")"),"I think that government should connect the industrial zones with wide highways as well as railway this will effectively reduce the cost of transportation will in turn be helpful to reduce the cost of manufacturing in India it will also help in reducing tr"&amp;"affic")</f>
        <v>I think that government should connect the industrial zones with wide highways as well as railway this will effectively reduce the cost of transportation will in turn be helpful to reduce the cost of manufacturing in India it will also help in reducing traffic</v>
      </c>
      <c r="D705" s="4" t="s">
        <v>1234</v>
      </c>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3">
      <c r="A706" s="2" t="s">
        <v>1235</v>
      </c>
      <c r="B706" s="3" t="s">
        <v>1236</v>
      </c>
      <c r="C706" s="4" t="str">
        <f ca="1">IFERROR(__xludf.DUMMYFUNCTION("GOOGLETRANSLATE(B706,""auto"",""en"")"),"Request Government departments to involve enthusiastic Section 8 companies like ours(Women Envision council for entrepreneurship) to empower Self Help Groups at rural gain more insights on millets and develop clusters for millet based products. with which"&amp;" women at large understand the importance of Poshan as they themselves trying to manufacture byproducts with millets.")</f>
        <v>Request Government departments to involve enthusiastic Section 8 companies like ours(Women Envision council for entrepreneurship) to empower Self Help Groups at rural gain more insights on millets and develop clusters for millet based products. with which women at large understand the importance of Poshan as they themselves trying to manufacture byproducts with millets.</v>
      </c>
      <c r="D706" s="4" t="s">
        <v>1236</v>
      </c>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3">
      <c r="A707" s="2" t="s">
        <v>1237</v>
      </c>
      <c r="B707" s="3" t="s">
        <v>1238</v>
      </c>
      <c r="C707" s="4" t="str">
        <f ca="1">IFERROR(__xludf.DUMMYFUNCTION("GOOGLETRANSLATE(B707,""auto"",""en"")"),"Honorable head
Every village panchayat should be given the responsibility that how many families have been left out of the poverty line during their reasons.")</f>
        <v>Honorable head
Every village panchayat should be given the responsibility that how many families have been left out of the poverty line during their reasons.</v>
      </c>
      <c r="D707" s="4" t="s">
        <v>3088</v>
      </c>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3">
      <c r="A708" s="2" t="s">
        <v>1239</v>
      </c>
      <c r="B708" s="3" t="s">
        <v>1240</v>
      </c>
      <c r="C708" s="4" t="str">
        <f ca="1">IFERROR(__xludf.DUMMYFUNCTION("GOOGLETRANSLATE(B708,""auto"",""en"")"),"Respected Concern,
Case-1 If first-time elected MLA - becomes minister/ CM- if they get pension
Case-2 if the officers rank served the nation to their whole life till retirement.
in both cases case, 1 gets a lifetime pension and whereas in case 2 no pensi"&amp;"on.
kindly lookintoit.
one nation one rule. for all.
choice is open to all then see the difference .")</f>
        <v>Respected Concern,
Case-1 If first-time elected MLA - becomes minister/ CM- if they get pension
Case-2 if the officers rank served the nation to their whole life till retirement.
in both cases case, 1 gets a lifetime pension and whereas in case 2 no pension.
kindly lookintoit.
one nation one rule. for all.
choice is open to all then see the difference .</v>
      </c>
      <c r="D708" s="4" t="s">
        <v>1240</v>
      </c>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3">
      <c r="A709" s="2" t="s">
        <v>1241</v>
      </c>
      <c r="B709" s="3" t="s">
        <v>1242</v>
      </c>
      <c r="C709" s="4" t="str">
        <f ca="1">IFERROR(__xludf.DUMMYFUNCTION("GOOGLETRANSLATE(B709,""auto"",""en"")"),"The format is often played by Indians which is a speculative market, in this format half players of the opposite team taken by the participants of Dream 11, this is not good for the nationality of the people, because it is good for the nationality of the "&amp;"people. Not there. And we lost the match")</f>
        <v>The format is often played by Indians which is a speculative market, in this format half players of the opposite team taken by the participants of Dream 11, this is not good for the nationality of the people, because it is good for the nationality of the people. Not there. And we lost the match</v>
      </c>
      <c r="D709" s="4" t="s">
        <v>3089</v>
      </c>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3">
      <c r="A710" s="2" t="s">
        <v>1243</v>
      </c>
      <c r="B710" s="3" t="s">
        <v>1244</v>
      </c>
      <c r="C710" s="4" t="str">
        <f ca="1">IFERROR(__xludf.DUMMYFUNCTION("GOOGLETRANSLATE(B710,""auto"",""en"")"),"Small hydro projects (hydropower projects of capacity upto 25MW) has an identified potential of about 21GW from about 6000 sites, against which only about 4.8GW from about 1100 sites have been tapped. These plants have served not only to provide employmen"&amp;"t to local people but also helped in overall development of remote and far flung areas. Govt of India needs to support taping this potential by way of providing financial incentives. Hope to have favorable consideration by Government of India to provide i"&amp;"ncentive to such projects.")</f>
        <v>Small hydro projects (hydropower projects of capacity upto 25MW) has an identified potential of about 21GW from about 6000 sites, against which only about 4.8GW from about 1100 sites have been tapped. These plants have served not only to provide employment to local people but also helped in overall development of remote and far flung areas. Govt of India needs to support taping this potential by way of providing financial incentives. Hope to have favorable consideration by Government of India to provide incentive to such projects.</v>
      </c>
      <c r="D710" s="4" t="s">
        <v>1244</v>
      </c>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3">
      <c r="A711" s="2" t="s">
        <v>1245</v>
      </c>
      <c r="B711" s="3" t="s">
        <v>1246</v>
      </c>
      <c r="C711" s="4" t="str">
        <f ca="1">IFERROR(__xludf.DUMMYFUNCTION("GOOGLETRANSLATE(B711,""auto"",""en"")"),"On joining My GOV, we feel that it is bringing a big change in our life. How much we are becoming aware that we were not before. When we complete a task on My GOV, then our soul stops us from going against it. I think if I was not connected to My GOV, wou"&amp;"ld I have donated clothes to the poor. Did I save the tree by informing the police which people had set on fire. There are many things, which we got inspiration from My GOV, thus My GOV is bringing a lot of change in our life, continue it continuously.")</f>
        <v>On joining My GOV, we feel that it is bringing a big change in our life. How much we are becoming aware that we were not before. When we complete a task on My GOV, then our soul stops us from going against it. I think if I was not connected to My GOV, would I have donated clothes to the poor. Did I save the tree by informing the police which people had set on fire. There are many things, which we got inspiration from My GOV, thus My GOV is bringing a lot of change in our life, continue it continuously.</v>
      </c>
      <c r="D711" s="4" t="s">
        <v>3090</v>
      </c>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3">
      <c r="A712" s="2" t="s">
        <v>1247</v>
      </c>
      <c r="B712" s="3" t="s">
        <v>1248</v>
      </c>
      <c r="C712" s="4" t="str">
        <f ca="1">IFERROR(__xludf.DUMMYFUNCTION("GOOGLETRANSLATE(B712,""auto"",""en"")"),"Pls arrange free mask and other protected equipments")</f>
        <v>Pls arrange free mask and other protected equipments</v>
      </c>
      <c r="D712" s="4" t="s">
        <v>1248</v>
      </c>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3">
      <c r="A713" s="2" t="s">
        <v>1249</v>
      </c>
      <c r="B713" s="3" t="s">
        <v>1250</v>
      </c>
      <c r="C713" s="4" t="str">
        <f ca="1">IFERROR(__xludf.DUMMYFUNCTION("GOOGLETRANSLATE(B713,""auto"",""en"")"),"DREAM 11 FORMAT ARE OFTENLY PLAYING BY INDIANS WHICH IS A SATTA BAZAR, IN THIS FORMAT HALF PLAYERS OF THE OPPOSITE TEAM TO BE TAKEN BY THE DREAM 11 PARTICIPANTS, THIS NOT GOOD FOR NATIONALITY AS PEOPLE PRAY WITH GOD REGARDING GOOD PERFORMANCE OF OPPOSITE "&amp;"TEAM PLAYERS ,AND WE LOST MATCHES")</f>
        <v>DREAM 11 FORMAT ARE OFTENLY PLAYING BY INDIANS WHICH IS A SATTA BAZAR, IN THIS FORMAT HALF PLAYERS OF THE OPPOSITE TEAM TO BE TAKEN BY THE DREAM 11 PARTICIPANTS, THIS NOT GOOD FOR NATIONALITY AS PEOPLE PRAY WITH GOD REGARDING GOOD PERFORMANCE OF OPPOSITE TEAM PLAYERS ,AND WE LOST MATCHES</v>
      </c>
      <c r="D713" s="4" t="s">
        <v>1250</v>
      </c>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3">
      <c r="A714" s="2" t="s">
        <v>1251</v>
      </c>
      <c r="B714" s="3" t="s">
        <v>1252</v>
      </c>
      <c r="C714" s="4" t="str">
        <f ca="1">IFERROR(__xludf.DUMMYFUNCTION("GOOGLETRANSLATE(B714,""auto"",""en"")"),"Requesting for the Independent Directorship for Investor &amp; Citizen Welfare. As My Working is attached.
https://docs.google.com/presentation/d/e/2PACX-1vTrzNPxQfS9glss4y9JejxYlmH5CSDXzbA0nT5EN1mnSxhQoOYtiBx9yst5FBxE-bmXPdk8CiQsymUp/pub?start=false&amp;loop=tru"&amp;"e&amp;delayms=3000
https://in.linkedin.com/in/dr-vinay-kumar-verma-889b3319
https://independentdirectordrvinaykumarverma.wordpress.com/
https://twitter.com/vinayvcssgoc")</f>
        <v>Requesting for the Independent Directorship for Investor &amp; Citizen Welfare. As My Working is attached.
https://docs.google.com/presentation/d/e/2PACX-1vTrzNPxQfS9glss4y9JejxYlmH5CSDXzbA0nT5EN1mnSxhQoOYtiBx9yst5FBxE-bmXPdk8CiQsymUp/pub?start=false&amp;loop=true&amp;delayms=3000
https://in.linkedin.com/in/dr-vinay-kumar-verma-889b3319
https://independentdirectordrvinaykumarverma.wordpress.com/
https://twitter.com/vinayvcssgoc</v>
      </c>
      <c r="D714" s="4" t="s">
        <v>1252</v>
      </c>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3">
      <c r="A715" s="2" t="s">
        <v>1251</v>
      </c>
      <c r="B715" s="3" t="s">
        <v>1252</v>
      </c>
      <c r="C715" s="4" t="str">
        <f ca="1">IFERROR(__xludf.DUMMYFUNCTION("GOOGLETRANSLATE(B715,""auto"",""en"")"),"Requesting for the Independent Directorship for Investor &amp; Citizen Welfare. As My Working is attached.
https://docs.google.com/presentation/d/e/2PACX-1vTrzNPxQfS9glss4y9JejxYlmH5CSDXzbA0nT5EN1mnSxhQoOYtiBx9yst5FBxE-bmXPdk8CiQsymUp/pub?start=false&amp;loop=tru"&amp;"e&amp;delayms=3000
https://in.linkedin.com/in/dr-vinay-kumar-verma-889b3319
https://independentdirectordrvinaykumarverma.wordpress.com/
https://twitter.com/vinayvcssgoc")</f>
        <v>Requesting for the Independent Directorship for Investor &amp; Citizen Welfare. As My Working is attached.
https://docs.google.com/presentation/d/e/2PACX-1vTrzNPxQfS9glss4y9JejxYlmH5CSDXzbA0nT5EN1mnSxhQoOYtiBx9yst5FBxE-bmXPdk8CiQsymUp/pub?start=false&amp;loop=true&amp;delayms=3000
https://in.linkedin.com/in/dr-vinay-kumar-verma-889b3319
https://independentdirectordrvinaykumarverma.wordpress.com/
https://twitter.com/vinayvcssgoc</v>
      </c>
      <c r="D715" s="4" t="s">
        <v>1252</v>
      </c>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3">
      <c r="A716" s="2" t="s">
        <v>645</v>
      </c>
      <c r="B716" s="3" t="s">
        <v>1253</v>
      </c>
      <c r="C716" s="4" t="str">
        <f ca="1">IFERROR(__xludf.DUMMYFUNCTION("GOOGLETRANSLATE(B716,""auto"",""en"")"),"Respected Concern,
I have Idea Regarding the Voting in India
Why not link the voting line with the Aadhar Card
The one who want to vote can login and vote from anywhere in India
The pro cons of idea are
Pro:- Time and Management will be saved and more vot"&amp;"e can be casted
Cons:- Online Hacking can be done of votes
Solution for Cons:- the team of IT should be made with all the representative from each party")</f>
        <v>Respected Concern,
I have Idea Regarding the Voting in India
Why not link the voting line with the Aadhar Card
The one who want to vote can login and vote from anywhere in India
The pro cons of idea are
Pro:- Time and Management will be saved and more vote can be casted
Cons:- Online Hacking can be done of votes
Solution for Cons:- the team of IT should be made with all the representative from each party</v>
      </c>
      <c r="D716" s="4" t="s">
        <v>1253</v>
      </c>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3">
      <c r="A717" s="2" t="s">
        <v>1254</v>
      </c>
      <c r="B717" s="3" t="s">
        <v>1255</v>
      </c>
      <c r="C717" s="4" t="str">
        <f ca="1">IFERROR(__xludf.DUMMYFUNCTION("GOOGLETRANSLATE(B717,""auto"",""en"")"),"hi Sir
you have done lot of things but ground work is still pending,basic of any country and society is education and health structure...education is far behind and the students are studying same things as I did 18 years back.
you have picked a lot from f"&amp;"oreign countries,please study their education model and implement the good things the value education,the rules and regulations education,study of basic mannerism and please add more info abt indians that lived in indian history rather than foreigners
I h"&amp;"ope I have made a point. education from pre school till college will shape the society that you want")</f>
        <v>hi Sir
you have done lot of things but ground work is still pending,basic of any country and society is education and health structure...education is far behind and the students are studying same things as I did 18 years back.
you have picked a lot from foreign countries,please study their education model and implement the good things the value education,the rules and regulations education,study of basic mannerism and please add more info abt indians that lived in indian history rather than foreigners
I hope I have made a point. education from pre school till college will shape the society that you want</v>
      </c>
      <c r="D717" s="4" t="s">
        <v>1255</v>
      </c>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3">
      <c r="A718" s="2" t="s">
        <v>1256</v>
      </c>
      <c r="B718" s="3" t="s">
        <v>1257</v>
      </c>
      <c r="C718" s="4" t="str">
        <f ca="1">IFERROR(__xludf.DUMMYFUNCTION("GOOGLETRANSLATE(B718,""auto"",""en"")"),"Can there be a rupee expiry date
All things have expiry date, then why not ""rupee""?
When the expiry date is written on the note, people will automatically go to the bank and convert old notes into new notes
The five -year period of all notes should be v"&amp;"alidated ....
If done so
All the cash will automatically come to the bank account and
The problem of ""black money"" can also be solved automatically ...")</f>
        <v>Can there be a rupee expiry date
All things have expiry date, then why not "rupee"?
When the expiry date is written on the note, people will automatically go to the bank and convert old notes into new notes
The five -year period of all notes should be validated ....
If done so
All the cash will automatically come to the bank account and
The problem of "black money" can also be solved automatically ...</v>
      </c>
      <c r="D718" s="4" t="s">
        <v>3091</v>
      </c>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3">
      <c r="A719" s="2" t="s">
        <v>1258</v>
      </c>
      <c r="B719" s="3" t="s">
        <v>1259</v>
      </c>
      <c r="C719" s="4" t="str">
        <f ca="1">IFERROR(__xludf.DUMMYFUNCTION("GOOGLETRANSLATE(B719,""auto"",""en"")"),"Hon’ble Prime Minister
Govt of India
Acceptance of Aadhar by NSDL/SEBI for investment in Stocks
Sir
Your mission of every Indian using net banking has been so successful that it is worth putting the same in Guinness book of world records.Every Bank accoun"&amp;"t is linked to Aadhar. Aadhar shall be the minimum source for every person be it a hawker, chai Wala or sweeper to invest in Indian Stock Market.
The best way to Insulate our markets from FII investors is to have the maximum small domestic investors who h"&amp;"ave money but cant put because they don’t have PAN numbers. These small investors will have something like 1 to 2 lac to invest and earn the benefits.
To safeguard the small investors money they can be permitted to only invest in Blue Chip Companies and c"&amp;"ompanies where Government of India hold majority stake.
Please consider this request in the long term benefit to Indian population.
Thanking you
Manish Jaggi
9810039440")</f>
        <v>Hon’ble Prime Minister
Govt of India
Acceptance of Aadhar by NSDL/SEBI for investment in Stocks
Sir
Your mission of every Indian using net banking has been so successful that it is worth putting the same in Guinness book of world records.Every Bank account is linked to Aadhar. Aadhar shall be the minimum source for every person be it a hawker, chai Wala or sweeper to invest in Indian Stock Market.
The best way to Insulate our markets from FII investors is to have the maximum small domestic investors who have money but cant put because they don’t have PAN numbers. These small investors will have something like 1 to 2 lac to invest and earn the benefits.
To safeguard the small investors money they can be permitted to only invest in Blue Chip Companies and companies where Government of India hold majority stake.
Please consider this request in the long term benefit to Indian population.
Thanking you
Manish Jaggi
9810039440</v>
      </c>
      <c r="D719" s="4" t="s">
        <v>1259</v>
      </c>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3">
      <c r="A720" s="2" t="s">
        <v>1260</v>
      </c>
      <c r="B720" s="3" t="s">
        <v>1261</v>
      </c>
      <c r="C720" s="4" t="str">
        <f ca="1">IFERROR(__xludf.DUMMYFUNCTION("GOOGLETRANSLATE(B720,""auto"",""en"")"),"My opinion, Working hours should not be more than 8 hours in IT/corporates, or otherwise overtime should be paid,compulsorily, but not to be misused too! One more concern, I read, the coal mines will be privatized. Please ensure that environment will not "&amp;"be misused by the private mine owners, to blindly extract even the last stone of coal.")</f>
        <v>My opinion, Working hours should not be more than 8 hours in IT/corporates, or otherwise overtime should be paid,compulsorily, but not to be misused too! One more concern, I read, the coal mines will be privatized. Please ensure that environment will not be misused by the private mine owners, to blindly extract even the last stone of coal.</v>
      </c>
      <c r="D720" s="4" t="s">
        <v>1261</v>
      </c>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3">
      <c r="A721" s="2" t="s">
        <v>1262</v>
      </c>
      <c r="B721" s="3" t="s">
        <v>1263</v>
      </c>
      <c r="C721" s="4" t="str">
        <f ca="1">IFERROR(__xludf.DUMMYFUNCTION("GOOGLETRANSLATE(B721,""auto"",""en"")"),"India pollution free country .
We should stand towards free environmental India.
Pollution free Nation.
In this pollution free action we have to much concentrait our villages .")</f>
        <v>India pollution free country .
We should stand towards free environmental India.
Pollution free Nation.
In this pollution free action we have to much concentrait our villages .</v>
      </c>
      <c r="D721" s="4" t="s">
        <v>1263</v>
      </c>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3">
      <c r="A722" s="2" t="s">
        <v>1264</v>
      </c>
      <c r="B722" s="3" t="s">
        <v>1265</v>
      </c>
      <c r="C722" s="4" t="str">
        <f ca="1">IFERROR(__xludf.DUMMYFUNCTION("GOOGLETRANSLATE(B722,""auto"",""en"")"),"Pollution free India
India should become pollution free country. This is possible if everyone understands importance of pollution free Nation. More awareness campaigns should be launched. Students from their formative years should know their role to reduc"&amp;"e pollution.")</f>
        <v>Pollution free India
India should become pollution free country. This is possible if everyone understands importance of pollution free Nation. More awareness campaigns should be launched. Students from their formative years should know their role to reduce pollution.</v>
      </c>
      <c r="D722" s="4" t="s">
        <v>1265</v>
      </c>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3">
      <c r="A723" s="2" t="s">
        <v>1266</v>
      </c>
      <c r="B723" s="3" t="s">
        <v>1267</v>
      </c>
      <c r="C723" s="4" t="str">
        <f ca="1">IFERROR(__xludf.DUMMYFUNCTION("GOOGLETRANSLATE(B723,""auto"",""en"")"),"Sir my sugggestion is that you should issue a helpline number of NHI on which the problem of farmers whose land is being acquired by NHi can be resolved and the officials who are not listening to the farmers can take appropriate action.
Sir because my hou"&amp;"se is also being demolished due to road construction but I have not been given any compensation from NHI, please consider my advice")</f>
        <v>Sir my sugggestion is that you should issue a helpline number of NHI on which the problem of farmers whose land is being acquired by NHi can be resolved and the officials who are not listening to the farmers can take appropriate action.
Sir because my house is also being demolished due to road construction but I have not been given any compensation from NHI, please consider my advice</v>
      </c>
      <c r="D723" s="4" t="s">
        <v>1267</v>
      </c>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3">
      <c r="A724" s="2" t="s">
        <v>1266</v>
      </c>
      <c r="B724" s="3" t="s">
        <v>1268</v>
      </c>
      <c r="C724" s="4" t="str">
        <f ca="1">IFERROR(__xludf.DUMMYFUNCTION("GOOGLETRANSLATE(B724,""auto"",""en"")"),"Sir, my suggges is that you issue a helpline number of NHI on Jes.
Sir because my house is also being broken due to the construction of the road, but I have not been given any compensation from NHI, please consider my consultation")</f>
        <v>Sir, my suggges is that you issue a helpline number of NHI on Jes.
Sir because my house is also being broken due to the construction of the road, but I have not been given any compensation from NHI, please consider my consultation</v>
      </c>
      <c r="D724" s="4" t="s">
        <v>3092</v>
      </c>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3">
      <c r="A725" s="2" t="s">
        <v>1269</v>
      </c>
      <c r="B725" s="3" t="s">
        <v>1270</v>
      </c>
      <c r="C725" s="4" t="str">
        <f ca="1">IFERROR(__xludf.DUMMYFUNCTION("GOOGLETRANSLATE(B725,""auto"",""en"")"),"My suggestion for RBI is to put a bar code on all the checks so that the clearing house gets cleared from Tariike.
And the next revolution is to be cache after entering the check in the check ATM machine
Lalit Tiwari. 9300132298")</f>
        <v>My suggestion for RBI is to put a bar code on all the checks so that the clearing house gets cleared from Tariike.
And the next revolution is to be cache after entering the check in the check ATM machine
Lalit Tiwari. 9300132298</v>
      </c>
      <c r="D725" s="4" t="s">
        <v>3093</v>
      </c>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3">
      <c r="A726" s="2" t="s">
        <v>1271</v>
      </c>
      <c r="B726" s="3" t="s">
        <v>1272</v>
      </c>
      <c r="C726" s="4" t="str">
        <f ca="1">IFERROR(__xludf.DUMMYFUNCTION("GOOGLETRANSLATE(B726,""auto"",""en"")"),"2023 Nov Me Hone Wale 5 rajyo ke chunavo ko 2 mahine postpone krk or loksabha chunav ko 2 mahine phle 1 sath karana chahiye jise jise pesa or samay tatha men force bachega. Krapya Dhyan Den .......")</f>
        <v>2023 Nov Me Hone Wale 5 rajyo ke chunavo ko 2 mahine postpone krk or loksabha chunav ko 2 mahine phle 1 sath karana chahiye jise jise pesa or samay tatha men force bachega. Krapya Dhyan Den .......</v>
      </c>
      <c r="D726" s="4" t="s">
        <v>3094</v>
      </c>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3">
      <c r="A727" s="2" t="s">
        <v>1273</v>
      </c>
      <c r="B727" s="3" t="s">
        <v>1274</v>
      </c>
      <c r="C727" s="4" t="str">
        <f ca="1">IFERROR(__xludf.DUMMYFUNCTION("GOOGLETRANSLATE(B727,""auto"",""en"")"),"To
All Respective policy makers
Cleaness must be mandatory for all citizens if India. Strict financial actions must be taken for citizen found for spreading uncleaniness. Bharat is not for those citizen who cannot keep this country clean. Self service mus"&amp;"t be conplesoury for those who are physically fit. Days must be fix for giving services for cleaniness. Municipal corporations must be only as watching eyes.
Dr. Bhavana Narain")</f>
        <v>To
All Respective policy makers
Cleaness must be mandatory for all citizens if India. Strict financial actions must be taken for citizen found for spreading uncleaniness. Bharat is not for those citizen who cannot keep this country clean. Self service must be conplesoury for those who are physically fit. Days must be fix for giving services for cleaniness. Municipal corporations must be only as watching eyes.
Dr. Bhavana Narain</v>
      </c>
      <c r="D727" s="4" t="s">
        <v>1274</v>
      </c>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3">
      <c r="A728" s="2" t="s">
        <v>1275</v>
      </c>
      <c r="B728" s="3" t="s">
        <v>1276</v>
      </c>
      <c r="C728" s="4" t="str">
        <f ca="1">IFERROR(__xludf.DUMMYFUNCTION("GOOGLETRANSLATE(B728,""auto"",""en"")"),"All problems mentioned below can be resolved only using physics . All inventions mentioned below can be resolved only using physics . fill physicist in the rajya sabha to understand all of these below problems and to fix it.")</f>
        <v>All problems mentioned below can be resolved only using physics . All inventions mentioned below can be resolved only using physics . fill physicist in the rajya sabha to understand all of these below problems and to fix it.</v>
      </c>
      <c r="D728" s="4" t="s">
        <v>1276</v>
      </c>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3">
      <c r="A729" s="2" t="s">
        <v>1215</v>
      </c>
      <c r="B729" s="3" t="s">
        <v>1277</v>
      </c>
      <c r="C729" s="4" t="str">
        <f ca="1">IFERROR(__xludf.DUMMYFUNCTION("GOOGLETRANSLATE(B729,""auto"",""en"")"),"What do you understand from the world guru India?
Where there is a rape every day, citizens fight among themselves, in poverty, hungry stomach, robbery, murders, corruption.
Or an India where there is no problem but there is peace and progress in every fi"&amp;"eld.
Share.")</f>
        <v>What do you understand from the world guru India?
Where there is a rape every day, citizens fight among themselves, in poverty, hungry stomach, robbery, murders, corruption.
Or an India where there is no problem but there is peace and progress in every field.
Share.</v>
      </c>
      <c r="D729" s="4" t="s">
        <v>3095</v>
      </c>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3">
      <c r="A730" s="2" t="s">
        <v>1278</v>
      </c>
      <c r="B730" s="3" t="s">
        <v>1279</v>
      </c>
      <c r="C730" s="4" t="str">
        <f ca="1">IFERROR(__xludf.DUMMYFUNCTION("GOOGLETRANSLATE(B730,""auto"",""en"")"),"To be continued part
Bankon mein bank ki form fill karne ke liye gao ke logon ko help karne ki vyavastha honi chahiye. Jaise metro me hoti hai card touch karakey enter karne ke liye staff help kartey hai.
Chhota Chhota Relief Jaise Ki Pen Dena, Akhbaar Me"&amp;" Result Declare Karna, Notification Lana etc. Deke bachchon ko thodi khushi di ja sakti hai
Ladkiyon ke liye ki janey wali baatein:
Ladkiyan college me apna startup nahi khol pati aur ladke bhi unhe apne kaam me stake nahi de patey reason why chahe kuch b"&amp;"hi ho. Sansthanon me bhi jab ladkiyan join karti hai to unhe jyada se jyada no. 2 Banne ka Awsar Hi Mil Pata Hai. No. 1 ban pana unke liye thoda mushkil hi hota hai.
Ladkiyon ke saath ye bhi hota hai ki agar ek naukari hai aur garib bhai bahen hai to bahe"&amp;"n haaskey naukari lene se maana kar degi agar yahi wo akhiri rai raai uske bacha bacha bache bache bache bache bache bache bacha bacha bacha bacha bacha bchai ko emploi Ya agar girlfriend boyfriend hai to gf kabhie nahi chahegi ki uska bf beerojgaar ho ch"&amp;"ahe uski naukari na rahe phir bhi")</f>
        <v>To be continued part
Bankon mein bank ki form fill karne ke liye gao ke logon ko help karne ki vyavastha honi chahiye. Jaise metro me hoti hai card touch karakey enter karne ke liye staff help kartey hai.
Chhota Chhota Relief Jaise Ki Pen Dena, Akhbaar Me Result Declare Karna, Notification Lana etc. Deke bachchon ko thodi khushi di ja sakti hai
Ladkiyon ke liye ki janey wali baatein:
Ladkiyan college me apna startup nahi khol pati aur ladke bhi unhe apne kaam me stake nahi de patey reason why chahe kuch bhi ho. Sansthanon me bhi jab ladkiyan join karti hai to unhe jyada se jyada no. 2 Banne ka Awsar Hi Mil Pata Hai. No. 1 ban pana unke liye thoda mushkil hi hota hai.
Ladkiyon ke saath ye bhi hota hai ki agar ek naukari hai aur garib bhai bahen hai to bahen haaskey naukari lene se maana kar degi agar yahi wo akhiri rai raai uske bacha bacha bache bache bache bache bache bache bacha bacha bacha bacha bacha bchai ko emploi Ya agar girlfriend boyfriend hai to gf kabhie nahi chahegi ki uska bf beerojgaar ho chahe uski naukari na rahe phir bhi</v>
      </c>
      <c r="D730" s="4" t="s">
        <v>3096</v>
      </c>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3">
      <c r="A731" s="2" t="s">
        <v>1280</v>
      </c>
      <c r="B731" s="3" t="s">
        <v>1281</v>
      </c>
      <c r="C731" s="4" t="str">
        <f ca="1">IFERROR(__xludf.DUMMYFUNCTION("GOOGLETRANSLATE(B731,""auto"",""en"")"),"They should be plans to be done to clean up our country from all side,like from dirty environment,dirty social society and the dirt of people who can do work but beg for their daily needs,these people should be given work strictly so that they learn to wo"&amp;"rk and make our country lift up.")</f>
        <v>They should be plans to be done to clean up our country from all side,like from dirty environment,dirty social society and the dirt of people who can do work but beg for their daily needs,these people should be given work strictly so that they learn to work and make our country lift up.</v>
      </c>
      <c r="D731" s="4" t="s">
        <v>1281</v>
      </c>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3">
      <c r="A732" s="2" t="s">
        <v>1278</v>
      </c>
      <c r="B732" s="3" t="s">
        <v>1282</v>
      </c>
      <c r="C732" s="4" t="str">
        <f ca="1">IFERROR(__xludf.DUMMYFUNCTION("GOOGLETRANSLATE(B732,""auto"",""en"")"),"To be continued part 3
Aur nikalne walon ke liye prelims clear karna koi badi baat nahi hoti.
2. English language ki pariksha optional honi chahiye. Kehne ka matlab agar koi ye kehta hai ki wo po banna chahta hai par usey public relationship ya foregic re"&amp;"lationship me Foreign Branch Me Posting Nahi Leni Leni to use English language ki pariksha kariksha avoid karne ka hai.
3. Graduation me % ya bank ki mains pariksha me ga agar utni important nahi hai to ye baat sabko pata honi chahiye bus kuch inteligent "&amp;"bandon ko nahi.
4. Bankon me backlog vacancies nahi honi chahiye. Har haal me har post par baahaliyan honi chahiye. Chahe mop up counseling ke tahat ho.
SC / St Seatein General Category Ke Logon Ko Nahi Milni Chahiye Jaisa Aiims Me MBBS Admission Me Aaj S"&amp;"e Kuch Saal Pehle Hua Karta Tha. SC / St Bachchon Ko Educational Backup Dena Chahiye Ya Kuch Aur Karke Aisa Situation Ko Avoid Karna Chahiye. Bank ke result me ​​rank allot Honi Chahiye Taki Actual Merit Pata Chaley.
To be continued ...")</f>
        <v>To be continued part 3
Aur nikalne walon ke liye prelims clear karna koi badi baat nahi hoti.
2. English language ki pariksha optional honi chahiye. Kehne ka matlab agar koi ye kehta hai ki wo po banna chahta hai par usey public relationship ya foregic relationship me Foreign Branch Me Posting Nahi Leni Leni to use English language ki pariksha kariksha avoid karne ka hai.
3. Graduation me % ya bank ki mains pariksha me ga agar utni important nahi hai to ye baat sabko pata honi chahiye bus kuch inteligent bandon ko nahi.
4. Bankon me backlog vacancies nahi honi chahiye. Har haal me har post par baahaliyan honi chahiye. Chahe mop up counseling ke tahat ho.
SC / St Seatein General Category Ke Logon Ko Nahi Milni Chahiye Jaisa Aiims Me MBBS Admission Me Aaj Se Kuch Saal Pehle Hua Karta Tha. SC / St Bachchon Ko Educational Backup Dena Chahiye Ya Kuch Aur Karke Aisa Situation Ko Avoid Karna Chahiye. Bank ke result me ​​rank allot Honi Chahiye Taki Actual Merit Pata Chaley.
To be continued ...</v>
      </c>
      <c r="D732" s="4" t="s">
        <v>3097</v>
      </c>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3">
      <c r="A733" s="2" t="s">
        <v>1278</v>
      </c>
      <c r="B733" s="3" t="s">
        <v>1283</v>
      </c>
      <c r="C733" s="4" t="str">
        <f ca="1">IFERROR(__xludf.DUMMYFUNCTION("GOOGLETRANSLATE(B733,""auto"",""en"")"),"To be continued part 2
Technology ko isliye bhi avoid karna chahiye kyonki technology ke bahut saare side effects bhi hai jaise ki bankon me link fail hona.
Japan ko copy karke agar technology laya gaya to japan ke tarah jansankhya dar -2%
Aane waley kal "&amp;"ke bachchon ke liye ki jani wali baatein:
1. Ek Grievance Box Honi Chahiye Jisme Bachche, Kya Wajah Rahi Ki Wey Sarkari Naukari Nahi Le Paye, Express Karein.
Aaj ke generation ke bachchey ke liye ki janey wali baatein:
1. Aisey Bachche Jo Doosron Ke Kisi "&amp;"Kisi Job Ke Prelims Ya Mains Clear Karwa Sakte Hain, Unhe Aane Aane Ke Liye Protsahan Dena Chahiye. Aisa Karne Ke Liye Sarkar Koi Bhi Tarika Apna Sakti Hai, Jaise Un Bachchon Ko Financial Gain Offer Karna.
Iske pichhe karan ye hai ki majority of bachchon "&amp;"ki prelims bhi clear nahi hoti jabki ye baat sach hai ki prelims ki cutoff utni nahi hoti. To be continued ...")</f>
        <v>To be continued part 2
Technology ko isliye bhi avoid karna chahiye kyonki technology ke bahut saare side effects bhi hai jaise ki bankon me link fail hona.
Japan ko copy karke agar technology laya gaya to japan ke tarah jansankhya dar -2%
Aane waley kal ke bachchon ke liye ki jani wali baatein:
1. Ek Grievance Box Honi Chahiye Jisme Bachche, Kya Wajah Rahi Ki Wey Sarkari Naukari Nahi Le Paye, Express Karein.
Aaj ke generation ke bachchey ke liye ki janey wali baatein:
1. Aisey Bachche Jo Doosron Ke Kisi Kisi Job Ke Prelims Ya Mains Clear Karwa Sakte Hain, Unhe Aane Aane Ke Liye Protsahan Dena Chahiye. Aisa Karne Ke Liye Sarkar Koi Bhi Tarika Apna Sakti Hai, Jaise Un Bachchon Ko Financial Gain Offer Karna.
Iske pichhe karan ye hai ki majority of bachchon ki prelims bhi clear nahi hoti jabki ye baat sach hai ki prelims ki cutoff utni nahi hoti. To be continued ...</v>
      </c>
      <c r="D733" s="4" t="s">
        <v>3098</v>
      </c>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3">
      <c r="A734" s="2" t="s">
        <v>1284</v>
      </c>
      <c r="B734" s="3" t="s">
        <v>1285</v>
      </c>
      <c r="C734" s="4" t="str">
        <f ca="1">IFERROR(__xludf.DUMMYFUNCTION("GOOGLETRANSLATE(B734,""auto"",""en"")"),"First i want to introduce myself
My name is Hrithik Kumar
I am from Bihar.
My and all over Bihar is the only issue that the government should stop the government school and government hospitals
Because in Bihar, the teachers of the government school do no"&amp;"t read anything, they come and sit on the chair and the government hospital has the same condition.
Me and the whole of Bihar just want everything to be private
This is the only way to improve corrupt teachers and corrupt doctors in Bihar.
Lal of Bihar -R"&amp;"itik Kumar
Jai Hind Jai Bharat")</f>
        <v>First i want to introduce myself
My name is Hrithik Kumar
I am from Bihar.
My and all over Bihar is the only issue that the government should stop the government school and government hospitals
Because in Bihar, the teachers of the government school do not read anything, they come and sit on the chair and the government hospital has the same condition.
Me and the whole of Bihar just want everything to be private
This is the only way to improve corrupt teachers and corrupt doctors in Bihar.
Lal of Bihar -Ritik Kumar
Jai Hind Jai Bharat</v>
      </c>
      <c r="D734" s="4" t="s">
        <v>3099</v>
      </c>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3">
      <c r="A735" s="2" t="s">
        <v>1278</v>
      </c>
      <c r="B735" s="3" t="s">
        <v>1286</v>
      </c>
      <c r="C735" s="4" t="str">
        <f ca="1">IFERROR(__xludf.DUMMYFUNCTION("GOOGLETRANSLATE(B735,""auto"",""en"")"),"Job mudde pe bolne ja raha hoon.
Job mudde pe saarkar ke taraf se thik thak kaam nahi ho pa raha hai, yahi karan hai ki desh me berojgaari ki samasya pao pasar rahi hai.
Berojgaari ki samasya khatam karni hai to teen kaam karne hongy. Beetey Hue Kal, Aaj "&amp;"Aur Kal Ke Bachchon Ke Liye Kuch Karna Hoga.
Beetey hue kal ke bachchon ke liye ki jani wali baatein:
1. Agar Diesel Petrol Ke Dam Badhtey Hai to Chawal, Dal Aur Aatey Ke Price Me Kami Aani Chahiye. Taki Kam Se Kam Khane Ke Laley Na Padey.
2. Age Relaxati"&amp;"on Ya Financial Assistant (Agar Kar Paye to) Ki Vyavastha Honi Chahiye. Beetey hue daud me bahut bachche isiliye bhi naukari nahi le paye kyonki unkey paas financial backup nahi tha.
3. Sarkar ko ek clear stand banana chahiye. Humein Banks, Railways, Regi"&amp;"stry Office etc. Me Technology Lani Hai Ya Nahi.
Agar Naukriyan khatam ho rahi hai aur sarkar ke paas berojgaari pe karne ke liye kuch nahi hai to filhaal ke liye technology se doorie banani chahiye. To be continued ...")</f>
        <v>Job mudde pe bolne ja raha hoon.
Job mudde pe saarkar ke taraf se thik thak kaam nahi ho pa raha hai, yahi karan hai ki desh me berojgaari ki samasya pao pasar rahi hai.
Berojgaari ki samasya khatam karni hai to teen kaam karne hongy. Beetey Hue Kal, Aaj Aur Kal Ke Bachchon Ke Liye Kuch Karna Hoga.
Beetey hue kal ke bachchon ke liye ki jani wali baatein:
1. Agar Diesel Petrol Ke Dam Badhtey Hai to Chawal, Dal Aur Aatey Ke Price Me Kami Aani Chahiye. Taki Kam Se Kam Khane Ke Laley Na Padey.
2. Age Relaxation Ya Financial Assistant (Agar Kar Paye to) Ki Vyavastha Honi Chahiye. Beetey hue daud me bahut bachche isiliye bhi naukari nahi le paye kyonki unkey paas financial backup nahi tha.
3. Sarkar ko ek clear stand banana chahiye. Humein Banks, Railways, Registry Office etc. Me Technology Lani Hai Ya Nahi.
Agar Naukriyan khatam ho rahi hai aur sarkar ke paas berojgaari pe karne ke liye kuch nahi hai to filhaal ke liye technology se doorie banani chahiye. To be continued ...</v>
      </c>
      <c r="D735" s="4" t="s">
        <v>3100</v>
      </c>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3">
      <c r="A736" s="2" t="s">
        <v>1287</v>
      </c>
      <c r="B736" s="3" t="s">
        <v>1288</v>
      </c>
      <c r="C736" s="4" t="str">
        <f ca="1">IFERROR(__xludf.DUMMYFUNCTION("GOOGLETRANSLATE(B736,""auto"",""en"")"),"Health Insurance For Individual income Tax Payer :
If government offers free heath insurance to every individual income tax payers after attaining age of 60 years or after retirement till death.
Insurance amount can fix based on some percentage of tax pay"&amp;"ed during the service. With this every individual will pay tax regularly and even try to accumulate more tax amount to get higher amount health insurance.")</f>
        <v>Health Insurance For Individual income Tax Payer :
If government offers free heath insurance to every individual income tax payers after attaining age of 60 years or after retirement till death.
Insurance amount can fix based on some percentage of tax payed during the service. With this every individual will pay tax regularly and even try to accumulate more tax amount to get higher amount health insurance.</v>
      </c>
      <c r="D736" s="4" t="s">
        <v>1288</v>
      </c>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3">
      <c r="A737" s="2" t="s">
        <v>1289</v>
      </c>
      <c r="B737" s="3" t="s">
        <v>1290</v>
      </c>
      <c r="C737" s="4" t="str">
        <f ca="1">IFERROR(__xludf.DUMMYFUNCTION("GOOGLETRANSLATE(B737,""auto"",""en"")"),"Should there be an expiry date of rupee?
Suggestion ....
All things have expiry date then why not ""rupee""
When the expiry date is written on the note, people will automatically go to the bank and convert old notes into new notes
The five -year period of"&amp;" all notes should be validated ....
If it is done then
All the cash will automatically come to the bank account and
The problem of ""black money"" can also be solved automatically.")</f>
        <v>Should there be an expiry date of rupee?
Suggestion ....
All things have expiry date then why not "rupee"
When the expiry date is written on the note, people will automatically go to the bank and convert old notes into new notes
The five -year period of all notes should be validated ....
If it is done then
All the cash will automatically come to the bank account and
The problem of "black money" can also be solved automatically.</v>
      </c>
      <c r="D737" s="4" t="s">
        <v>3101</v>
      </c>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3">
      <c r="A738" s="2" t="s">
        <v>1291</v>
      </c>
      <c r="B738" s="3" t="s">
        <v>1292</v>
      </c>
      <c r="C738" s="4" t="str">
        <f ca="1">IFERROR(__xludf.DUMMYFUNCTION("GOOGLETRANSLATE(B738,""auto"",""en"")"),"Sir i am sandeep jain from Ghaziabad UP,a graduate Mechanical engineer with 33 yr of Industry exp.I want to do work in your team for Improvements in any area.I have learned Many Techniques of Improvements and done no of improvement s during my work.Pl gui"&amp;"de me for right apprach.I will be grate ful.")</f>
        <v>Sir i am sandeep jain from Ghaziabad UP,a graduate Mechanical engineer with 33 yr of Industry exp.I want to do work in your team for Improvements in any area.I have learned Many Techniques of Improvements and done no of improvement s during my work.Pl guide me for right apprach.I will be grate ful.</v>
      </c>
      <c r="D738" s="4" t="s">
        <v>1292</v>
      </c>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3">
      <c r="A739" s="2" t="s">
        <v>1291</v>
      </c>
      <c r="B739" s="3" t="s">
        <v>1293</v>
      </c>
      <c r="C739" s="4" t="str">
        <f ca="1">IFERROR(__xludf.DUMMYFUNCTION("GOOGLETRANSLATE(B739,""auto"",""en"")"),"Respected PM Sir - I want to bring to your notice the pathetic condition of Beggars in all over India .You and yr Govt. has launched so many schemes for poor then why these people are Begging. It is unhuman.This means there are a lot of flaws in the imple"&amp;"mentation of scheme s. The benefit is not going to the deserved person at all .Some has ration stored in their houses for 6 months consumption from Govt schemes but these beggars do not have access to these schemes. Why it is so sir. Pl focus on the imple"&amp;"ntation and result.")</f>
        <v>Respected PM Sir - I want to bring to your notice the pathetic condition of Beggars in all over India .You and yr Govt. has launched so many schemes for poor then why these people are Begging. It is unhuman.This means there are a lot of flaws in the implementation of scheme s. The benefit is not going to the deserved person at all .Some has ration stored in their houses for 6 months consumption from Govt schemes but these beggars do not have access to these schemes. Why it is so sir. Pl focus on the implentation and result.</v>
      </c>
      <c r="D739" s="4" t="s">
        <v>1293</v>
      </c>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3">
      <c r="A740" s="2" t="s">
        <v>1294</v>
      </c>
      <c r="B740" s="3" t="s">
        <v>1295</v>
      </c>
      <c r="C740" s="4" t="str">
        <f ca="1">IFERROR(__xludf.DUMMYFUNCTION("GOOGLETRANSLATE(B740,""auto"",""en"")"),"Greetings,
Govt should be tackling the all scheme which launched for the citizen, is running in proper way of there is scams.......")</f>
        <v>Greetings,
Govt should be tackling the all scheme which launched for the citizen, is running in proper way of there is scams.......</v>
      </c>
      <c r="D740" s="4" t="s">
        <v>1295</v>
      </c>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3">
      <c r="A741" s="2" t="s">
        <v>1296</v>
      </c>
      <c r="B741" s="3" t="s">
        <v>1297</v>
      </c>
      <c r="C741" s="4" t="str">
        <f ca="1">IFERROR(__xludf.DUMMYFUNCTION("GOOGLETRANSLATE(B741,""auto"",""en"")"),"The PM while extorting the Supreme Court judiciary said more time to be spent in Courts. Yes.")</f>
        <v>The PM while extorting the Supreme Court judiciary said more time to be spent in Courts. Yes.</v>
      </c>
      <c r="D741" s="4" t="s">
        <v>1297</v>
      </c>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3">
      <c r="A742" s="2" t="s">
        <v>1298</v>
      </c>
      <c r="B742" s="3" t="s">
        <v>1299</v>
      </c>
      <c r="C742" s="4" t="str">
        <f ca="1">IFERROR(__xludf.DUMMYFUNCTION("GOOGLETRANSLATE(B742,""auto"",""en"")"),"Greetings
Sir,
There's alot of government website exist.Please do clear my doubts whether the ideas we post here really make changes??? Else it was just designed as a game for peole??? Is their anyone who can make changes going these ideas??? Will our ide"&amp;"as taken into consideration??? At least by replying to these questions make us feel that digital india isn't about play to earn, is a revolution to make changes....
With regards
G. V. Sree Harini
09/11/2022")</f>
        <v>Greetings
Sir,
There's alot of government website exist.Please do clear my doubts whether the ideas we post here really make changes??? Else it was just designed as a game for peole??? Is their anyone who can make changes going these ideas??? Will our ideas taken into consideration??? At least by replying to these questions make us feel that digital india isn't about play to earn, is a revolution to make changes....
With regards
G. V. Sree Harini
09/11/2022</v>
      </c>
      <c r="D742" s="4" t="s">
        <v>1299</v>
      </c>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3">
      <c r="A743" s="2" t="s">
        <v>1300</v>
      </c>
      <c r="B743" s="3" t="s">
        <v>1301</v>
      </c>
      <c r="C743" s="4" t="str">
        <f ca="1">IFERROR(__xludf.DUMMYFUNCTION("GOOGLETRANSLATE(B743,""auto"",""en"")"),"Respected Modi Ji, Namaskar Sir Ji, I knows it very that only you can do this job for the benefit of CITIZEN OF NORTH BENGAL, WEST BENGAL. Sir, arrange to established a SUPER SPECIALTY MEDICAL COLLEGE like AIIMS so that the people of North Bengal can get "&amp;"better treatment since most of Hospital and Medical College of NORTH BENGAL are referring patients either at KOLKATA or VELLOR but the Family Members are unable to afford the cost of expenses. Thanks, Jai Hind, RATAN KUMAR GHOSH 9831361851")</f>
        <v>Respected Modi Ji, Namaskar Sir Ji, I knows it very that only you can do this job for the benefit of CITIZEN OF NORTH BENGAL, WEST BENGAL. Sir, arrange to established a SUPER SPECIALTY MEDICAL COLLEGE like AIIMS so that the people of North Bengal can get better treatment since most of Hospital and Medical College of NORTH BENGAL are referring patients either at KOLKATA or VELLOR but the Family Members are unable to afford the cost of expenses. Thanks, Jai Hind, RATAN KUMAR GHOSH 9831361851</v>
      </c>
      <c r="D743" s="4" t="s">
        <v>1301</v>
      </c>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3">
      <c r="A744" s="2" t="s">
        <v>1302</v>
      </c>
      <c r="B744" s="3" t="s">
        <v>1303</v>
      </c>
      <c r="C744" s="4" t="str">
        <f ca="1">IFERROR(__xludf.DUMMYFUNCTION("GOOGLETRANSLATE(B744,""auto"",""en"")"),"Patliputra University Me Private Sector Hona Chahhe. Patliputra University Se Students Ka Bahut Problem Face Karte Hai Students. Is per bahut vichar karne ka anumati chahta hu sarkar se ek per bichar vimarsh kiya jaaye")</f>
        <v>Patliputra University Me Private Sector Hona Chahhe. Patliputra University Se Students Ka Bahut Problem Face Karte Hai Students. Is per bahut vichar karne ka anumati chahta hu sarkar se ek per bichar vimarsh kiya jaaye</v>
      </c>
      <c r="D744" s="4" t="s">
        <v>3102</v>
      </c>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3">
      <c r="A745" s="2" t="s">
        <v>1304</v>
      </c>
      <c r="B745" s="3" t="s">
        <v>1305</v>
      </c>
      <c r="C745" s="4" t="str">
        <f ca="1">IFERROR(__xludf.DUMMYFUNCTION("GOOGLETRANSLATE(B745,""auto"",""en"")"),"Wonderful")</f>
        <v>Wonderful</v>
      </c>
      <c r="D745" s="4" t="s">
        <v>1305</v>
      </c>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3">
      <c r="A746" s="2" t="s">
        <v>1304</v>
      </c>
      <c r="B746" s="3" t="s">
        <v>1306</v>
      </c>
      <c r="C746" s="4" t="str">
        <f ca="1">IFERROR(__xludf.DUMMYFUNCTION("GOOGLETRANSLATE(B746,""auto"",""en"")"),"Awesome")</f>
        <v>Awesome</v>
      </c>
      <c r="D746" s="4" t="s">
        <v>1306</v>
      </c>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3">
      <c r="A747" s="2" t="s">
        <v>890</v>
      </c>
      <c r="B747" s="3" t="s">
        <v>1307</v>
      </c>
      <c r="C747" s="4" t="str">
        <f ca="1">IFERROR(__xludf.DUMMYFUNCTION("GOOGLETRANSLATE(B747,""auto"",""en"")"),"POLLUTION IN DELHI.
SIR,
ONE OF THE MAIN REASONS FOR POLLUTION IN DELHI IS THE CROP BURNING HAPPENS IN PUNJAB AND HARYANA. CAN'T WE MAKE FERTILIZERS OR ANY OTHER PRODUCTS FROM THESE CROP WASTES INSTEAD OF BURNING? I THINK OUR TALENTED IITANS CAN FIND A SO"&amp;"LUTION.
REGARDS")</f>
        <v>POLLUTION IN DELHI.
SIR,
ONE OF THE MAIN REASONS FOR POLLUTION IN DELHI IS THE CROP BURNING HAPPENS IN PUNJAB AND HARYANA. CAN'T WE MAKE FERTILIZERS OR ANY OTHER PRODUCTS FROM THESE CROP WASTES INSTEAD OF BURNING? I THINK OUR TALENTED IITANS CAN FIND A SOLUTION.
REGARDS</v>
      </c>
      <c r="D747" s="4" t="s">
        <v>1307</v>
      </c>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3">
      <c r="A748" s="2" t="s">
        <v>1308</v>
      </c>
      <c r="B748" s="3" t="s">
        <v>1309</v>
      </c>
      <c r="C748" s="4" t="str">
        <f ca="1">IFERROR(__xludf.DUMMYFUNCTION("GOOGLETRANSLATE(B748,""auto"",""en"")"),"The idea for making crorepati citizens in India Every month every year.
LOTTERY SYSTEM:
Indian government can launch a program for generating huge money every year on basis of Luck and its a opportunity to make more milliners every month every year. ( Dig"&amp;"ital ticket or printed ticket)
1) Monthly LOTTERY with prize money 5 crore and the cost of lottery ticket Rs 50/ Ticket. Government can issue 30 crore Tickets. Government can generate 1500 crore every month and 18000 crore yearly.
2) Yearly bumper LOTTERY"&amp;" with prize money Rs 100 crore , the cost of ticket Rs 150/ Ticket govt can issue 20 crore ticket.which means Government can generate Rs 3000 crore Yearly.
A small business idea if Government is handling this system a complete loyalty of project then ever"&amp;"y year govt can generate revenue of Rs 20000 crore to Rs 50000 crore according to the tickets the total expense consist Rs 500 crore maximum.
Every year millioners lists are upgrade and plenty of cash flow is their in Indian Mark")</f>
        <v>The idea for making crorepati citizens in India Every month every year.
LOTTERY SYSTEM:
Indian government can launch a program for generating huge money every year on basis of Luck and its a opportunity to make more milliners every month every year. ( Digital ticket or printed ticket)
1) Monthly LOTTERY with prize money 5 crore and the cost of lottery ticket Rs 50/ Ticket. Government can issue 30 crore Tickets. Government can generate 1500 crore every month and 18000 crore yearly.
2) Yearly bumper LOTTERY with prize money Rs 100 crore , the cost of ticket Rs 150/ Ticket govt can issue 20 crore ticket.which means Government can generate Rs 3000 crore Yearly.
A small business idea if Government is handling this system a complete loyalty of project then every year govt can generate revenue of Rs 20000 crore to Rs 50000 crore according to the tickets the total expense consist Rs 500 crore maximum.
Every year millioners lists are upgrade and plenty of cash flow is their in Indian Mark</v>
      </c>
      <c r="D748" s="4" t="s">
        <v>1309</v>
      </c>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3">
      <c r="A749" s="2" t="s">
        <v>1310</v>
      </c>
      <c r="B749" s="3" t="s">
        <v>1311</v>
      </c>
      <c r="C749" s="4" t="str">
        <f ca="1">IFERROR(__xludf.DUMMYFUNCTION("GOOGLETRANSLATE(B749,""auto"",""en"")"),"Respected Sir, I want to drawn attention towards Medical students who hv returned back due to covid war are waiting for internship. specially in Delhi .they r in stress their time is wasted other states like maharastra Gujarat Up r not taking them due to "&amp;"domicile issue they don't want to give stipends and so on reason .Sir they r Indian first .Delhi has lest seats but more FMGE students kaha jayenge yaha future doctors Hospitals like RML AIims r not opening intership .sir pls increase seats in Delhi. plus"&amp;" request other states to open internship for this waiting students they r stressed and parents r worried they hv spent lot of money by taking loans gar bhi sold kiya hai sir pls look into matter .more over NMC have made new rules of 2yr internship compuls"&amp;"ary. sir this is waste of one yr plus only medical College with hospitals should give internship .this is wrong previous rule should come back sir pls connect to concern authorities solve this issues of long waiting students thank u")</f>
        <v>Respected Sir, I want to drawn attention towards Medical students who hv returned back due to covid war are waiting for internship. specially in Delhi .they r in stress their time is wasted other states like maharastra Gujarat Up r not taking them due to domicile issue they don't want to give stipends and so on reason .Sir they r Indian first .Delhi has lest seats but more FMGE students kaha jayenge yaha future doctors Hospitals like RML AIims r not opening intership .sir pls increase seats in Delhi. plus request other states to open internship for this waiting students they r stressed and parents r worried they hv spent lot of money by taking loans gar bhi sold kiya hai sir pls look into matter .more over NMC have made new rules of 2yr internship compulsary. sir this is waste of one yr plus only medical College with hospitals should give internship .this is wrong previous rule should come back sir pls connect to concern authorities solve this issues of long waiting students thank u</v>
      </c>
      <c r="D749" s="4" t="s">
        <v>1311</v>
      </c>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3">
      <c r="A750" s="2" t="s">
        <v>1312</v>
      </c>
      <c r="B750" s="3" t="s">
        <v>1313</v>
      </c>
      <c r="C750" s="4" t="str">
        <f ca="1">IFERROR(__xludf.DUMMYFUNCTION("GOOGLETRANSLATE(B750,""auto"",""en"")"),"1 solar energy ko promote kro
PM Awas Banne Wale Ghr Me Solar Panel Lgwaye
Penal me lagne wale instruments. Kam price me har jagah uplabdh karwaye.
2
My Life My Tree Yojna Banaye Jisme Har Kisi Ko Ek Tree Lagana Aniwary Ho Govt Land
Rrr ko har kisi ko sam"&amp;"jhaye advertisement bnao etc.
Reuse Reduce Recycle Ye Aam Aadmi B Apni Life Me Use Kar Sakte Hai Jisse Pollution Kam Hoga
3. Ganga Narmada Canal Project Laye Patna Se Kolkata Tak Ganga River Me And Patna Se Jabalpur Canal Baniye Jabalpur Se Gujrat Tak Big"&amp;" Cargo Ship Canal Bnaye.
Narmada river me b pani bhrpur hota hai or ganga. And son river me b
Water Drainage Systems Bnaya. Yamuna river ka pani itna ganda hota hai uske pass b khada nii raha ja skta
Swachata ke liye kathor kanoon bnaya jay. Bahut ho gayi"&amp;" laperwahi
2. New New Invention Ke Liye Youth Ko Promote Kro Inki Skills Ko Ubharo Electric Ko")</f>
        <v>1 solar energy ko promote kro
PM Awas Banne Wale Ghr Me Solar Panel Lgwaye
Penal me lagne wale instruments. Kam price me har jagah uplabdh karwaye.
2
My Life My Tree Yojna Banaye Jisme Har Kisi Ko Ek Tree Lagana Aniwary Ho Govt Land
Rrr ko har kisi ko samjhaye advertisement bnao etc.
Reuse Reduce Recycle Ye Aam Aadmi B Apni Life Me Use Kar Sakte Hai Jisse Pollution Kam Hoga
3. Ganga Narmada Canal Project Laye Patna Se Kolkata Tak Ganga River Me And Patna Se Jabalpur Canal Baniye Jabalpur Se Gujrat Tak Big Cargo Ship Canal Bnaye.
Narmada river me b pani bhrpur hota hai or ganga. And son river me b
Water Drainage Systems Bnaya. Yamuna river ka pani itna ganda hota hai uske pass b khada nii raha ja skta
Swachata ke liye kathor kanoon bnaya jay. Bahut ho gayi laperwahi
2. New New Invention Ke Liye Youth Ko Promote Kro Inki Skills Ko Ubharo Electric Ko</v>
      </c>
      <c r="D750" s="4" t="s">
        <v>3103</v>
      </c>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3">
      <c r="A751" s="2" t="s">
        <v>1314</v>
      </c>
      <c r="B751" s="3" t="s">
        <v>1315</v>
      </c>
      <c r="C751" s="4" t="str">
        <f ca="1">IFERROR(__xludf.DUMMYFUNCTION("GOOGLETRANSLATE(B751,""auto"",""en"")"),"Health Insurance Companies do not cover Rehumatical Arthritis, as the treatment is expensive.
Lower middle class couldn't afford the regular treatment, if specialist Dr are there patients are there then why not the coverage unlike any other chronic diseas"&amp;"e..
I request the Government to look into this and discuss with IDRA to make it a mandatory coverage under all health insurance.
We pay a lot to insurance companies however it's always on their terms they offer the coverage.
Won't it be better if Customer"&amp;" share equal rights especially on health insurance...to get better coverage...")</f>
        <v>Health Insurance Companies do not cover Rehumatical Arthritis, as the treatment is expensive.
Lower middle class couldn't afford the regular treatment, if specialist Dr are there patients are there then why not the coverage unlike any other chronic disease..
I request the Government to look into this and discuss with IDRA to make it a mandatory coverage under all health insurance.
We pay a lot to insurance companies however it's always on their terms they offer the coverage.
Won't it be better if Customer share equal rights especially on health insurance...to get better coverage...</v>
      </c>
      <c r="D751" s="4" t="s">
        <v>1315</v>
      </c>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3">
      <c r="A752" s="2" t="s">
        <v>1316</v>
      </c>
      <c r="B752" s="3" t="s">
        <v>1317</v>
      </c>
      <c r="C752" s="4" t="str">
        <f ca="1">IFERROR(__xludf.DUMMYFUNCTION("GOOGLETRANSLATE(B752,""auto"",""en"")"),"Need a big research centre in every state for children's.")</f>
        <v>Need a big research centre in every state for children's.</v>
      </c>
      <c r="D752" s="4" t="s">
        <v>1317</v>
      </c>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3">
      <c r="A753" s="2" t="s">
        <v>1318</v>
      </c>
      <c r="B753" s="3" t="s">
        <v>1319</v>
      </c>
      <c r="C753" s="4" t="str">
        <f ca="1">IFERROR(__xludf.DUMMYFUNCTION("GOOGLETRANSLATE(B753,""auto"",""en"")"),"After the Ban of Chinese App and some Platforms, There was Wave of Indian companies making app, that has gone down now, we need to remind people that we still need to progress and inno ate more in the field. during that time I also saw the development of "&amp;"app similar to tweeter but it seemed to be made by indian for indians, we need to go global, we need to remind our innovators that product should be indian but it should be made for global audience. since the recent events, we can make an alternative micr"&amp;"oblogging app or an video platform app, where government head, representative and all top content creators of the country should have the presence on those applications and try to engage the indian and global audience through those platforms with some exc"&amp;"lusive content as well")</f>
        <v>After the Ban of Chinese App and some Platforms, There was Wave of Indian companies making app, that has gone down now, we need to remind people that we still need to progress and inno ate more in the field. during that time I also saw the development of app similar to tweeter but it seemed to be made by indian for indians, we need to go global, we need to remind our innovators that product should be indian but it should be made for global audience. since the recent events, we can make an alternative microblogging app or an video platform app, where government head, representative and all top content creators of the country should have the presence on those applications and try to engage the indian and global audience through those platforms with some exclusive content as well</v>
      </c>
      <c r="D753" s="4" t="s">
        <v>1319</v>
      </c>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3">
      <c r="A754" s="2" t="s">
        <v>1318</v>
      </c>
      <c r="B754" s="3" t="s">
        <v>1319</v>
      </c>
      <c r="C754" s="4" t="str">
        <f ca="1">IFERROR(__xludf.DUMMYFUNCTION("GOOGLETRANSLATE(B754,""auto"",""en"")"),"After the Ban of Chinese App and some Platforms, There was Wave of Indian companies making app, that has gone down now, we need to remind people that we still need to progress and inno ate more in the field. during that time I also saw the development of "&amp;"app similar to tweeter but it seemed to be made by indian for indians, we need to go global, we need to remind our innovators that product should be indian but it should be made for global audience. since the recent events, we can make an alternative micr"&amp;"oblogging app or an video platform app, where government head, representative and all top content creators of the country should have the presence on those applications and try to engage the indian and global audience through those platforms with some exc"&amp;"lusive content as well")</f>
        <v>After the Ban of Chinese App and some Platforms, There was Wave of Indian companies making app, that has gone down now, we need to remind people that we still need to progress and inno ate more in the field. during that time I also saw the development of app similar to tweeter but it seemed to be made by indian for indians, we need to go global, we need to remind our innovators that product should be indian but it should be made for global audience. since the recent events, we can make an alternative microblogging app or an video platform app, where government head, representative and all top content creators of the country should have the presence on those applications and try to engage the indian and global audience through those platforms with some exclusive content as well</v>
      </c>
      <c r="D754" s="4" t="s">
        <v>1319</v>
      </c>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3">
      <c r="A755" s="2" t="s">
        <v>1320</v>
      </c>
      <c r="B755" s="3" t="s">
        <v>1321</v>
      </c>
      <c r="C755" s="4" t="str">
        <f ca="1">IFERROR(__xludf.DUMMYFUNCTION("GOOGLETRANSLATE(B755,""auto"",""en"")"),"Mera Sujhav Hai Ki Sabhi Chijon Ko Sudhara Jaaye
All india mein good chijen bulaya jaaye
Jay hind jay bharat")</f>
        <v>Mera Sujhav Hai Ki Sabhi Chijon Ko Sudhara Jaaye
All india mein good chijen bulaya jaaye
Jay hind jay bharat</v>
      </c>
      <c r="D755" s="4" t="s">
        <v>3104</v>
      </c>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3">
      <c r="A756" s="2" t="s">
        <v>1318</v>
      </c>
      <c r="B756" s="3" t="s">
        <v>1322</v>
      </c>
      <c r="C756" s="4" t="str">
        <f ca="1">IFERROR(__xludf.DUMMYFUNCTION("GOOGLETRANSLATE(B756,""auto"",""en"")"),"please Outline the Indian Map in G20 Logo of India's Presidency")</f>
        <v>please Outline the Indian Map in G20 Logo of India's Presidency</v>
      </c>
      <c r="D756" s="4" t="s">
        <v>1322</v>
      </c>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3">
      <c r="A757" s="2" t="s">
        <v>1323</v>
      </c>
      <c r="B757" s="3" t="s">
        <v>1324</v>
      </c>
      <c r="C757" s="4" t="str">
        <f ca="1">IFERROR(__xludf.DUMMYFUNCTION("GOOGLETRANSLATE(B757,""auto"",""en"")"),"Please make world map according to indian prospective. A lot of map available on internet showing wrong map of INDIA. Thats kind of hurt me. I think we should make our stance clear. For example https://www.arcgis.com/ showing wrong map. Please make some p"&amp;"roper world map according to indian prospective. thak you.")</f>
        <v>Please make world map according to indian prospective. A lot of map available on internet showing wrong map of INDIA. Thats kind of hurt me. I think we should make our stance clear. For example https://www.arcgis.com/ showing wrong map. Please make some proper world map according to indian prospective. thak you.</v>
      </c>
      <c r="D757" s="4" t="s">
        <v>1324</v>
      </c>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3">
      <c r="A758" s="2" t="s">
        <v>1325</v>
      </c>
      <c r="B758" s="3" t="s">
        <v>1326</v>
      </c>
      <c r="C758" s="4" t="str">
        <f ca="1">IFERROR(__xludf.DUMMYFUNCTION("GOOGLETRANSLATE(B758,""auto"",""en"")"),"Mera suggestions to hai ki jitne bhi arakshan cast hai sabhi ko general mai kiya jaye jise jise ki sabhi ek saman rahe or india naye yug ko acha nirman ho sake")</f>
        <v>Mera suggestions to hai ki jitne bhi arakshan cast hai sabhi ko general mai kiya jaye jise jise ki sabhi ek saman rahe or india naye yug ko acha nirman ho sake</v>
      </c>
      <c r="D758" s="4" t="s">
        <v>3105</v>
      </c>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3">
      <c r="A759" s="2" t="s">
        <v>1327</v>
      </c>
      <c r="B759" s="3" t="s">
        <v>1328</v>
      </c>
      <c r="C759" s="4" t="str">
        <f ca="1">IFERROR(__xludf.DUMMYFUNCTION("GOOGLETRANSLATE(B759,""auto"",""en"")"),"My personal view is that these days no major member of the Shiv Sena has gone to meet the state of Maharashtra on the attacks on Hindu leaders in Punjab, Uddhav Thackeray or a Nath Shinde see that the cone goes to meet.")</f>
        <v>My personal view is that these days no major member of the Shiv Sena has gone to meet the state of Maharashtra on the attacks on Hindu leaders in Punjab, Uddhav Thackeray or a Nath Shinde see that the cone goes to meet.</v>
      </c>
      <c r="D759" s="4" t="s">
        <v>3106</v>
      </c>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3">
      <c r="A760" s="2" t="s">
        <v>1329</v>
      </c>
      <c r="B760" s="3" t="s">
        <v>1330</v>
      </c>
      <c r="C760" s="4" t="str">
        <f ca="1">IFERROR(__xludf.DUMMYFUNCTION("GOOGLETRANSLATE(B760,""auto"",""en"")"),"Focus on education quality")</f>
        <v>Focus on education quality</v>
      </c>
      <c r="D760" s="4" t="s">
        <v>1330</v>
      </c>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3">
      <c r="A761" s="2" t="s">
        <v>1331</v>
      </c>
      <c r="B761" s="3" t="s">
        <v>1332</v>
      </c>
      <c r="C761" s="4" t="str">
        <f ca="1">IFERROR(__xludf.DUMMYFUNCTION("GOOGLETRANSLATE(B761,""auto"",""en"")"),"The Indian economy has seen a major growth in the last few decades. The credit for this surge goes to a large extent to the service sector. Agriculture and its related activities have also been improved to match global standards and have seen an increase "&amp;"in exports of various food products, which has boosted economic growth.")</f>
        <v>The Indian economy has seen a major growth in the last few decades. The credit for this surge goes to a large extent to the service sector. Agriculture and its related activities have also been improved to match global standards and have seen an increase in exports of various food products, which has boosted economic growth.</v>
      </c>
      <c r="D761" s="4" t="s">
        <v>3107</v>
      </c>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3">
      <c r="A762" s="2" t="s">
        <v>1333</v>
      </c>
      <c r="B762" s="3" t="s">
        <v>1334</v>
      </c>
      <c r="C762" s="4" t="str">
        <f ca="1">IFERROR(__xludf.DUMMYFUNCTION("GOOGLETRANSLATE(B762,""auto"",""en"")"),"Budget 2023-24 should be a GREEN BUDGET along with a 5-10 years plan. I have a framework of green budget that should must include by the gov by next year of budget. It will help to achieve our SDG goal and boost our economy in sustain way..")</f>
        <v>Budget 2023-24 should be a GREEN BUDGET along with a 5-10 years plan. I have a framework of green budget that should must include by the gov by next year of budget. It will help to achieve our SDG goal and boost our economy in sustain way..</v>
      </c>
      <c r="D762" s="4" t="s">
        <v>1334</v>
      </c>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3">
      <c r="A763" s="2" t="s">
        <v>599</v>
      </c>
      <c r="B763" s="3" t="s">
        <v>1335</v>
      </c>
      <c r="C763" s="4" t="str">
        <f ca="1">IFERROR(__xludf.DUMMYFUNCTION("GOOGLETRANSLATE(B763,""auto"",""en"")"),"A new rule should be implemented by AICTE where every private and govt engineering college should be recruited with professors who have atleast 8 years of industrial experience. who's career should have been started with apprenticeship in any public secto"&amp;"r industry, and they should be given jobs in their related field of subject and a minimum qualification of aged 35 years and a maximum of 65 years should be accepted. This step of change will surely help our country develop higher education system with fu"&amp;"ture plans of implementing 65% of practical study in engineering. So that Industries will get their freshers with better practical knowledge atleast in near future.")</f>
        <v>A new rule should be implemented by AICTE where every private and govt engineering college should be recruited with professors who have atleast 8 years of industrial experience. who's career should have been started with apprenticeship in any public sector industry, and they should be given jobs in their related field of subject and a minimum qualification of aged 35 years and a maximum of 65 years should be accepted. This step of change will surely help our country develop higher education system with future plans of implementing 65% of practical study in engineering. So that Industries will get their freshers with better practical knowledge atleast in near future.</v>
      </c>
      <c r="D763" s="4" t="s">
        <v>1335</v>
      </c>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3">
      <c r="A764" s="2" t="s">
        <v>1336</v>
      </c>
      <c r="B764" s="3" t="s">
        <v>1337</v>
      </c>
      <c r="C764" s="4" t="str">
        <f ca="1">IFERROR(__xludf.DUMMYFUNCTION("GOOGLETRANSLATE(B764,""auto"",""en"")"),"We should share our thoughts and policy")</f>
        <v>We should share our thoughts and policy</v>
      </c>
      <c r="D764" s="4" t="s">
        <v>3108</v>
      </c>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3">
      <c r="A765" s="2" t="s">
        <v>1338</v>
      </c>
      <c r="B765" s="3" t="s">
        <v>1306</v>
      </c>
      <c r="C765" s="4" t="str">
        <f ca="1">IFERROR(__xludf.DUMMYFUNCTION("GOOGLETRANSLATE(B765,""auto"",""en"")"),"Awesome")</f>
        <v>Awesome</v>
      </c>
      <c r="D765" s="4" t="s">
        <v>1306</v>
      </c>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3">
      <c r="A766" s="2" t="s">
        <v>1249</v>
      </c>
      <c r="B766" s="3" t="s">
        <v>1339</v>
      </c>
      <c r="C766" s="4" t="str">
        <f ca="1">IFERROR(__xludf.DUMMYFUNCTION("GOOGLETRANSLATE(B766,""auto"",""en"")"),"PAYROLL SOFTWARE WILL BE INTRODUCE BY THE GOVT AND ALL DETAILS OF EMPLOYEES TO BE UPDATE BY THE EMPLOYER IN THIS SOFTWARE OR APP OR WEBSITE, USER ID AND PASSWORD WILL BE GIVEN TO EACH COMPANY, ORGANISATION SEPARATELY, ONE NATION ONE PAYROLL")</f>
        <v>PAYROLL SOFTWARE WILL BE INTRODUCE BY THE GOVT AND ALL DETAILS OF EMPLOYEES TO BE UPDATE BY THE EMPLOYER IN THIS SOFTWARE OR APP OR WEBSITE, USER ID AND PASSWORD WILL BE GIVEN TO EACH COMPANY, ORGANISATION SEPARATELY, ONE NATION ONE PAYROLL</v>
      </c>
      <c r="D766" s="4" t="s">
        <v>1339</v>
      </c>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3">
      <c r="A767" s="2" t="s">
        <v>1340</v>
      </c>
      <c r="B767" s="3" t="s">
        <v>1341</v>
      </c>
      <c r="C767" s="4" t="str">
        <f ca="1">IFERROR(__xludf.DUMMYFUNCTION("GOOGLETRANSLATE(B767,""auto"",""en"")"),"Give some bus for Government school children.")</f>
        <v>Give some bus for Government school children.</v>
      </c>
      <c r="D767" s="4" t="s">
        <v>1341</v>
      </c>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3">
      <c r="A768" s="2" t="s">
        <v>1342</v>
      </c>
      <c r="B768" s="3" t="s">
        <v>1343</v>
      </c>
      <c r="C768" s="4" t="str">
        <f ca="1">IFERROR(__xludf.DUMMYFUNCTION("GOOGLETRANSLATE(B768,""auto"",""en"")"),"Link to My Blog in Times of India regarding Our Aeronautics Dilemma and Prime Minister's vision.
https://timesofindia.indiatimes.com/blogs/jay-speak/our-aeronautics-dilemma-and-how-it-can-be-resolved/")</f>
        <v>Link to My Blog in Times of India regarding Our Aeronautics Dilemma and Prime Minister's vision.
https://timesofindia.indiatimes.com/blogs/jay-speak/our-aeronautics-dilemma-and-how-it-can-be-resolved/</v>
      </c>
      <c r="D768" s="4" t="s">
        <v>1343</v>
      </c>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3">
      <c r="A769" s="2" t="s">
        <v>1344</v>
      </c>
      <c r="B769" s="3" t="s">
        <v>1345</v>
      </c>
      <c r="C769" s="4" t="str">
        <f ca="1">IFERROR(__xludf.DUMMYFUNCTION("GOOGLETRANSLATE(B769,""auto"",""en"")"),"Blue Economy for India means an ocean of opportunities for economic development and maritime sustainability. Blue Economy and Maritime Tourism can also be prime factors in developing the soft power capabilities of India in the Indian Ocean Region. The Blu"&amp;"e Economy approach can tackle the biggest challenge of our century which is climate change! Its impacts are clearly visible through rising sea levels, coastal erosion, biodiversity loss and ocean acidification. India's diplomatic profile has increased in "&amp;"the region but we still lack the economic capability to some extent. Geopolitical instability and internal disturbances in the countries, and conflicts over the resource utilization in the ocean can never benefit any. Regional integration can be a pivotal"&amp;" step in achieving the development objectives if countries join hands and use oceans as shared development spaces.
I am a researcher in this domain and with my work, I wish to contribute to the policy-making of India's Blue Economy.")</f>
        <v>Blue Economy for India means an ocean of opportunities for economic development and maritime sustainability. Blue Economy and Maritime Tourism can also be prime factors in developing the soft power capabilities of India in the Indian Ocean Region. The Blue Economy approach can tackle the biggest challenge of our century which is climate change! Its impacts are clearly visible through rising sea levels, coastal erosion, biodiversity loss and ocean acidification. India's diplomatic profile has increased in the region but we still lack the economic capability to some extent. Geopolitical instability and internal disturbances in the countries, and conflicts over the resource utilization in the ocean can never benefit any. Regional integration can be a pivotal step in achieving the development objectives if countries join hands and use oceans as shared development spaces.
I am a researcher in this domain and with my work, I wish to contribute to the policy-making of India's Blue Economy.</v>
      </c>
      <c r="D769" s="4" t="s">
        <v>1345</v>
      </c>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3">
      <c r="A770" s="2" t="s">
        <v>1318</v>
      </c>
      <c r="B770" s="3" t="s">
        <v>1346</v>
      </c>
      <c r="C770" s="4" t="str">
        <f ca="1">IFERROR(__xludf.DUMMYFUNCTION("GOOGLETRANSLATE(B770,""auto"",""en"")"),"Every household should be encouraged to install solar Panel to save energy and reduced burden on government infrastructure which is based on fossil fuels.")</f>
        <v>Every household should be encouraged to install solar Panel to save energy and reduced burden on government infrastructure which is based on fossil fuels.</v>
      </c>
      <c r="D770" s="4" t="s">
        <v>1346</v>
      </c>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3">
      <c r="A771" s="2" t="s">
        <v>1347</v>
      </c>
      <c r="B771" s="3" t="s">
        <v>1348</v>
      </c>
      <c r="C771" s="4" t="str">
        <f ca="1">IFERROR(__xludf.DUMMYFUNCTION("GOOGLETRANSLATE(B771,""auto"",""en"")"),"Pramote B2B Businesses connecting by more than small business.
For economic development and Growth of all")</f>
        <v>Pramote B2B Businesses connecting by more than small business.
For economic development and Growth of all</v>
      </c>
      <c r="D771" s="4" t="s">
        <v>1348</v>
      </c>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3">
      <c r="A772" s="2" t="s">
        <v>1349</v>
      </c>
      <c r="B772" s="3" t="s">
        <v>1350</v>
      </c>
      <c r="C772" s="4" t="str">
        <f ca="1">IFERROR(__xludf.DUMMYFUNCTION("GOOGLETRANSLATE(B772,""auto"",""en"")"),"Most Respectable Sir,
My name is Parameswaran from Chennai residing in an apartment. As you know, I cannot install solar panels in the apartment because of objections from other users. However I own a piece of vacant land measuring about 4800 sft about 2 "&amp;"kms away. Can I install onsite solar panels for about 3-5 KW and avail of the net-metering in my apartment. I am not getting any encouraging response from any quarters. When we have made so much advancement in technology, I wonder why this cannot be made "&amp;"possible.
Kindly consider my prayer Sir,")</f>
        <v>Most Respectable Sir,
My name is Parameswaran from Chennai residing in an apartment. As you know, I cannot install solar panels in the apartment because of objections from other users. However I own a piece of vacant land measuring about 4800 sft about 2 kms away. Can I install onsite solar panels for about 3-5 KW and avail of the net-metering in my apartment. I am not getting any encouraging response from any quarters. When we have made so much advancement in technology, I wonder why this cannot be made possible.
Kindly consider my prayer Sir,</v>
      </c>
      <c r="D772" s="4" t="s">
        <v>1350</v>
      </c>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3">
      <c r="A773" s="2" t="s">
        <v>1318</v>
      </c>
      <c r="B773" s="3" t="s">
        <v>1351</v>
      </c>
      <c r="C773" s="4" t="str">
        <f ca="1">IFERROR(__xludf.DUMMYFUNCTION("GOOGLETRANSLATE(B773,""auto"",""en"")"),"All the Funds Released by both state Government to Gram Panchayat, Zhilla Parishad, Muncipal Corporation, thier Purpose all should be digitalised with the name of village/area, purpose, date and amount relased and made available to people so that every fu"&amp;"nd is accounted and every person is accountable, this will reduce gap of corruption and people on groud can cross _ verify the development work.
This information should be digitalised in English/Hindi/ State Language")</f>
        <v>All the Funds Released by both state Government to Gram Panchayat, Zhilla Parishad, Muncipal Corporation, thier Purpose all should be digitalised with the name of village/area, purpose, date and amount relased and made available to people so that every fund is accounted and every person is accountable, this will reduce gap of corruption and people on groud can cross _ verify the development work.
This information should be digitalised in English/Hindi/ State Language</v>
      </c>
      <c r="D773" s="4" t="s">
        <v>1351</v>
      </c>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3">
      <c r="A774" s="2" t="s">
        <v>1352</v>
      </c>
      <c r="B774" s="3" t="s">
        <v>1353</v>
      </c>
      <c r="C774" s="4" t="str">
        <f ca="1">IFERROR(__xludf.DUMMYFUNCTION("GOOGLETRANSLATE(B774,""auto"",""en"")"),"Our Invention “Skill Credit System “We trust Skill Development as a weapon to get by in this difficult world. We trust in making socially capable understudies. We focus on all-encompassing improvement of our understudies. Post-independence w.e.f from A.Y "&amp;"2019-2020 to … . we have presented the process for granting Skill credits to our understudies.
To achieve all-encompassing improvement in our understudies, we have invented our innovative skill credit system.Our Skill credit policy focuses on Skill Enhanc"&amp;"ement,inculcate entrepreneurship skills,develop life skills &amp; develop socially responsible individuals which at large would help in nation building.We have been awarded patent by German Patent &amp; trademark office,Germany.What Positive change your Suggestio"&amp;"n will bring: Holistic Development of students &amp; It is in Sink with NEP
How to Implement: The overall plan can be implemented by giving extra credits")</f>
        <v>Our Invention “Skill Credit System “We trust Skill Development as a weapon to get by in this difficult world. We trust in making socially capable understudies. We focus on all-encompassing improvement of our understudies. Post-independence w.e.f from A.Y 2019-2020 to … . we have presented the process for granting Skill credits to our understudies.
To achieve all-encompassing improvement in our understudies, we have invented our innovative skill credit system.Our Skill credit policy focuses on Skill Enhancement,inculcate entrepreneurship skills,develop life skills &amp; develop socially responsible individuals which at large would help in nation building.We have been awarded patent by German Patent &amp; trademark office,Germany.What Positive change your Suggestion will bring: Holistic Development of students &amp; It is in Sink with NEP
How to Implement: The overall plan can be implemented by giving extra credits</v>
      </c>
      <c r="D774" s="4" t="s">
        <v>1353</v>
      </c>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3">
      <c r="A775" s="2" t="s">
        <v>1354</v>
      </c>
      <c r="B775" s="3" t="s">
        <v>1355</v>
      </c>
      <c r="C775" s="4" t="str">
        <f ca="1">IFERROR(__xludf.DUMMYFUNCTION("GOOGLETRANSLATE(B775,""auto"",""en"")"),"Kindly do make one law for EPF and ESIC like GST of whole of country. It will benefit employees as some of employers deducting EPF and ESIC but depositing only one. Further it will be help to ease of doing business as employer has to take only one registr"&amp;"ation unlike state wise.")</f>
        <v>Kindly do make one law for EPF and ESIC like GST of whole of country. It will benefit employees as some of employers deducting EPF and ESIC but depositing only one. Further it will be help to ease of doing business as employer has to take only one registration unlike state wise.</v>
      </c>
      <c r="D775" s="4" t="s">
        <v>1355</v>
      </c>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3">
      <c r="A776" s="2" t="s">
        <v>1356</v>
      </c>
      <c r="B776" s="3" t="s">
        <v>1357</v>
      </c>
      <c r="C776" s="4" t="str">
        <f ca="1">IFERROR(__xludf.DUMMYFUNCTION("GOOGLETRANSLATE(B776,""auto"",""en"")"),"Please create awareness in schools about humanities courses to be taken up for higher education. There is a severe knowledge gap among parents and school faculty members on the importance of a good education in humanities for the betterment of the country"&amp;". The exam CUET for ug courses entails kids to start searching for the right subject to study in 11th and 12th standard from a young age. But most children choose science blindly and cannot get into the college of their choice post CUET because of high cu"&amp;"t offs and inability to attain them om having mistakenly chosen the wrong subjects in high school. Just a student... Making a case for many young minds to explore humanities and make a well researched and informed decision about their precious future.")</f>
        <v>Please create awareness in schools about humanities courses to be taken up for higher education. There is a severe knowledge gap among parents and school faculty members on the importance of a good education in humanities for the betterment of the country. The exam CUET for ug courses entails kids to start searching for the right subject to study in 11th and 12th standard from a young age. But most children choose science blindly and cannot get into the college of their choice post CUET because of high cut offs and inability to attain them om having mistakenly chosen the wrong subjects in high school. Just a student... Making a case for many young minds to explore humanities and make a well researched and informed decision about their precious future.</v>
      </c>
      <c r="D776" s="4" t="s">
        <v>1357</v>
      </c>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3">
      <c r="A777" s="2" t="s">
        <v>1358</v>
      </c>
      <c r="B777" s="3" t="s">
        <v>1359</v>
      </c>
      <c r="C777" s="4" t="str">
        <f ca="1">IFERROR(__xludf.DUMMYFUNCTION("GOOGLETRANSLATE(B777,""auto"",""en"")"),"I am writing this to Remove Irritants in Data Compilations For AIS by Simplifying information sought,
1.Ask only Figure of Net Taxable Profit &amp; Income etc rather than Details in XL Format of Each and Every Transactions.
2. Do Away with Adjustments of CAPI"&amp;"TAL Loss Against CAPITAL Gain for STCG OR LTCG Which Will STOP Tax Avoidance.
3. Have only 1 Slab of 10% For Profit Earned (Capital Gain).
4. Remove all Tax Avoidance Concessions and Bring Max Slab Down to 25%.
5. It is Most Unfortunate that in the Garb o"&amp;"f Tax Saving for Encouraging Savings U/S 80 C People in Reality are Avoiding Paying Tax, INSTEAD it should be Max Slab of 25% without Surcharges which will Benefit the Exchequer by Increased Volume Of Filing Returns.
6. As a Incentive to IT Filers Govt sh"&amp;"ould Give Prior")</f>
        <v>I am writing this to Remove Irritants in Data Compilations For AIS by Simplifying information sought,
1.Ask only Figure of Net Taxable Profit &amp; Income etc rather than Details in XL Format of Each and Every Transactions.
2. Do Away with Adjustments of CAPITAL Loss Against CAPITAL Gain for STCG OR LTCG Which Will STOP Tax Avoidance.
3. Have only 1 Slab of 10% For Profit Earned (Capital Gain).
4. Remove all Tax Avoidance Concessions and Bring Max Slab Down to 25%.
5. It is Most Unfortunate that in the Garb of Tax Saving for Encouraging Savings U/S 80 C People in Reality are Avoiding Paying Tax, INSTEAD it should be Max Slab of 25% without Surcharges which will Benefit the Exchequer by Increased Volume Of Filing Returns.
6. As a Incentive to IT Filers Govt should Give Prior</v>
      </c>
      <c r="D777" s="4" t="s">
        <v>1359</v>
      </c>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3">
      <c r="A778" s="2" t="s">
        <v>1360</v>
      </c>
      <c r="B778" s="3" t="s">
        <v>1361</v>
      </c>
      <c r="C778" s="4" t="str">
        <f ca="1">IFERROR(__xludf.DUMMYFUNCTION("GOOGLETRANSLATE(B778,""auto"",""en"")"),"Respected our PM Mahoday
Burhe vyakti ke liye quiz hona chahiye jisase jindgi sukhmay ho under MY GOV.QUIZ.aur aashrit bhi sukhmay rahe.Sirf engagement se kam nahi chalta hai.Aap hamare Desh ke yesa neta hai jo desh dar se har vyakti ke bare men sochate h"&amp;"ai.")</f>
        <v>Respected our PM Mahoday
Burhe vyakti ke liye quiz hona chahiye jisase jindgi sukhmay ho under MY GOV.QUIZ.aur aashrit bhi sukhmay rahe.Sirf engagement se kam nahi chalta hai.Aap hamare Desh ke yesa neta hai jo desh dar se har vyakti ke bare men sochate hai.</v>
      </c>
      <c r="D778" s="4" t="s">
        <v>3109</v>
      </c>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3">
      <c r="A779" s="2" t="s">
        <v>1362</v>
      </c>
      <c r="B779" s="3" t="s">
        <v>1363</v>
      </c>
      <c r="C779" s="4" t="str">
        <f ca="1">IFERROR(__xludf.DUMMYFUNCTION("GOOGLETRANSLATE(B779,""auto"",""en"")"),"Please ensure that sincere ,honest employees are recognized and appreciated at the highest level.The image of Government whether Central or State government depends on its employees .The corrupt and Hippocrates should be punished severely.
There are so ma"&amp;"ny youngsters waiting for doing all sorts of jobs,whereas those in government indulge in corruption for doing their jobs for which they are paid nicely by the government from the treasury.To make india a developed nation ,corruption has to be eradicated c"&amp;"ompletely.We should have Zero Tolerance for corruption in our Nation.")</f>
        <v>Please ensure that sincere ,honest employees are recognized and appreciated at the highest level.The image of Government whether Central or State government depends on its employees .The corrupt and Hippocrates should be punished severely.
There are so many youngsters waiting for doing all sorts of jobs,whereas those in government indulge in corruption for doing their jobs for which they are paid nicely by the government from the treasury.To make india a developed nation ,corruption has to be eradicated completely.We should have Zero Tolerance for corruption in our Nation.</v>
      </c>
      <c r="D779" s="4" t="s">
        <v>1363</v>
      </c>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3">
      <c r="A780" s="2" t="s">
        <v>1275</v>
      </c>
      <c r="B780" s="3" t="s">
        <v>1364</v>
      </c>
      <c r="C780" s="4" t="str">
        <f ca="1">IFERROR(__xludf.DUMMYFUNCTION("GOOGLETRANSLATE(B780,""auto"",""en"")"),"Every online app or website should have owners real first name, middle name, last name mentioned on it to avoid fraud from happening.")</f>
        <v>Every online app or website should have owners real first name, middle name, last name mentioned on it to avoid fraud from happening.</v>
      </c>
      <c r="D780" s="4" t="s">
        <v>1364</v>
      </c>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3">
      <c r="A781" s="2" t="s">
        <v>1365</v>
      </c>
      <c r="B781" s="3" t="s">
        <v>1366</v>
      </c>
      <c r="C781" s="4" t="str">
        <f ca="1">IFERROR(__xludf.DUMMYFUNCTION("GOOGLETRANSLATE(B781,""auto"",""en"")"),"Our Courts and Jails are overcrowded.
All undertrials,who have committed petty crimes and are in jail because they can not afford Bail Money should be released.
Summary Trials of petty crimes be done with suitable detterant punishment.
10% of Major Crimes"&amp;" be tried in Fast Court to set an example,specially where VIPs are involved.")</f>
        <v>Our Courts and Jails are overcrowded.
All undertrials,who have committed petty crimes and are in jail because they can not afford Bail Money should be released.
Summary Trials of petty crimes be done with suitable detterant punishment.
10% of Major Crimes be tried in Fast Court to set an example,specially where VIPs are involved.</v>
      </c>
      <c r="D781" s="4" t="s">
        <v>1366</v>
      </c>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3">
      <c r="A782" s="2" t="s">
        <v>1367</v>
      </c>
      <c r="B782" s="3" t="s">
        <v>1368</v>
      </c>
      <c r="C782" s="4" t="str">
        <f ca="1">IFERROR(__xludf.DUMMYFUNCTION("GOOGLETRANSLATE(B782,""auto"",""en"")"),"need more improvements in the constitution.
avoid Cheep political ideas , and build the strong India")</f>
        <v>need more improvements in the constitution.
avoid Cheep political ideas , and build the strong India</v>
      </c>
      <c r="D782" s="4" t="s">
        <v>1368</v>
      </c>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3">
      <c r="A783" s="2" t="s">
        <v>1367</v>
      </c>
      <c r="B783" s="3" t="s">
        <v>1369</v>
      </c>
      <c r="C783" s="4" t="str">
        <f ca="1">IFERROR(__xludf.DUMMYFUNCTION("GOOGLETRANSLATE(B783,""auto"",""en"")"),"Please start LLB 3yrd Distance course via IGNOU .
useful for many professionals.")</f>
        <v>Please start LLB 3yrd Distance course via IGNOU .
useful for many professionals.</v>
      </c>
      <c r="D783" s="4" t="s">
        <v>1369</v>
      </c>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3">
      <c r="A784" s="2" t="s">
        <v>1370</v>
      </c>
      <c r="B784" s="3" t="s">
        <v>1371</v>
      </c>
      <c r="C784" s="4" t="str">
        <f ca="1">IFERROR(__xludf.DUMMYFUNCTION("GOOGLETRANSLATE(B784,""auto"",""en"")"),"Stop poster on walls")</f>
        <v>Stop poster on walls</v>
      </c>
      <c r="D784" s="4" t="s">
        <v>1371</v>
      </c>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3">
      <c r="A785" s="2" t="s">
        <v>1372</v>
      </c>
      <c r="B785" s="3" t="s">
        <v>1373</v>
      </c>
      <c r="C785" s="4" t="str">
        <f ca="1">IFERROR(__xludf.DUMMYFUNCTION("GOOGLETRANSLATE(B785,""auto"",""en"")"),"Government kuch pvt employees kae liyae bhi socho kab vo policy aaegi jab Saturday and Sunday both non working hoga or us mae weekly hours kae accordingly work hota hai, koi tou aisi strict policy lao pvt companies kae liyae bhi jisae mentally human aur h"&amp;"appy rahe and aur Productively work kar sake.")</f>
        <v>Government kuch pvt employees kae liyae bhi socho kab vo policy aaegi jab Saturday and Sunday both non working hoga or us mae weekly hours kae accordingly work hota hai, koi tou aisi strict policy lao pvt companies kae liyae bhi jisae mentally human aur happy rahe and aur Productively work kar sake.</v>
      </c>
      <c r="D785" s="4" t="s">
        <v>3110</v>
      </c>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3">
      <c r="A786" s="2" t="s">
        <v>1374</v>
      </c>
      <c r="B786" s="3" t="s">
        <v>1375</v>
      </c>
      <c r="C786" s="4" t="str">
        <f ca="1">IFERROR(__xludf.DUMMYFUNCTION("GOOGLETRANSLATE(B786,""auto"",""en"")"),"Phosphorus sources (rocks) are diminishing in India, so it may be in future a tough time to renew the phosphorus sources, however the need of di-ammonium phosphate is of a vital concern in the days of heavy demand by industries. The present time may be mo"&amp;"re appropriate to work on this . One possible solution is that this can be partially substituted by domestic wastewater and industrial wastewaters, specifically from surfactant wastewaters. SME/ MSME can use this sector to generate revenue and employment "&amp;"which will be self-supporting for Agricultural needs of fertilizer. We have worked on this to visualise huge potential from wastewaters.")</f>
        <v>Phosphorus sources (rocks) are diminishing in India, so it may be in future a tough time to renew the phosphorus sources, however the need of di-ammonium phosphate is of a vital concern in the days of heavy demand by industries. The present time may be more appropriate to work on this . One possible solution is that this can be partially substituted by domestic wastewater and industrial wastewaters, specifically from surfactant wastewaters. SME/ MSME can use this sector to generate revenue and employment which will be self-supporting for Agricultural needs of fertilizer. We have worked on this to visualise huge potential from wastewaters.</v>
      </c>
      <c r="D786" s="4" t="s">
        <v>1375</v>
      </c>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3">
      <c r="A787" s="2" t="s">
        <v>1374</v>
      </c>
      <c r="B787" s="3" t="s">
        <v>1376</v>
      </c>
      <c r="C787" s="4" t="str">
        <f ca="1">IFERROR(__xludf.DUMMYFUNCTION("GOOGLETRANSLATE(B787,""auto"",""en"")"),"Under PM Kisan scheme all possibilities of in-situ generation of fuel from organic waste can planned under rural mass making the rural fuel requirement as self-supporting. An organised layout can be made to deliver at designated interval matching demand o"&amp;"f rural. This can be connected as generators functioning by fuel feed")</f>
        <v>Under PM Kisan scheme all possibilities of in-situ generation of fuel from organic waste can planned under rural mass making the rural fuel requirement as self-supporting. An organised layout can be made to deliver at designated interval matching demand of rural. This can be connected as generators functioning by fuel feed</v>
      </c>
      <c r="D787" s="4" t="s">
        <v>1376</v>
      </c>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3">
      <c r="A788" s="2" t="s">
        <v>1377</v>
      </c>
      <c r="B788" s="3" t="s">
        <v>1378</v>
      </c>
      <c r="C788" s="4" t="str">
        <f ca="1">IFERROR(__xludf.DUMMYFUNCTION("GOOGLETRANSLATE(B788,""auto"",""en"")"),"When we have suffered the suffering of 200 years of slavery under the schemes of East India Company by England, then why were we repeatedly misbehaved with the youth by the chit fund companies, whose ill effect")</f>
        <v>When we have suffered the suffering of 200 years of slavery under the schemes of East India Company by England, then why were we repeatedly misbehaved with the youth by the chit fund companies, whose ill effect</v>
      </c>
      <c r="D788" s="4" t="s">
        <v>3111</v>
      </c>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3">
      <c r="A789" s="2" t="s">
        <v>1379</v>
      </c>
      <c r="B789" s="3" t="s">
        <v>1380</v>
      </c>
      <c r="C789" s="4" t="str">
        <f ca="1">IFERROR(__xludf.DUMMYFUNCTION("GOOGLETRANSLATE(B789,""auto"",""en"")"),"We should make Patenting of an Idea free and Online on Government Website. This will save patent office maintenance and encourage new Entrepreneurs for patenting their Ideas.")</f>
        <v>We should make Patenting of an Idea free and Online on Government Website. This will save patent office maintenance and encourage new Entrepreneurs for patenting their Ideas.</v>
      </c>
      <c r="D789" s="4" t="s">
        <v>1380</v>
      </c>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3">
      <c r="A790" s="2" t="s">
        <v>1381</v>
      </c>
      <c r="B790" s="3" t="s">
        <v>1382</v>
      </c>
      <c r="C790" s="4" t="str">
        <f ca="1">IFERROR(__xludf.DUMMYFUNCTION("GOOGLETRANSLATE(B790,""auto"",""en"")"),"Alka Paliwal Ji Thanks to Spot")</f>
        <v>Alka Paliwal Ji Thanks to Spot</v>
      </c>
      <c r="D790" s="4" t="s">
        <v>3112</v>
      </c>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3">
      <c r="A791" s="2" t="s">
        <v>1383</v>
      </c>
      <c r="B791" s="3" t="s">
        <v>1384</v>
      </c>
      <c r="C791" s="4" t="str">
        <f ca="1">IFERROR(__xludf.DUMMYFUNCTION("GOOGLETRANSLATE(B791,""auto"",""en"")"),"Let us take a clue from Morbi Machhu bridge Tragedy. The details are discussed in the attached note with due judicious suggetions. We may develop a 'Life Guard' cadre at all the micro-level fields, providing skill, training, equipment and token recognisat"&amp;"ion and employments to many village level students and youths shall be able to 'save drowning victims' in water rescue management.")</f>
        <v>Let us take a clue from Morbi Machhu bridge Tragedy. The details are discussed in the attached note with due judicious suggetions. We may develop a 'Life Guard' cadre at all the micro-level fields, providing skill, training, equipment and token recognisation and employments to many village level students and youths shall be able to 'save drowning victims' in water rescue management.</v>
      </c>
      <c r="D791" s="4" t="s">
        <v>1384</v>
      </c>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3">
      <c r="A792" s="2" t="s">
        <v>1385</v>
      </c>
      <c r="B792" s="3" t="s">
        <v>1386</v>
      </c>
      <c r="C792" s="4" t="str">
        <f ca="1">IFERROR(__xludf.DUMMYFUNCTION("GOOGLETRANSLATE(B792,""auto"",""en"")"),"At present the population of our country exceeds 139. We are Indians. Our ruling central government is trying to build a corruption free country. If our government nominally changes the employment rules, by withdrawing the suspension policy for any corrup"&amp;"t public or private employees and completely retrenching them from jobs and giving opportunity to educated unemployed youths who will try to refrain from corruption for fear of being retrenched, it will create a corruption free country. This is my own opi"&amp;"nion.
￼")</f>
        <v>At present the population of our country exceeds 139. We are Indians. Our ruling central government is trying to build a corruption free country. If our government nominally changes the employment rules, by withdrawing the suspension policy for any corrupt public or private employees and completely retrenching them from jobs and giving opportunity to educated unemployed youths who will try to refrain from corruption for fear of being retrenched, it will create a corruption free country. This is my own opinion.
￼</v>
      </c>
      <c r="D792" s="4" t="s">
        <v>1386</v>
      </c>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3">
      <c r="A793" s="2" t="s">
        <v>1387</v>
      </c>
      <c r="B793" s="3" t="s">
        <v>1388</v>
      </c>
      <c r="C793" s="4" t="str">
        <f ca="1">IFERROR(__xludf.DUMMYFUNCTION("GOOGLETRANSLATE(B793,""auto"",""en"")"),"The old pension system should be restored for the employees, otherwise the arrangement of the house from the old age home will start to appear in India the most.")</f>
        <v>The old pension system should be restored for the employees, otherwise the arrangement of the house from the old age home will start to appear in India the most.</v>
      </c>
      <c r="D793" s="4" t="s">
        <v>3113</v>
      </c>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3">
      <c r="A794" s="2" t="s">
        <v>1387</v>
      </c>
      <c r="B794" s="3" t="s">
        <v>1389</v>
      </c>
      <c r="C794" s="4" t="str">
        <f ca="1">IFERROR(__xludf.DUMMYFUNCTION("GOOGLETRANSLATE(B794,""auto"",""en"")"),"Nearby large canals should be used in resource form by running streamer for entertainment. Due to which some people will also get employment and at least consume of energy.")</f>
        <v>Nearby large canals should be used in resource form by running streamer for entertainment. Due to which some people will also get employment and at least consume of energy.</v>
      </c>
      <c r="D794" s="4" t="s">
        <v>3114</v>
      </c>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3">
      <c r="A795" s="2" t="s">
        <v>1390</v>
      </c>
      <c r="B795" s="3" t="s">
        <v>1391</v>
      </c>
      <c r="C795" s="4" t="str">
        <f ca="1">IFERROR(__xludf.DUMMYFUNCTION("GOOGLETRANSLATE(B795,""auto"",""en"")"),"Government should issue card limiting the buying criteria to buy fire crackers per year which should be mandatory and must have some purchasing fre,this way we could regulate pollution")</f>
        <v>Government should issue card limiting the buying criteria to buy fire crackers per year which should be mandatory and must have some purchasing fre,this way we could regulate pollution</v>
      </c>
      <c r="D795" s="4" t="s">
        <v>1391</v>
      </c>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3">
      <c r="A796" s="2" t="s">
        <v>1392</v>
      </c>
      <c r="B796" s="3" t="s">
        <v>1393</v>
      </c>
      <c r="C796" s="4" t="str">
        <f ca="1">IFERROR(__xludf.DUMMYFUNCTION("GOOGLETRANSLATE(B796,""auto"",""en"")"),"As today is a time of show off, we can allow tonga, and other such transportation vehicles with classic makeup to ensure pollution free Delhi and NCR")</f>
        <v>As today is a time of show off, we can allow tonga, and other such transportation vehicles with classic makeup to ensure pollution free Delhi and NCR</v>
      </c>
      <c r="D796" s="4" t="s">
        <v>1393</v>
      </c>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3">
      <c r="A797" s="2" t="s">
        <v>1394</v>
      </c>
      <c r="B797" s="3" t="s">
        <v>1395</v>
      </c>
      <c r="C797" s="4" t="str">
        <f ca="1">IFERROR(__xludf.DUMMYFUNCTION("GOOGLETRANSLATE(B797,""auto"",""en"")"),"All the states also have a public ware system, all of them should be through the Central Government
Use Public Transport (State Government)
Not Personal Transport")</f>
        <v>All the states also have a public ware system, all of them should be through the Central Government
Use Public Transport (State Government)
Not Personal Transport</v>
      </c>
      <c r="D797" s="4" t="s">
        <v>3115</v>
      </c>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3">
      <c r="A798" s="2" t="s">
        <v>1396</v>
      </c>
      <c r="B798" s="3" t="s">
        <v>1397</v>
      </c>
      <c r="C798" s="4" t="str">
        <f ca="1">IFERROR(__xludf.DUMMYFUNCTION("GOOGLETRANSLATE(B798,""auto"",""en"")"),"This is in regard to wastage of water.
There have been extreme cases of water wastage in our country. Due to time based flow of fresh water people often keep their taps open so as to know if the water has come or not and sometimes there may be issues of w"&amp;"ater leakage. The water loss in these cases are so high that the taps are left open for 2-3 hours and same is with leaking tanks.
My suggestion to this problem is that there are already meters set up that tells the amount of water used in litres. So if th"&amp;"e amount of water usage exceeds a certain limit for instance amount of water required to wash clothes, fill tubs, etc the water flow should break on its own and if the consumer still wants to continue using the water they can start the flow again.")</f>
        <v>This is in regard to wastage of water.
There have been extreme cases of water wastage in our country. Due to time based flow of fresh water people often keep their taps open so as to know if the water has come or not and sometimes there may be issues of water leakage. The water loss in these cases are so high that the taps are left open for 2-3 hours and same is with leaking tanks.
My suggestion to this problem is that there are already meters set up that tells the amount of water used in litres. So if the amount of water usage exceeds a certain limit for instance amount of water required to wash clothes, fill tubs, etc the water flow should break on its own and if the consumer still wants to continue using the water they can start the flow again.</v>
      </c>
      <c r="D798" s="4" t="s">
        <v>1397</v>
      </c>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3">
      <c r="A799" s="2" t="s">
        <v>1398</v>
      </c>
      <c r="B799" s="3" t="s">
        <v>1399</v>
      </c>
      <c r="C799" s="4" t="str">
        <f ca="1">IFERROR(__xludf.DUMMYFUNCTION("GOOGLETRANSLATE(B799,""auto"",""en"")"),"Having an experince of 30 + years ,
There is huge potentital of 2 cr jobs in agency system (e.g. Mobile retailer , sas agent , Mututal fund distributor ) along with a capcity of 10000 cr monthly revenue to govt . Jusit like INCOME TAX ,
Give me just 15 mi"&amp;"nutes to explain my model")</f>
        <v>Having an experince of 30 + years ,
There is huge potentital of 2 cr jobs in agency system (e.g. Mobile retailer , sas agent , Mututal fund distributor ) along with a capcity of 10000 cr monthly revenue to govt . Jusit like INCOME TAX ,
Give me just 15 minutes to explain my model</v>
      </c>
      <c r="D799" s="4" t="s">
        <v>1399</v>
      </c>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3">
      <c r="A800" s="2" t="s">
        <v>1400</v>
      </c>
      <c r="B800" s="3" t="s">
        <v>1401</v>
      </c>
      <c r="C800" s="4" t="str">
        <f ca="1">IFERROR(__xludf.DUMMYFUNCTION("GOOGLETRANSLATE(B800,""auto"",""en"")"),"Prince Prime Minister, you should also mention about the factory workers in the showroom in shops like a private job in the mind, because a very large part of the middle class was less written, due to being written, due to compulsion, 8 to 15000 jobs unde"&amp;"r compulsion. It does 12 hours in a month for 26 days, this class is not able to make much progress due to low income and due to participation in public service, there is no time that there is no longer exemption from the job if you have to be said in com"&amp;"pulsion if you have to be said. So there is a danger of going to the holiday or there is a danger of going")</f>
        <v>Prince Prime Minister, you should also mention about the factory workers in the showroom in shops like a private job in the mind, because a very large part of the middle class was less written, due to being written, due to compulsion, 8 to 15000 jobs under compulsion. It does 12 hours in a month for 26 days, this class is not able to make much progress due to low income and due to participation in public service, there is no time that there is no longer exemption from the job if you have to be said in compulsion if you have to be said. So there is a danger of going to the holiday or there is a danger of going</v>
      </c>
      <c r="D800" s="4" t="s">
        <v>3116</v>
      </c>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3">
      <c r="A801" s="2" t="s">
        <v>1402</v>
      </c>
      <c r="B801" s="3" t="s">
        <v>1403</v>
      </c>
      <c r="C801" s="4" t="str">
        <f ca="1">IFERROR(__xludf.DUMMYFUNCTION("GOOGLETRANSLATE(B801,""auto"",""en"")"),"Hi
I have suggestion on Income payers .
I see in our country Income tax complaince is not a great subject .
While Big earners buy houses / fancy cars but evade tax , even salaried try and evade tax where they can .
So to bring the idea in table , the Govt"&amp;" should recognise IT payer ( e.g.) in 3 categories
1- Platinum
2- Gold
3. Silver
Based on amount of tax paid by them say 5 lac , 10
Lac , 15 lac or more ( indicative)
That’s first part of recognition,
To give them more proud they would get VIP priority in"&amp;" ALL cases
1- Police FIR related matters ( they wound not run away , so would get enough immunity to keep
Their side with respect thru advocate to police higher ups or in court . Arrest to be with Court directive in specific cases.
2- Priority desk for re"&amp;"sponding to them
/ their correspondence / mails by RTO , Municple
Corporation / Police / courts / Govt hospitals / or any other Govt / semi Govt or even PVT listed companies / including oil marketing co.")</f>
        <v>Hi
I have suggestion on Income payers .
I see in our country Income tax complaince is not a great subject .
While Big earners buy houses / fancy cars but evade tax , even salaried try and evade tax where they can .
So to bring the idea in table , the Govt should recognise IT payer ( e.g.) in 3 categories
1- Platinum
2- Gold
3. Silver
Based on amount of tax paid by them say 5 lac , 10
Lac , 15 lac or more ( indicative)
That’s first part of recognition,
To give them more proud they would get VIP priority in ALL cases
1- Police FIR related matters ( they wound not run away , so would get enough immunity to keep
Their side with respect thru advocate to police higher ups or in court . Arrest to be with Court directive in specific cases.
2- Priority desk for responding to them
/ their correspondence / mails by RTO , Municple
Corporation / Police / courts / Govt hospitals / or any other Govt / semi Govt or even PVT listed companies / including oil marketing co.</v>
      </c>
      <c r="D801" s="4" t="s">
        <v>1403</v>
      </c>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3">
      <c r="A802" s="2" t="s">
        <v>1404</v>
      </c>
      <c r="B802" s="3" t="s">
        <v>1405</v>
      </c>
      <c r="C802" s="4" t="str">
        <f ca="1">IFERROR(__xludf.DUMMYFUNCTION("GOOGLETRANSLATE(B802,""auto"",""en"")"),"The National Credit Framework has come out to implement NEP2020. We need a user guide similar to the one attached which is used in HEIs in Europe to effectively implement mobility of students between institutions and credit banking in our country. Our HEI"&amp;"s are inexperienced in these areas. Same thing happened in Europe when the concept was implemented. Now the ECTS user guide has all the refinements. We need a similar manual for our country.")</f>
        <v>The National Credit Framework has come out to implement NEP2020. We need a user guide similar to the one attached which is used in HEIs in Europe to effectively implement mobility of students between institutions and credit banking in our country. Our HEIs are inexperienced in these areas. Same thing happened in Europe when the concept was implemented. Now the ECTS user guide has all the refinements. We need a similar manual for our country.</v>
      </c>
      <c r="D802" s="4" t="s">
        <v>1405</v>
      </c>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3">
      <c r="A803" s="2" t="s">
        <v>1406</v>
      </c>
      <c r="B803" s="3" t="s">
        <v>1407</v>
      </c>
      <c r="C803" s="4" t="str">
        <f ca="1">IFERROR(__xludf.DUMMYFUNCTION("GOOGLETRANSLATE(B803,""auto"",""en"")"),"All the books we read, whatever theory is there, or all the resources around us that have made our lives easier.Behind that one research, behind that one theory, behind inventing that one resource, someone devoted his whole life.Somewhere this one researc"&amp;"h vision is getting lost from the thinking of today's young generation.That is why it is very important that today's young generation should know why they have come to this earth and what kind of research is there in which they can give something new to t"&amp;"his world")</f>
        <v>All the books we read, whatever theory is there, or all the resources around us that have made our lives easier.Behind that one research, behind that one theory, behind inventing that one resource, someone devoted his whole life.Somewhere this one research vision is getting lost from the thinking of today's young generation.That is why it is very important that today's young generation should know why they have come to this earth and what kind of research is there in which they can give something new to this world</v>
      </c>
      <c r="D803" s="4" t="s">
        <v>1407</v>
      </c>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3">
      <c r="A804" s="2" t="s">
        <v>1408</v>
      </c>
      <c r="B804" s="3" t="s">
        <v>1409</v>
      </c>
      <c r="C804" s="4" t="str">
        <f ca="1">IFERROR(__xludf.DUMMYFUNCTION("GOOGLETRANSLATE(B804,""auto"",""en"")"),"My native place is Kutch and I have seen the overall development for the region which is fantastic. The town Adipur where I come from was beautifully planned for design of residences however certain challenges still affect this lovely place.
1. Challenge "&amp;"of Cows let loose on streets :- Gaushallas with a thatched roof and food arrangements/water arrangements can be made for every area which is sponsored by the locals through mass contributions
Kutchis who are basically animal rearers can be employed to bas"&amp;"ically feed clean and ensure replenishment of fodder water etc.
Their waste can be collected and given for bio fuel consumption thereby sustaining the eco system and also reaching a self sustainable model
This will ensure a sensitivity towards cows as the"&amp;"y keep eating garbage and their waste is all over the place and also pose hazards towards traffic and human movement.
Students along with the authorities can volunteer on Gandhidham Day making this a success")</f>
        <v>My native place is Kutch and I have seen the overall development for the region which is fantastic. The town Adipur where I come from was beautifully planned for design of residences however certain challenges still affect this lovely place.
1. Challenge of Cows let loose on streets :- Gaushallas with a thatched roof and food arrangements/water arrangements can be made for every area which is sponsored by the locals through mass contributions
Kutchis who are basically animal rearers can be employed to basically feed clean and ensure replenishment of fodder water etc.
Their waste can be collected and given for bio fuel consumption thereby sustaining the eco system and also reaching a self sustainable model
This will ensure a sensitivity towards cows as they keep eating garbage and their waste is all over the place and also pose hazards towards traffic and human movement.
Students along with the authorities can volunteer on Gandhidham Day making this a success</v>
      </c>
      <c r="D804" s="4" t="s">
        <v>1409</v>
      </c>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3">
      <c r="A805" s="2" t="s">
        <v>1410</v>
      </c>
      <c r="B805" s="3" t="s">
        <v>1411</v>
      </c>
      <c r="C805" s="4" t="str">
        <f ca="1">IFERROR(__xludf.DUMMYFUNCTION("GOOGLETRANSLATE(B805,""auto"",""en"")"),"Being from Varanasi, I have seen transformation of the city due to all out Govt efforts. However, certain areas need a relook such as removal of cattle from households especially in the old town lanes. Due to certain laxity some people have again started "&amp;"keeping cattle in the old city especially in my locality. Also, the lanes renovation and painting work has stopped mid way with no further progress.
The suggested solution involves strict monitoring and swift action against defaulters. Long term solution "&amp;"may be introduction of Society Concept in the Mohallas in old city with involvement of local residents to monitor all such activities. The key aspect for long term success of this project is to have an equitable representation of all type of residents in "&amp;"the Mohalla Society along with local representatives so that good social practices become a way of life.")</f>
        <v>Being from Varanasi, I have seen transformation of the city due to all out Govt efforts. However, certain areas need a relook such as removal of cattle from households especially in the old town lanes. Due to certain laxity some people have again started keeping cattle in the old city especially in my locality. Also, the lanes renovation and painting work has stopped mid way with no further progress.
The suggested solution involves strict monitoring and swift action against defaulters. Long term solution may be introduction of Society Concept in the Mohallas in old city with involvement of local residents to monitor all such activities. The key aspect for long term success of this project is to have an equitable representation of all type of residents in the Mohalla Society along with local representatives so that good social practices become a way of life.</v>
      </c>
      <c r="D805" s="4" t="s">
        <v>1411</v>
      </c>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3">
      <c r="A806" s="2" t="s">
        <v>1412</v>
      </c>
      <c r="B806" s="3" t="s">
        <v>1413</v>
      </c>
      <c r="C806" s="4" t="str">
        <f ca="1">IFERROR(__xludf.DUMMYFUNCTION("GOOGLETRANSLATE(B806,""auto"",""en"")"),"Honourable transportation ministry of india, i would like to suggest solution on public transportation vechile which a lot of pollution at bus stop or any stopage while they carrying passengers they start there vechile engine so that more passengers board"&amp;" on there vechile in this way a lot of pollution happens so to overcome such situation we develop a product which is producing same feel as of started engine of public vechile without starting actual engine of vechile in this way we can save fuel and cont"&amp;"rol air pollution to a certain extent")</f>
        <v>Honourable transportation ministry of india, i would like to suggest solution on public transportation vechile which a lot of pollution at bus stop or any stopage while they carrying passengers they start there vechile engine so that more passengers board on there vechile in this way a lot of pollution happens so to overcome such situation we develop a product which is producing same feel as of started engine of public vechile without starting actual engine of vechile in this way we can save fuel and control air pollution to a certain extent</v>
      </c>
      <c r="D806" s="4" t="s">
        <v>1413</v>
      </c>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3">
      <c r="A807" s="2" t="s">
        <v>1414</v>
      </c>
      <c r="B807" s="3" t="s">
        <v>1415</v>
      </c>
      <c r="C807" s="4" t="str">
        <f ca="1">IFERROR(__xludf.DUMMYFUNCTION("GOOGLETRANSLATE(B807,""auto"",""en"")"),"THIS IS MY SPECIAL REQUEST TO HONOURABLE EXTERNAL AFFAIRS MINISTER SHRI S. JAYSHANKARJI.
HE IS GOOD ENOUGH TO ARRANGE CONSULAR CAMPS IN DIFFERENT CITIES OF CANADA FOR ISSUE OF LIVE CERTIFICATES TO RETIRED INDIANS STAYING IN CANADA.
DURING CORONA TIME THEY"&amp;" SYSTEM WAS EVERY PERSON DESIRING SUCH CERTIFICATE HAD TO WRITE FOR HIS APPOINTMENT WITH DATE AND TIME AND THE CONSULATE OFFICE WAS GOOD ENOUGH TO SEND HIM E MAIL FOR THAT. THIS HELPED A LOT IN REDUCING / WASTING TIME AND COLLECTING CROWD AT THE PLACES BE"&amp;"CAUSE THERE ARE MANY SUCH PERSONS WHO NEED LIVE CERTIFICATES FOR CONTINUING THEIR PENSION IN INDIA.
IF YOU SEE THE SITUATION OF THESE CAMP SITES THERE ARE SOME THOUSAND OLD RETIRED PERSONS WAITING IN QUE FOR UP TO 4 HOURS FOR GETTING THE LIVE CERTIFICATE."&amp;"
SHRI JAYSHAKARJI BEING INNOVATIVE AND UNDERSTANDING THE PROBLEMS BEING FACED BY OLD PEOPLE STAYING IN CANADA AND SUCH OTHER COUNTRIES WILL PLEASE FIND SOME SOLUTION TO THIS PROBLEM AND TAKE BLESSINGS OF OLD INDIANS.")</f>
        <v>THIS IS MY SPECIAL REQUEST TO HONOURABLE EXTERNAL AFFAIRS MINISTER SHRI S. JAYSHANKARJI.
HE IS GOOD ENOUGH TO ARRANGE CONSULAR CAMPS IN DIFFERENT CITIES OF CANADA FOR ISSUE OF LIVE CERTIFICATES TO RETIRED INDIANS STAYING IN CANADA.
DURING CORONA TIME THEY SYSTEM WAS EVERY PERSON DESIRING SUCH CERTIFICATE HAD TO WRITE FOR HIS APPOINTMENT WITH DATE AND TIME AND THE CONSULATE OFFICE WAS GOOD ENOUGH TO SEND HIM E MAIL FOR THAT. THIS HELPED A LOT IN REDUCING / WASTING TIME AND COLLECTING CROWD AT THE PLACES BECAUSE THERE ARE MANY SUCH PERSONS WHO NEED LIVE CERTIFICATES FOR CONTINUING THEIR PENSION IN INDIA.
IF YOU SEE THE SITUATION OF THESE CAMP SITES THERE ARE SOME THOUSAND OLD RETIRED PERSONS WAITING IN QUE FOR UP TO 4 HOURS FOR GETTING THE LIVE CERTIFICATE.
SHRI JAYSHAKARJI BEING INNOVATIVE AND UNDERSTANDING THE PROBLEMS BEING FACED BY OLD PEOPLE STAYING IN CANADA AND SUCH OTHER COUNTRIES WILL PLEASE FIND SOME SOLUTION TO THIS PROBLEM AND TAKE BLESSINGS OF OLD INDIANS.</v>
      </c>
      <c r="D807" s="4" t="s">
        <v>1415</v>
      </c>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3">
      <c r="A808" s="2" t="s">
        <v>1416</v>
      </c>
      <c r="B808" s="3" t="s">
        <v>1417</v>
      </c>
      <c r="C808" s="4" t="str">
        <f ca="1">IFERROR(__xludf.DUMMYFUNCTION("GOOGLETRANSLATE(B808,""auto"",""en"")"),"One umbrella concept for all medicines and x-ray scan etc
Generic medicines are helpful for patients but sir, not all medicines are available there!
One patient in hospital means he/she going to be bankrupt. x-ray to all medications the hospital charge hu"&amp;"ge amount (tripple the cost). Simple small x-ay minimum 500/- that too illegal x-ray machines, not all have licence!
What we can do:-
1. Generic shops to increase
2. Similar setups for x-ray
3. Encourage small capsule hospitals with licence. Let all get j"&amp;"ob (even labs you may target)
Corruption in consultation n medication to stop at any cost.
Thank you
Mrinalini")</f>
        <v>One umbrella concept for all medicines and x-ray scan etc
Generic medicines are helpful for patients but sir, not all medicines are available there!
One patient in hospital means he/she going to be bankrupt. x-ray to all medications the hospital charge huge amount (tripple the cost). Simple small x-ay minimum 500/- that too illegal x-ray machines, not all have licence!
What we can do:-
1. Generic shops to increase
2. Similar setups for x-ray
3. Encourage small capsule hospitals with licence. Let all get job (even labs you may target)
Corruption in consultation n medication to stop at any cost.
Thank you
Mrinalini</v>
      </c>
      <c r="D808" s="4" t="s">
        <v>1417</v>
      </c>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3">
      <c r="A809" s="2" t="s">
        <v>1275</v>
      </c>
      <c r="B809" s="3" t="s">
        <v>1418</v>
      </c>
      <c r="C809" s="4" t="str">
        <f ca="1">IFERROR(__xludf.DUMMYFUNCTION("GOOGLETRANSLATE(B809,""auto"",""en"")"),"To predict future, you have to create future, therefore use only physics to structure and create many subjects and many jobs to create future, to make every indian feel powerful.. indians don't react for everything which is happening around you but do act"&amp;" ie. action to create the future using only physics. use physics to understand the power of our various Vedas eg. Ayurveda etc. and make india once again as a hub of world knowledge once again eg. nalanda. .")</f>
        <v>To predict future, you have to create future, therefore use only physics to structure and create many subjects and many jobs to create future, to make every indian feel powerful.. indians don't react for everything which is happening around you but do act ie. action to create the future using only physics. use physics to understand the power of our various Vedas eg. Ayurveda etc. and make india once again as a hub of world knowledge once again eg. nalanda. .</v>
      </c>
      <c r="D809" s="4" t="s">
        <v>1418</v>
      </c>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3">
      <c r="A810" s="2" t="s">
        <v>1419</v>
      </c>
      <c r="B810" s="3" t="s">
        <v>1420</v>
      </c>
      <c r="C810" s="4" t="str">
        <f ca="1">IFERROR(__xludf.DUMMYFUNCTION("GOOGLETRANSLATE(B810,""auto"",""en"")"),"Sir please Add Tamil Language
My saitu some butiful ideas but Language problem so pls Add Tamil Language. Pls support other people.
Thengk you.💐")</f>
        <v>Sir please Add Tamil Language
My saitu some butiful ideas but Language problem so pls Add Tamil Language. Pls support other people.
Thengk you.💐</v>
      </c>
      <c r="D810" s="4" t="s">
        <v>1420</v>
      </c>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3">
      <c r="A811" s="2" t="s">
        <v>1421</v>
      </c>
      <c r="B811" s="3" t="s">
        <v>1422</v>
      </c>
      <c r="C811" s="4" t="str">
        <f ca="1">IFERROR(__xludf.DUMMYFUNCTION("GOOGLETRANSLATE(B811,""auto"",""en"")"),"To create opportunity for young youth to contribute in nation building")</f>
        <v>To create opportunity for young youth to contribute in nation building</v>
      </c>
      <c r="D811" s="4" t="s">
        <v>1422</v>
      </c>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3">
      <c r="A812" s="2" t="s">
        <v>1423</v>
      </c>
      <c r="B812" s="3" t="s">
        <v>1424</v>
      </c>
      <c r="C812" s="4" t="str">
        <f ca="1">IFERROR(__xludf.DUMMYFUNCTION("GOOGLETRANSLATE(B812,""auto"",""en"")"),"My Idea: Debt Transparency. Let all citizens know in hiw much debt we are and how long we will take to repay it. It can be World Bank debt, IMF debts, debts from other countriesor unions. Also bring forth measures to regulate new debts allicated ur nation"&amp;". And also introduced public voting and opinion generation for incurring hige debts.")</f>
        <v>My Idea: Debt Transparency. Let all citizens know in hiw much debt we are and how long we will take to repay it. It can be World Bank debt, IMF debts, debts from other countriesor unions. Also bring forth measures to regulate new debts allicated ur nation. And also introduced public voting and opinion generation for incurring hige debts.</v>
      </c>
      <c r="D812" s="4" t="s">
        <v>1424</v>
      </c>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3">
      <c r="A813" s="2" t="s">
        <v>1425</v>
      </c>
      <c r="B813" s="3" t="s">
        <v>1426</v>
      </c>
      <c r="C813" s="4" t="str">
        <f ca="1">IFERROR(__xludf.DUMMYFUNCTION("GOOGLETRANSLATE(B813,""auto"",""en"")"),"1. Let's make rain water harvesting mendatory
No permission to build any building without it, just like fire safety.
2. Minimum 25% of built-up area should be covered by plants, by means of horizontal or vertical gardens. Necessary guidance and help shoul"&amp;"d be provided by means of workshops and seminars
3. Min. 50% of roof of any new building must be covered by solar panels to create solar Electricity which can be used Just like they use it in Gujarat.
4. With reference to the link given below, use of publ"&amp;"ic transports should be promoted and be made more easy. We can use electric public transportation.
https://www.instagram.com/reel/Cjuze5auwx9/?igshid=YmMyMTA2M2Y=
5. Make basics of gardening a mendatory subject to be taught in schools and colleges.
6. Min"&amp;"imum military training should be made compulsory to secondary and higher secondary school students. This will help make healthy new generation.
7. Traditional Sandhya pujan should be taught to each child in primary school.")</f>
        <v>1. Let's make rain water harvesting mendatory
No permission to build any building without it, just like fire safety.
2. Minimum 25% of built-up area should be covered by plants, by means of horizontal or vertical gardens. Necessary guidance and help should be provided by means of workshops and seminars
3. Min. 50% of roof of any new building must be covered by solar panels to create solar Electricity which can be used Just like they use it in Gujarat.
4. With reference to the link given below, use of public transports should be promoted and be made more easy. We can use electric public transportation.
https://www.instagram.com/reel/Cjuze5auwx9/?igshid=YmMyMTA2M2Y=
5. Make basics of gardening a mendatory subject to be taught in schools and colleges.
6. Minimum military training should be made compulsory to secondary and higher secondary school students. This will help make healthy new generation.
7. Traditional Sandhya pujan should be taught to each child in primary school.</v>
      </c>
      <c r="D813" s="4" t="s">
        <v>1426</v>
      </c>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3">
      <c r="A814" s="2" t="s">
        <v>1427</v>
      </c>
      <c r="B814" s="3" t="s">
        <v>1428</v>
      </c>
      <c r="C814" s="4" t="str">
        <f ca="1">IFERROR(__xludf.DUMMYFUNCTION("GOOGLETRANSLATE(B814,""auto"",""en"")"),"Dear Government,
We all very well know that,since 2020 whole world was suffering from deadly corona virus ,we lost many people in during corona,also along with that all exams was cancelled or delayed due to virus, which results into many govt.jobseekers a"&amp;"ge bar limit was closed...Our valuable 2-3years totally wasted due to corona virus.,
So my humble request to our government is to extend age limit for all government jobs by 2 -3years which was wasted in corona....This moves will make bread in many people"&amp;" family who are trying to give government exams...
If anything wrongly putted here by me , sincerely apologise...
One of the India's Youth")</f>
        <v>Dear Government,
We all very well know that,since 2020 whole world was suffering from deadly corona virus ,we lost many people in during corona,also along with that all exams was cancelled or delayed due to virus, which results into many govt.jobseekers age bar limit was closed...Our valuable 2-3years totally wasted due to corona virus.,
So my humble request to our government is to extend age limit for all government jobs by 2 -3years which was wasted in corona....This moves will make bread in many people family who are trying to give government exams...
If anything wrongly putted here by me , sincerely apologise...
One of the India's Youth</v>
      </c>
      <c r="D814" s="4" t="s">
        <v>1428</v>
      </c>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3">
      <c r="A815" s="2" t="s">
        <v>254</v>
      </c>
      <c r="B815" s="3" t="s">
        <v>1429</v>
      </c>
      <c r="C815" s="4" t="str">
        <f ca="1">IFERROR(__xludf.DUMMYFUNCTION("GOOGLETRANSLATE(B815,""auto"",""en"")"),"Games on sports like jeans, India Missions are working successfully. There should also be an AC University who work in the development of singers, artists, lyricists, musicians, writers and all the skills. With ECK, the modern equipment installed in it, p"&amp;"latform effects, construction of animation and a better ecocystime can also be developed with all technical information, it is an effective medium in the society and it can also create employment by emerging a lot.")</f>
        <v>Games on sports like jeans, India Missions are working successfully. There should also be an AC University who work in the development of singers, artists, lyricists, musicians, writers and all the skills. With ECK, the modern equipment installed in it, platform effects, construction of animation and a better ecocystime can also be developed with all technical information, it is an effective medium in the society and it can also create employment by emerging a lot.</v>
      </c>
      <c r="D815" s="4" t="s">
        <v>3117</v>
      </c>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3">
      <c r="A816" s="2" t="s">
        <v>1430</v>
      </c>
      <c r="B816" s="3" t="s">
        <v>1431</v>
      </c>
      <c r="C816" s="4" t="str">
        <f ca="1">IFERROR(__xludf.DUMMYFUNCTION("GOOGLETRANSLATE(B816,""auto"",""en"")"),"Namaste sir,
My heartful respect to you. As in my mind there is a constant flow of ideas for my country, India, I will
cut short to one idea. Today I present before you an idea which is much required for the global exposure
of tourism of Bharat. Worldwide"&amp;" many people get inspired and want to visit and travel the length and
breadth of our country.
Here comes an important point. If a foreigner wants to visit and travel in India, where should he/she
begin from, and which part of the country do he/she think w"&amp;"ill cover at once or so. In this matter I would
like to draw your attention for an “INDIA TRAVEL BOOK” in which we will have all the details of
important places in India, along with beautiful pictures and their historical significance and so on.
Example w"&amp;"ise Kaziranga national park in the book can have one or two beautiful pictures of the national
park, have details of the park and how it can be reached and what is the best season for visit.")</f>
        <v>Namaste sir,
My heartful respect to you. As in my mind there is a constant flow of ideas for my country, India, I will
cut short to one idea. Today I present before you an idea which is much required for the global exposure
of tourism of Bharat. Worldwide many people get inspired and want to visit and travel the length and
breadth of our country.
Here comes an important point. If a foreigner wants to visit and travel in India, where should he/she
begin from, and which part of the country do he/she think will cover at once or so. In this matter I would
like to draw your attention for an “INDIA TRAVEL BOOK” in which we will have all the details of
important places in India, along with beautiful pictures and their historical significance and so on.
Example wise Kaziranga national park in the book can have one or two beautiful pictures of the national
park, have details of the park and how it can be reached and what is the best season for visit.</v>
      </c>
      <c r="D816" s="4" t="s">
        <v>1431</v>
      </c>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3">
      <c r="A817" s="2" t="s">
        <v>1432</v>
      </c>
      <c r="B817" s="3" t="s">
        <v>1433</v>
      </c>
      <c r="C817" s="4" t="str">
        <f ca="1">IFERROR(__xludf.DUMMYFUNCTION("GOOGLETRANSLATE(B817,""auto"",""en"")"),"Namaste sir,
My idea for a Travel book on India's places to visit and to explore her rich heritage and culture.
JAI HIND")</f>
        <v>Namaste sir,
My idea for a Travel book on India's places to visit and to explore her rich heritage and culture.
JAI HIND</v>
      </c>
      <c r="D817" s="4" t="s">
        <v>1433</v>
      </c>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3">
      <c r="A818" s="2" t="s">
        <v>1434</v>
      </c>
      <c r="B818" s="3" t="s">
        <v>1435</v>
      </c>
      <c r="C818" s="4" t="str">
        <f ca="1">IFERROR(__xludf.DUMMYFUNCTION("GOOGLETRANSLATE(B818,""auto"",""en"")"),"The Indian Railways should be fully submerged and handed over to a company like Tata or Reliance. Then the people of the country will benefit as well as ordinary railway employees like us will benefit. Most of the general public tax money will survive the"&amp;" pocket of the unscrupulous officers.")</f>
        <v>The Indian Railways should be fully submerged and handed over to a company like Tata or Reliance. Then the people of the country will benefit as well as ordinary railway employees like us will benefit. Most of the general public tax money will survive the pocket of the unscrupulous officers.</v>
      </c>
      <c r="D818" s="4" t="s">
        <v>3118</v>
      </c>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3">
      <c r="A819" s="2" t="s">
        <v>185</v>
      </c>
      <c r="B819" s="3" t="s">
        <v>1436</v>
      </c>
      <c r="C819" s="4" t="str">
        <f ca="1">IFERROR(__xludf.DUMMYFUNCTION("GOOGLETRANSLATE(B819,""auto"",""en"")"),"sir me aapke vicharadhin kuch tathy lana chahta hool aagar aapki anumati mile to")</f>
        <v>sir me aapke vicharadhin kuch tathy lana chahta hool aagar aapki anumati mile to</v>
      </c>
      <c r="D819" s="4" t="s">
        <v>3119</v>
      </c>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3">
      <c r="A820" s="2" t="s">
        <v>1437</v>
      </c>
      <c r="B820" s="3" t="s">
        <v>1438</v>
      </c>
      <c r="C820" s="4" t="str">
        <f ca="1">IFERROR(__xludf.DUMMYFUNCTION("GOOGLETRANSLATE(B820,""auto"",""en"")"),"Namaste Sir
My name is Anil Patil from Bangalore Karnataka
I wanted share something related to health insurance of senior citizens
no health insurance companies are not issuing policy for above 70
years aged persons
is it fare
I am not agreeing with this
"&amp;"for them it is required most but companies are denying or making more premium
the persons shoes salary falls between 6to10 laks per annum range will face problem for normal heart operation costs is 2 to 3 lacks how can a middle class person can bear this "&amp;"so please look in to this and do some thing for the middle class people
are our parents above 70 are not live tension free if they have some deases
due to this some are in old age / orfhan age houses . please sir look into it and do something for the seni"&amp;"or citizen above 70 years
thanking you in advances")</f>
        <v>Namaste Sir
My name is Anil Patil from Bangalore Karnataka
I wanted share something related to health insurance of senior citizens
no health insurance companies are not issuing policy for above 70
years aged persons
is it fare
I am not agreeing with this
for them it is required most but companies are denying or making more premium
the persons shoes salary falls between 6to10 laks per annum range will face problem for normal heart operation costs is 2 to 3 lacks how can a middle class person can bear this so please look in to this and do some thing for the middle class people
are our parents above 70 are not live tension free if they have some deases
due to this some are in old age / orfhan age houses . please sir look into it and do something for the senior citizen above 70 years
thanking you in advances</v>
      </c>
      <c r="D820" s="4" t="s">
        <v>1438</v>
      </c>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3">
      <c r="A821" s="2" t="s">
        <v>1439</v>
      </c>
      <c r="B821" s="3" t="s">
        <v>1440</v>
      </c>
      <c r="C821" s="4" t="str">
        <f ca="1">IFERROR(__xludf.DUMMYFUNCTION("GOOGLETRANSLATE(B821,""auto"",""en"")"),"jasidih
paid Ac waiting
pf 1
urinal not functioning.
supervisor only collects money but does no work.
please punish station Master")</f>
        <v>jasidih
paid Ac waiting
pf 1
urinal not functioning.
supervisor only collects money but does no work.
please punish station Master</v>
      </c>
      <c r="D821" s="4" t="s">
        <v>1440</v>
      </c>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3">
      <c r="A822" s="2" t="s">
        <v>1441</v>
      </c>
      <c r="B822" s="3" t="s">
        <v>1442</v>
      </c>
      <c r="C822" s="4" t="str">
        <f ca="1">IFERROR(__xludf.DUMMYFUNCTION("GOOGLETRANSLATE(B822,""auto"",""en"")"),"Everything is good till it does not affect to common people fake products should be seized while free food campaign should be organised for poor people and handicapped and job opportunity should be given to them also Hospitallzation should be at nominal c"&amp;"ost as it takes a person whole life time earnings like cancer")</f>
        <v>Everything is good till it does not affect to common people fake products should be seized while free food campaign should be organised for poor people and handicapped and job opportunity should be given to them also Hospitallzation should be at nominal cost as it takes a person whole life time earnings like cancer</v>
      </c>
      <c r="D822" s="4" t="s">
        <v>1442</v>
      </c>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3">
      <c r="A823" s="2" t="s">
        <v>1443</v>
      </c>
      <c r="B823" s="3" t="s">
        <v>1444</v>
      </c>
      <c r="C823" s="4" t="str">
        <f ca="1">IFERROR(__xludf.DUMMYFUNCTION("GOOGLETRANSLATE(B823,""auto"",""en"")"),"Respected Sir, my suggestion to stop plastic pollution. Currently, it is observed that peoples are throwing empty water bottles and wrapping of chips and other consumer goods here and there which creates plastic pollution. To stop this my suggestions are
"&amp;"1. Companies will charge extra Rs 5 per plastic water bottles and will return the same after submitting the empty water bottles. Due to this scheme, peoples will return the empty bottles after use, which will stop plastic pollution.
2. Same scheme can be "&amp;"adopted in case of plastic wrapping of chips and other consumer goods. Companies will pay Rs 5 after returning the full packet.
3. People throw Pan masala and shampoo pouch also here and there. To stop this, minimum packing of shampoo should be 50 ml in g"&amp;"lass container and in case of pan masala, it should be packed in tin container of minimum 100 gms.
Sir, please save the environment.")</f>
        <v>Respected Sir, my suggestion to stop plastic pollution. Currently, it is observed that peoples are throwing empty water bottles and wrapping of chips and other consumer goods here and there which creates plastic pollution. To stop this my suggestions are
1. Companies will charge extra Rs 5 per plastic water bottles and will return the same after submitting the empty water bottles. Due to this scheme, peoples will return the empty bottles after use, which will stop plastic pollution.
2. Same scheme can be adopted in case of plastic wrapping of chips and other consumer goods. Companies will pay Rs 5 after returning the full packet.
3. People throw Pan masala and shampoo pouch also here and there. To stop this, minimum packing of shampoo should be 50 ml in glass container and in case of pan masala, it should be packed in tin container of minimum 100 gms.
Sir, please save the environment.</v>
      </c>
      <c r="D823" s="4" t="s">
        <v>1444</v>
      </c>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3">
      <c r="A824" s="2" t="s">
        <v>1445</v>
      </c>
      <c r="B824" s="3" t="s">
        <v>1446</v>
      </c>
      <c r="C824" s="4" t="str">
        <f ca="1">IFERROR(__xludf.DUMMYFUNCTION("GOOGLETRANSLATE(B824,""auto"",""en"")"),"stop the with out pharmacist dispensary")</f>
        <v>stop the with out pharmacist dispensary</v>
      </c>
      <c r="D824" s="4" t="s">
        <v>1446</v>
      </c>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3">
      <c r="A825" s="2" t="s">
        <v>1447</v>
      </c>
      <c r="B825" s="3" t="s">
        <v>1448</v>
      </c>
      <c r="C825" s="4" t="str">
        <f ca="1">IFERROR(__xludf.DUMMYFUNCTION("GOOGLETRANSLATE(B825,""auto"",""en"")"),"Sir, It is difficult to meet ministers, officers etc because they mostly attend meetings. Please let them go field inspection to check reality. Review meetings can be conducted once a month. It is enough. Regards Pudumai Balakrishnan resource person safe "&amp;"driving No.16, Tenth cross Vrindavan Pondicherry WhatsApp 9362903041")</f>
        <v>Sir, It is difficult to meet ministers, officers etc because they mostly attend meetings. Please let them go field inspection to check reality. Review meetings can be conducted once a month. It is enough. Regards Pudumai Balakrishnan resource person safe driving No.16, Tenth cross Vrindavan Pondicherry WhatsApp 9362903041</v>
      </c>
      <c r="D825" s="4" t="s">
        <v>1448</v>
      </c>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3">
      <c r="A826" s="2" t="s">
        <v>1449</v>
      </c>
      <c r="B826" s="3" t="s">
        <v>1450</v>
      </c>
      <c r="C826" s="4" t="str">
        <f ca="1">IFERROR(__xludf.DUMMYFUNCTION("GOOGLETRANSLATE(B826,""auto"",""en"")"),"Respected Prime Minister
Regards Namaskar
You yourself know very well that any country whose judicial system has weakness, and its own punishment system is not right and effective, no matter how much the country tries, never completely completely Can deve"&amp;"lop, nor corruption, misconduct, or any kind of immoral act from that country
Will be less.
Therefore, I want to tell you with a taxed request that the legislature should seriously consider this subject, and take concrete steps, only then some improvement"&amp;" will be possible in future.")</f>
        <v>Respected Prime Minister
Regards Namaskar
You yourself know very well that any country whose judicial system has weakness, and its own punishment system is not right and effective, no matter how much the country tries, never completely completely Can develop, nor corruption, misconduct, or any kind of immoral act from that country
Will be less.
Therefore, I want to tell you with a taxed request that the legislature should seriously consider this subject, and take concrete steps, only then some improvement will be possible in future.</v>
      </c>
      <c r="D826" s="4" t="s">
        <v>3120</v>
      </c>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3">
      <c r="A827" s="2" t="s">
        <v>1451</v>
      </c>
      <c r="B827" s="3" t="s">
        <v>1452</v>
      </c>
      <c r="C827" s="4" t="str">
        <f ca="1">IFERROR(__xludf.DUMMYFUNCTION("GOOGLETRANSLATE(B827,""auto"",""en"")"),"Respected Modiji,
My humble request to you, kindly name our new Mopa airport after legendary and Bharat Ratna Lata Mangeshkar ji keeping aside all the names of the politicians.It is observed that politicians names are always given leaving aside the great "&amp;"personalities of this country.
It will be a great honour for the Goans and Mangeshkar family if you choose her name for the new Mopa Airport.
I also wish to be present as a special invitee for the inaugural function of the Airport if you personally wish s"&amp;"o .
Hope you will definetely consider my request and do the needful.
Thanking you.
Mahesh Bhaskar prabhu Sinari
1B/F4 Models Millennium Vistas ,Caranzalem-Goa 403002
Mob:9822102727")</f>
        <v>Respected Modiji,
My humble request to you, kindly name our new Mopa airport after legendary and Bharat Ratna Lata Mangeshkar ji keeping aside all the names of the politicians.It is observed that politicians names are always given leaving aside the great personalities of this country.
It will be a great honour for the Goans and Mangeshkar family if you choose her name for the new Mopa Airport.
I also wish to be present as a special invitee for the inaugural function of the Airport if you personally wish so .
Hope you will definetely consider my request and do the needful.
Thanking you.
Mahesh Bhaskar prabhu Sinari
1B/F4 Models Millennium Vistas ,Caranzalem-Goa 403002
Mob:9822102727</v>
      </c>
      <c r="D827" s="4" t="s">
        <v>1452</v>
      </c>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3">
      <c r="A828" s="2" t="s">
        <v>1453</v>
      </c>
      <c r="B828" s="3" t="s">
        <v>1454</v>
      </c>
      <c r="C828" s="4" t="str">
        <f ca="1">IFERROR(__xludf.DUMMYFUNCTION("GOOGLETRANSLATE(B828,""auto"",""en"")"),"am N Subramanian 95 years old socially conscious senior citizen living in North Bangalore. Master plan for resolving the problem of flooding rain water in major electronic city in South Bangalore during every rainy season, affecting the IT industry, causi"&amp;"ng human suffering, damaging property and polluting all water storage tanks resulting in shortage of drinking water.
1. On the Karnataka, Tamilnadu border we have to create a dam like reservoir adequate to store all the excess rain water.
2. In the adjoin"&amp;"ing border district of Krishna Giri, Tamilnadu there is no flowing river. The people are depending only on rainwater for drinking and other purposes. There are large number of lakes. The dam like reservoir can be connected to Krishnagiri lakes by special "&amp;"steel pipe of 3 feet diameter by gradient flow.
3. The dam at Mekedatu can be constructed and managed jointly by both the states, sharing water equally for the use of Bangalore city and Krishnagiri district on Karnataka border.")</f>
        <v>am N Subramanian 95 years old socially conscious senior citizen living in North Bangalore. Master plan for resolving the problem of flooding rain water in major electronic city in South Bangalore during every rainy season, affecting the IT industry, causing human suffering, damaging property and polluting all water storage tanks resulting in shortage of drinking water.
1. On the Karnataka, Tamilnadu border we have to create a dam like reservoir adequate to store all the excess rain water.
2. In the adjoining border district of Krishna Giri, Tamilnadu there is no flowing river. The people are depending only on rainwater for drinking and other purposes. There are large number of lakes. The dam like reservoir can be connected to Krishnagiri lakes by special steel pipe of 3 feet diameter by gradient flow.
3. The dam at Mekedatu can be constructed and managed jointly by both the states, sharing water equally for the use of Bangalore city and Krishnagiri district on Karnataka border.</v>
      </c>
      <c r="D828" s="4" t="s">
        <v>1454</v>
      </c>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3">
      <c r="A829" s="2" t="s">
        <v>502</v>
      </c>
      <c r="B829" s="3" t="s">
        <v>1455</v>
      </c>
      <c r="C829" s="4" t="str">
        <f ca="1">IFERROR(__xludf.DUMMYFUNCTION("GOOGLETRANSLATE(B829,""auto"",""en"")"),"Modi (BJP) Hai Isaliye Hamara India Safe Hai But India Ke Indar Ka Kay Modi Ji Yogi Ji Sir Hai Aaise Har State Me Chahiye Karnataka (Belgaum) Me")</f>
        <v>Modi (BJP) Hai Isaliye Hamara India Safe Hai But India Ke Indar Ka Kay Modi Ji Yogi Ji Sir Hai Aaise Har State Me Chahiye Karnataka (Belgaum) Me</v>
      </c>
      <c r="D829" s="4" t="s">
        <v>3121</v>
      </c>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3">
      <c r="A830" s="2" t="s">
        <v>1456</v>
      </c>
      <c r="B830" s="3" t="s">
        <v>1457</v>
      </c>
      <c r="C830" s="4" t="str">
        <f ca="1">IFERROR(__xludf.DUMMYFUNCTION("GOOGLETRANSLATE(B830,""auto"",""en"")"),"Dear You,
Been here for quite a time, posting ideas into an abyss.
Happy to see that nothing, et all, nothing happened.
I acknowledge that its an app and running costs are high, infact higher are the DB costs. So, why to have it?
Better not to have this a"&amp;"pp, not waste crucial lifetime.
Better post where people read, react and act.
Not diverging traffic, but here I found no other way to give feedback. Hope you all take it as it should be taken- considering me as yourself.")</f>
        <v>Dear You,
Been here for quite a time, posting ideas into an abyss.
Happy to see that nothing, et all, nothing happened.
I acknowledge that its an app and running costs are high, infact higher are the DB costs. So, why to have it?
Better not to have this app, not waste crucial lifetime.
Better post where people read, react and act.
Not diverging traffic, but here I found no other way to give feedback. Hope you all take it as it should be taken- considering me as yourself.</v>
      </c>
      <c r="D830" s="4" t="s">
        <v>1457</v>
      </c>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3">
      <c r="A831" s="2" t="s">
        <v>1458</v>
      </c>
      <c r="B831" s="3" t="s">
        <v>1459</v>
      </c>
      <c r="C831" s="4" t="str">
        <f ca="1">IFERROR(__xludf.DUMMYFUNCTION("GOOGLETRANSLATE(B831,""auto"",""en"")"),"TO BOOST FORT TOURISM ALL FORTS IN OUR COUNTRY SHOULD BE REPAIRED AND MAINTAINED AND A NATIONAL TOURISM GRID BE ESTABLISHED BY MEANS OF ROAD RAIL AND HELICOPTERS TO CONEECT TRAVELLERS WITH EASY ACCESS .ALSO ALSO FORTS SHOULD MANDATORILY HOIST AND RETREAT "&amp;"TIRANGA EVERYDAY IN A CEREMONIAL MANNER.")</f>
        <v>TO BOOST FORT TOURISM ALL FORTS IN OUR COUNTRY SHOULD BE REPAIRED AND MAINTAINED AND A NATIONAL TOURISM GRID BE ESTABLISHED BY MEANS OF ROAD RAIL AND HELICOPTERS TO CONEECT TRAVELLERS WITH EASY ACCESS .ALSO ALSO FORTS SHOULD MANDATORILY HOIST AND RETREAT TIRANGA EVERYDAY IN A CEREMONIAL MANNER.</v>
      </c>
      <c r="D831" s="4" t="s">
        <v>1459</v>
      </c>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3">
      <c r="A832" s="2" t="s">
        <v>1460</v>
      </c>
      <c r="B832" s="3" t="s">
        <v>1461</v>
      </c>
      <c r="C832" s="4" t="str">
        <f ca="1">IFERROR(__xludf.DUMMYFUNCTION("GOOGLETRANSLATE(B832,""auto"",""en"")"),"In Tamil Nadu, Virudhunagar District, there is a 50 Ssq meter area, where wildlife and human being live in harmony. Bison, bear, deer, peacocks, foxes, and monkeys are some of the animals that co-exist with human beings in harmony. Recently, there was an "&amp;"accident where a bear has been electrocuted.
This area also has open electric poles. Once one of the overhead wires was cut and it was dangling in the ground. A wild boar touched the same and died instantly
To prevent such incidences in the future, kindly"&amp;" convert all over head lines into under ground cables to safe guard human beings and wild animals")</f>
        <v>In Tamil Nadu, Virudhunagar District, there is a 50 Ssq meter area, where wildlife and human being live in harmony. Bison, bear, deer, peacocks, foxes, and monkeys are some of the animals that co-exist with human beings in harmony. Recently, there was an accident where a bear has been electrocuted.
This area also has open electric poles. Once one of the overhead wires was cut and it was dangling in the ground. A wild boar touched the same and died instantly
To prevent such incidences in the future, kindly convert all over head lines into under ground cables to safe guard human beings and wild animals</v>
      </c>
      <c r="D832" s="4" t="s">
        <v>1461</v>
      </c>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3">
      <c r="A833" s="2" t="s">
        <v>1462</v>
      </c>
      <c r="B833" s="3" t="s">
        <v>1463</v>
      </c>
      <c r="C833" s="4" t="str">
        <f ca="1">IFERROR(__xludf.DUMMYFUNCTION("GOOGLETRANSLATE(B833,""auto"",""en"")"),"We should concentrate on building our own semi conductor manufacturing so that we need to invite ASML to our country or government initiated ASML machine lab for MSMEs")</f>
        <v>We should concentrate on building our own semi conductor manufacturing so that we need to invite ASML to our country or government initiated ASML machine lab for MSMEs</v>
      </c>
      <c r="D833" s="4" t="s">
        <v>1463</v>
      </c>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3">
      <c r="A834" s="2" t="s">
        <v>1464</v>
      </c>
      <c r="B834" s="3" t="s">
        <v>1465</v>
      </c>
      <c r="C834" s="4" t="str">
        <f ca="1">IFERROR(__xludf.DUMMYFUNCTION("GOOGLETRANSLATE(B834,""auto"",""en"")"),"Good Morning beloved Modi ji
I have an attachment towards the Army segment who have made us safe to live in India til now. We should make each citizens of this nation to contribute atleast .5% of their earnings towards the Army segment. This is my suggest"&amp;"ion. This fund would bring in huge flow of funds for the better future of our nation. When people pay for the security services to safe gaurd their wealth why not the contribution be done from either their salary or from the gross earnings. Also this amou"&amp;"nt would benefit under certain deductions act.")</f>
        <v>Good Morning beloved Modi ji
I have an attachment towards the Army segment who have made us safe to live in India til now. We should make each citizens of this nation to contribute atleast .5% of their earnings towards the Army segment. This is my suggestion. This fund would bring in huge flow of funds for the better future of our nation. When people pay for the security services to safe gaurd their wealth why not the contribution be done from either their salary or from the gross earnings. Also this amount would benefit under certain deductions act.</v>
      </c>
      <c r="D834" s="4" t="s">
        <v>1465</v>
      </c>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3">
      <c r="A835" s="2" t="s">
        <v>1466</v>
      </c>
      <c r="B835" s="3" t="s">
        <v>1467</v>
      </c>
      <c r="C835" s="4" t="str">
        <f ca="1">IFERROR(__xludf.DUMMYFUNCTION("GOOGLETRANSLATE(B835,""auto"",""en"")"),"I suggest incorporation of a ""Ministry of Primary Education "" under Ministry of Human Resource development as
Upskilling children of small age will help them nourish with the bouts of education at a tender age
This will form the basis of an efficient ed"&amp;"ucation system where regularity of teachers and adequate curriculum is solves
Also, this will lead to reduced rate of crimes, unemployment
Maira Shadab
Noida, UP
Class 8, Amity")</f>
        <v>I suggest incorporation of a "Ministry of Primary Education " under Ministry of Human Resource development as
Upskilling children of small age will help them nourish with the bouts of education at a tender age
This will form the basis of an efficient education system where regularity of teachers and adequate curriculum is solves
Also, this will lead to reduced rate of crimes, unemployment
Maira Shadab
Noida, UP
Class 8, Amity</v>
      </c>
      <c r="D835" s="4" t="s">
        <v>1467</v>
      </c>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3">
      <c r="A836" s="2" t="s">
        <v>1468</v>
      </c>
      <c r="B836" s="3" t="s">
        <v>1469</v>
      </c>
      <c r="C836" s="4" t="str">
        <f ca="1">IFERROR(__xludf.DUMMYFUNCTION("GOOGLETRANSLATE(B836,""auto"",""en"")"),"We need a good reform in education and examination system. Subjects which we study should have importance in life for example poetry (twinkle twinkle little star, and baba black sheep etc) are useful at any spot but students are forced to learn it for ora"&amp;"l exams. This was just got example.")</f>
        <v>We need a good reform in education and examination system. Subjects which we study should have importance in life for example poetry (twinkle twinkle little star, and baba black sheep etc) are useful at any spot but students are forced to learn it for oral exams. This was just got example.</v>
      </c>
      <c r="D836" s="4" t="s">
        <v>1469</v>
      </c>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3">
      <c r="A837" s="2" t="s">
        <v>1470</v>
      </c>
      <c r="B837" s="3" t="s">
        <v>1471</v>
      </c>
      <c r="C837" s="4" t="str">
        <f ca="1">IFERROR(__xludf.DUMMYFUNCTION("GOOGLETRANSLATE(B837,""auto"",""en"")"),"Dear Modiji,
I refer to your nation's address on 15th Aug 2022 where you mentioned that we should remove all signs of our colonial past.
In this regard, I have a suggestion which I have attached herewith. Hope you find it worth considering.
Best Regards,
"&amp;"Hiten Kapasi")</f>
        <v>Dear Modiji,
I refer to your nation's address on 15th Aug 2022 where you mentioned that we should remove all signs of our colonial past.
In this regard, I have a suggestion which I have attached herewith. Hope you find it worth considering.
Best Regards,
Hiten Kapasi</v>
      </c>
      <c r="D837" s="4" t="s">
        <v>1471</v>
      </c>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3">
      <c r="A838" s="2" t="s">
        <v>1275</v>
      </c>
      <c r="B838" s="3" t="s">
        <v>1472</v>
      </c>
      <c r="C838" s="4" t="str">
        <f ca="1">IFERROR(__xludf.DUMMYFUNCTION("GOOGLETRANSLATE(B838,""auto"",""en"")"),"CURRENTLY INDIA NEEDS MINISTRY OF PHYSICS OUT FROM MINISTRY OF HUMAN RESOURCES, PHYSICIST ARE ASSET OF INDIA THEY ARE NOT MEANT FOR EXPORT. 2. INDIA NEEDS MINISTRY OF HAPPINESS. 3. INDIA NEEDS BACHELORS DEGREE IN FUTURISM WHICH WILL HELP STUDENT TO UNDERS"&amp;"TAND OTHER COUNTRY TECHNOLOGIES WHICH WILL INTURN HELP GOVT.")</f>
        <v>CURRENTLY INDIA NEEDS MINISTRY OF PHYSICS OUT FROM MINISTRY OF HUMAN RESOURCES, PHYSICIST ARE ASSET OF INDIA THEY ARE NOT MEANT FOR EXPORT. 2. INDIA NEEDS MINISTRY OF HAPPINESS. 3. INDIA NEEDS BACHELORS DEGREE IN FUTURISM WHICH WILL HELP STUDENT TO UNDERSTAND OTHER COUNTRY TECHNOLOGIES WHICH WILL INTURN HELP GOVT.</v>
      </c>
      <c r="D838" s="4" t="s">
        <v>1472</v>
      </c>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3">
      <c r="A839" s="2" t="s">
        <v>1275</v>
      </c>
      <c r="B839" s="3" t="s">
        <v>1473</v>
      </c>
      <c r="C839" s="4" t="str">
        <f ca="1">IFERROR(__xludf.DUMMYFUNCTION("GOOGLETRANSLATE(B839,""auto"",""en"")"),"EVERYTHING IS PHYSICS, RELATE EVERY SUBJECT BACK WITH PHYSICS AND CREATE MANY SUBJECTS AND MANY JOBS TO MAKE INDIA POWERFUL. 1. WITH ONLY PHYSICS YOU CAN STRENGTHEN DEFENCE, POLICE, BANKS, AND TO CREATE MASTER INDUSTRY ( MASTER INDUSTRY IS MEANT TO CREATE"&amp;" ANY OTHER INDUSTRY (IMAGINARY OR REAL INDUSTRY)). OVER ANALYSIS LEADS TO CONFUSION BECAUSE OF WHICH INDIA HAS TOO MANY POLITICAL PARTY AND TOO MANY SUBJECTS TO CONFUSE ITS CITIZENS BY BRITISHER 2. BRING MINISTRY OF PHYSICS OUT OF MINISTRY OF HUMAN RESOUR"&amp;"CES. CREATE SEPARATE MINISTRY OF PHYSICS WITH EQUAL IMPORTANCE AS OTHER MINISTERIES EG. MINITRY OF RAILWAYS etc.. 4. SCIENCE IS MANIPULATIVE BUT PHYSICS IS TRUTH. 5. BRAIN WORKS PARTIALLY USING CLASSICAL PHYSICS AND PARTIALLY USING QUANTUM PHYSICS TOO. 6."&amp;" WHEN STILL RESEARCH IS GOING ON QUANTUM COMPUTING THEN HOW COME INDIAN PSYCHOLOGY BOOK CAN BE CORRECT. ACTUALY INDIAN PSYCHOLOGY BOOK IS 65% FAKE IS OF WESTERN INTREST. 7. DO NOT LET INDIANSTUD SND REASEARCH")</f>
        <v>EVERYTHING IS PHYSICS, RELATE EVERY SUBJECT BACK WITH PHYSICS AND CREATE MANY SUBJECTS AND MANY JOBS TO MAKE INDIA POWERFUL. 1. WITH ONLY PHYSICS YOU CAN STRENGTHEN DEFENCE, POLICE, BANKS, AND TO CREATE MASTER INDUSTRY ( MASTER INDUSTRY IS MEANT TO CREATE ANY OTHER INDUSTRY (IMAGINARY OR REAL INDUSTRY)). OVER ANALYSIS LEADS TO CONFUSION BECAUSE OF WHICH INDIA HAS TOO MANY POLITICAL PARTY AND TOO MANY SUBJECTS TO CONFUSE ITS CITIZENS BY BRITISHER 2. BRING MINISTRY OF PHYSICS OUT OF MINISTRY OF HUMAN RESOURCES. CREATE SEPARATE MINISTRY OF PHYSICS WITH EQUAL IMPORTANCE AS OTHER MINISTERIES EG. MINITRY OF RAILWAYS etc.. 4. SCIENCE IS MANIPULATIVE BUT PHYSICS IS TRUTH. 5. BRAIN WORKS PARTIALLY USING CLASSICAL PHYSICS AND PARTIALLY USING QUANTUM PHYSICS TOO. 6. WHEN STILL RESEARCH IS GOING ON QUANTUM COMPUTING THEN HOW COME INDIAN PSYCHOLOGY BOOK CAN BE CORRECT. ACTUALY INDIAN PSYCHOLOGY BOOK IS 65% FAKE IS OF WESTERN INTREST. 7. DO NOT LET INDIANSTUD SND REASEARCH</v>
      </c>
      <c r="D839" s="4" t="s">
        <v>1473</v>
      </c>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3">
      <c r="A840" s="2" t="s">
        <v>1474</v>
      </c>
      <c r="B840" s="3" t="s">
        <v>1475</v>
      </c>
      <c r="C840" s="4" t="str">
        <f ca="1">IFERROR(__xludf.DUMMYFUNCTION("GOOGLETRANSLATE(B840,""auto"",""en"")"),"Airlines are keeping 90% of seats on paid check-in basis and charging as high as 1200 per seat. Is it ethical. They may block 10% seats which is understandable. Moreover they are forcing flyers to web check-in first staring DGCA guidelines. No one in Mini"&amp;"stry of civil aviation and DGCA listens and all rules are favoring airlines. Sincerely request intervention.")</f>
        <v>Airlines are keeping 90% of seats on paid check-in basis and charging as high as 1200 per seat. Is it ethical. They may block 10% seats which is understandable. Moreover they are forcing flyers to web check-in first staring DGCA guidelines. No one in Ministry of civil aviation and DGCA listens and all rules are favoring airlines. Sincerely request intervention.</v>
      </c>
      <c r="D840" s="4" t="s">
        <v>1475</v>
      </c>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3">
      <c r="A841" s="2" t="s">
        <v>1476</v>
      </c>
      <c r="B841" s="3" t="s">
        <v>1477</v>
      </c>
      <c r="C841" s="4" t="str">
        <f ca="1">IFERROR(__xludf.DUMMYFUNCTION("GOOGLETRANSLATE(B841,""auto"",""en"")"),"There are a lot of internet cables under the sea connecting India to the world. India needs a special subsea protection task force to keep these cables secure physically and protect the data from being tapped and disrupted.")</f>
        <v>There are a lot of internet cables under the sea connecting India to the world. India needs a special subsea protection task force to keep these cables secure physically and protect the data from being tapped and disrupted.</v>
      </c>
      <c r="D841" s="4" t="s">
        <v>1477</v>
      </c>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3">
      <c r="A842" s="2" t="s">
        <v>1476</v>
      </c>
      <c r="B842" s="3" t="s">
        <v>1478</v>
      </c>
      <c r="C842" s="4" t="str">
        <f ca="1">IFERROR(__xludf.DUMMYFUNCTION("GOOGLETRANSLATE(B842,""auto"",""en"")"),"my suggestion will be subsea tunnels in Gujarat under the Gulf of Khambat and the other under the Gulf of Kutch. This immensely help connectivity in Gujarat and help reduce travel times across the state.")</f>
        <v>my suggestion will be subsea tunnels in Gujarat under the Gulf of Khambat and the other under the Gulf of Kutch. This immensely help connectivity in Gujarat and help reduce travel times across the state.</v>
      </c>
      <c r="D842" s="4" t="s">
        <v>1478</v>
      </c>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3">
      <c r="A843" s="2" t="s">
        <v>1479</v>
      </c>
      <c r="B843" s="3" t="s">
        <v>1480</v>
      </c>
      <c r="C843" s="4" t="str">
        <f ca="1">IFERROR(__xludf.DUMMYFUNCTION("GOOGLETRANSLATE(B843,""auto"",""en"")"),"A 'viksit rashtra' is industrialised, has a high quality of life, a developed economy and advanced technological infrastructure relative to less industrialised nations. 'Vikassheel' or developing countries are those in the process of industrialisation or "&amp;"are pre-industrial and almost entirely agrarian. The most common criteria for evaluating the degree of economic development are:
The Gross Domestic Product (GDP), or the monetary measure of all goods and services produced in a country in a year. Countries"&amp;" with a high GDP and per capita income (the amount of money earned per person) are considered developed.
The level of industrialisation. Countries in which the tertiary (companies that provide services such as entertainment, financial, and retailers) and "&amp;"quaternary sectors of industry (knowledge-based activities such as information technology, research, and development, as well as consulting services and education) dominate are described as developed. Developed countries generally")</f>
        <v>A 'viksit rashtra' is industrialised, has a high quality of life, a developed economy and advanced technological infrastructure relative to less industrialised nations. 'Vikassheel' or developing countries are those in the process of industrialisation or are pre-industrial and almost entirely agrarian. The most common criteria for evaluating the degree of economic development are:
The Gross Domestic Product (GDP), or the monetary measure of all goods and services produced in a country in a year. Countries with a high GDP and per capita income (the amount of money earned per person) are considered developed.
The level of industrialisation. Countries in which the tertiary (companies that provide services such as entertainment, financial, and retailers) and quaternary sectors of industry (knowledge-based activities such as information technology, research, and development, as well as consulting services and education) dominate are described as developed. Developed countries generally</v>
      </c>
      <c r="D843" s="4" t="s">
        <v>1480</v>
      </c>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3">
      <c r="A844" s="2" t="s">
        <v>1481</v>
      </c>
      <c r="B844" s="3" t="s">
        <v>1482</v>
      </c>
      <c r="C844" s="4" t="str">
        <f ca="1">IFERROR(__xludf.DUMMYFUNCTION("GOOGLETRANSLATE(B844,""auto"",""en"")"),"Is there any possibility that we can burn plastic
And convert the heat energy to electricity and by-product of emission gas as some use full or reliable product....")</f>
        <v>Is there any possibility that we can burn plastic
And convert the heat energy to electricity and by-product of emission gas as some use full or reliable product....</v>
      </c>
      <c r="D844" s="4" t="s">
        <v>1482</v>
      </c>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3">
      <c r="A845" s="2" t="s">
        <v>1483</v>
      </c>
      <c r="B845" s="3" t="s">
        <v>1484</v>
      </c>
      <c r="C845" s="5" t="str">
        <f ca="1">IFERROR(__xludf.DUMMYFUNCTION("GOOGLETRANSLATE(B845,""auto"",""en"")"),"https://votemark.org/sell-your-old-coins-2/")</f>
        <v>https://votemark.org/sell-your-old-coins-2/</v>
      </c>
      <c r="D845" s="4" t="s">
        <v>1484</v>
      </c>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3">
      <c r="A846" s="2" t="s">
        <v>1483</v>
      </c>
      <c r="B846" s="3" t="s">
        <v>1485</v>
      </c>
      <c r="C846" s="5" t="str">
        <f ca="1">IFERROR(__xludf.DUMMYFUNCTION("GOOGLETRANSLATE(B846,""auto"",""en"")"),"VOTEMARK.ORG")</f>
        <v>VOTEMARK.ORG</v>
      </c>
      <c r="D846" s="4" t="s">
        <v>1485</v>
      </c>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3">
      <c r="A847" s="2" t="s">
        <v>1486</v>
      </c>
      <c r="B847" s="3" t="s">
        <v>1487</v>
      </c>
      <c r="C847" s="4" t="str">
        <f ca="1">IFERROR(__xludf.DUMMYFUNCTION("GOOGLETRANSLATE(B847,""auto"",""en"")"),"Respected sir
I believe that in school, children should be taught about education along with education, they should also be given knowledge of the country's economy and their own economic development. If the government wants, for this, make a team in the "&amp;"district for this, which in all schools Go and teach the children for economic development and then take a competition examination.")</f>
        <v>Respected sir
I believe that in school, children should be taught about education along with education, they should also be given knowledge of the country's economy and their own economic development. If the government wants, for this, make a team in the district for this, which in all schools Go and teach the children for economic development and then take a competition examination.</v>
      </c>
      <c r="D847" s="4" t="s">
        <v>3122</v>
      </c>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3">
      <c r="A848" s="2" t="s">
        <v>1488</v>
      </c>
      <c r="B848" s="3" t="s">
        <v>1489</v>
      </c>
      <c r="C848" s="4" t="str">
        <f ca="1">IFERROR(__xludf.DUMMYFUNCTION("GOOGLETRANSLATE(B848,""auto"",""en"")"),"As there is no restriction, people use sound box/sound system in the locality at their will without realizing that this act is a nuisance to others (sound pollution) and sometimes, protest leads to heavy argument and fight. Police is aware of it but do no"&amp;"t interfere and prevent people from misusing the facility. Strong legislation is required to prevent the use of sound system in any locality as individual feels helpless to prevent to without police force. Thew must be a law to prevent misuse. It is an ex"&amp;"pression of a helpless person who is undergoing the pain without any hope.")</f>
        <v>As there is no restriction, people use sound box/sound system in the locality at their will without realizing that this act is a nuisance to others (sound pollution) and sometimes, protest leads to heavy argument and fight. Police is aware of it but do not interfere and prevent people from misusing the facility. Strong legislation is required to prevent the use of sound system in any locality as individual feels helpless to prevent to without police force. Thew must be a law to prevent misuse. It is an expression of a helpless person who is undergoing the pain without any hope.</v>
      </c>
      <c r="D848" s="4" t="s">
        <v>1489</v>
      </c>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3">
      <c r="A849" s="2" t="s">
        <v>1490</v>
      </c>
      <c r="B849" s="3" t="s">
        <v>1491</v>
      </c>
      <c r="C849" s="4" t="str">
        <f ca="1">IFERROR(__xludf.DUMMYFUNCTION("GOOGLETRANSLATE(B849,""auto"",""en"")"),"I heard from somewhere that electricity can be produced from cow dung! Need to work out on this...")</f>
        <v>I heard from somewhere that electricity can be produced from cow dung! Need to work out on this...</v>
      </c>
      <c r="D849" s="4" t="s">
        <v>1491</v>
      </c>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3">
      <c r="A850" s="2" t="s">
        <v>1492</v>
      </c>
      <c r="B850" s="3" t="s">
        <v>1493</v>
      </c>
      <c r="C850" s="4" t="str">
        <f ca="1">IFERROR(__xludf.DUMMYFUNCTION("GOOGLETRANSLATE(B850,""auto"",""en"")"),"i request to my govt start yoga classes in every institute as an addition class to activate New jobs for the jobless.yoga will change the Life of our younger and they will be
keeps them from medical expenses.")</f>
        <v>i request to my govt start yoga classes in every institute as an addition class to activate New jobs for the jobless.yoga will change the Life of our younger and they will be
keeps them from medical expenses.</v>
      </c>
      <c r="D850" s="4" t="s">
        <v>1493</v>
      </c>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3">
      <c r="A851" s="2" t="s">
        <v>1494</v>
      </c>
      <c r="B851" s="3" t="s">
        <v>1495</v>
      </c>
      <c r="C851" s="4" t="str">
        <f ca="1">IFERROR(__xludf.DUMMYFUNCTION("GOOGLETRANSLATE(B851,""auto"",""en"")"),"There is a lot related to Gian for everyone here, here children and all people will be good.")</f>
        <v>There is a lot related to Gian for everyone here, here children and all people will be good.</v>
      </c>
      <c r="D851" s="4" t="s">
        <v>3123</v>
      </c>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3">
      <c r="A852" s="2" t="s">
        <v>1496</v>
      </c>
      <c r="B852" s="3" t="s">
        <v>1497</v>
      </c>
      <c r="C852" s="4" t="str">
        <f ca="1">IFERROR(__xludf.DUMMYFUNCTION("GOOGLETRANSLATE(B852,""auto"",""en"")"),"Mananiya Prime Minister is requested to give all the doers to the ration kard of the public. Jai Hind.")</f>
        <v>Mananiya Prime Minister is requested to give all the doers to the ration kard of the public. Jai Hind.</v>
      </c>
      <c r="D852" s="4" t="s">
        <v>3124</v>
      </c>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3">
      <c r="A853" s="2" t="s">
        <v>1498</v>
      </c>
      <c r="B853" s="3" t="s">
        <v>1499</v>
      </c>
      <c r="C853" s="4" t="str">
        <f ca="1">IFERROR(__xludf.DUMMYFUNCTION("GOOGLETRANSLATE(B853,""auto"",""en"")"),"Respected Sir,
To counter the age old education policy NEP has been introduced. It is a good and positive sign for the betterment of education.
In the NEP a separate subject could be introduced right from lower secondary level: Financial Literacy.
Every c"&amp;"hild should know the meaning of money, income, savings, assets and liabilities, how to manage funds etc.
Proper training from this level can help develop more and more entrepreneurs and investors and also prevent dumping of money for no growth at all.
Jai"&amp;" Hind
With Regards
Rajat")</f>
        <v>Respected Sir,
To counter the age old education policy NEP has been introduced. It is a good and positive sign for the betterment of education.
In the NEP a separate subject could be introduced right from lower secondary level: Financial Literacy.
Every child should know the meaning of money, income, savings, assets and liabilities, how to manage funds etc.
Proper training from this level can help develop more and more entrepreneurs and investors and also prevent dumping of money for no growth at all.
Jai Hind
With Regards
Rajat</v>
      </c>
      <c r="D853" s="4" t="s">
        <v>1499</v>
      </c>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3">
      <c r="A854" s="2" t="s">
        <v>1500</v>
      </c>
      <c r="B854" s="3" t="s">
        <v>1501</v>
      </c>
      <c r="C854" s="4" t="str">
        <f ca="1">IFERROR(__xludf.DUMMYFUNCTION("GOOGLETRANSLATE(B854,""auto"",""en"")"),"Sir ,
I want to bring your big attention towards the women safety in our indian society. I see daily a girl facing the bad words and get harrassed by males in public and this is always ignored by all the person and also they are not able to do anything if"&amp;" the get harrased or by wrong touch. So I want that my Government takes an action towards it. I also have a suggestion towards it that is defined below.
""Our government can make a rule for school to get compulsory the training of girls for the self defen"&amp;"ce at no extra charges and release a certificate also like a marksheet which is compulsory for each girl to get it. The girls which are passed the school are trained under a camp at very cheap rates. Also strict action are taken towards the men who attemp"&amp;"ted the harrassment.""
If you think that is inappropriate then please take a strict action towards this because our girls are not feeling safe even on puting their foot out of their home. Also due to this their parents doesn't a")</f>
        <v>Sir ,
I want to bring your big attention towards the women safety in our indian society. I see daily a girl facing the bad words and get harrassed by males in public and this is always ignored by all the person and also they are not able to do anything if the get harrased or by wrong touch. So I want that my Government takes an action towards it. I also have a suggestion towards it that is defined below.
"Our government can make a rule for school to get compulsory the training of girls for the self defence at no extra charges and release a certificate also like a marksheet which is compulsory for each girl to get it. The girls which are passed the school are trained under a camp at very cheap rates. Also strict action are taken towards the men who attempted the harrassment."
If you think that is inappropriate then please take a strict action towards this because our girls are not feeling safe even on puting their foot out of their home. Also due to this their parents doesn't a</v>
      </c>
      <c r="D854" s="4" t="s">
        <v>1501</v>
      </c>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3">
      <c r="A855" s="2" t="s">
        <v>1502</v>
      </c>
      <c r="B855" s="3" t="s">
        <v>1503</v>
      </c>
      <c r="C855" s="4" t="str">
        <f ca="1">IFERROR(__xludf.DUMMYFUNCTION("GOOGLETRANSLATE(B855,""auto"",""en"")"),"Control population.
Ammend law wherever applicable.
Introduce law for make people more decipline.
Try to reduce corruption.")</f>
        <v>Control population.
Ammend law wherever applicable.
Introduce law for make people more decipline.
Try to reduce corruption.</v>
      </c>
      <c r="D855" s="4" t="s">
        <v>1503</v>
      </c>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3">
      <c r="A856" s="2" t="s">
        <v>1504</v>
      </c>
      <c r="B856" s="3" t="s">
        <v>1505</v>
      </c>
      <c r="C856" s="4" t="str">
        <f ca="1">IFERROR(__xludf.DUMMYFUNCTION("GOOGLETRANSLATE(B856,""auto"",""en"")"),"why the terrorism should not be considered as a different type of crime.,for which rhe punishment must be very serious.")</f>
        <v>why the terrorism should not be considered as a different type of crime.,for which rhe punishment must be very serious.</v>
      </c>
      <c r="D856" s="4" t="s">
        <v>1505</v>
      </c>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3">
      <c r="A857" s="2" t="s">
        <v>1504</v>
      </c>
      <c r="B857" s="3" t="s">
        <v>1506</v>
      </c>
      <c r="C857" s="4" t="str">
        <f ca="1">IFERROR(__xludf.DUMMYFUNCTION("GOOGLETRANSLATE(B857,""auto"",""en"")"),"Honorable PM
If available with Aadhaar card masked number, then all should be accepted in state offices.")</f>
        <v>Honorable PM
If available with Aadhaar card masked number, then all should be accepted in state offices.</v>
      </c>
      <c r="D857" s="4" t="s">
        <v>3125</v>
      </c>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3">
      <c r="A858" s="2" t="s">
        <v>1507</v>
      </c>
      <c r="B858" s="3" t="s">
        <v>1508</v>
      </c>
      <c r="C858" s="4" t="str">
        <f ca="1">IFERROR(__xludf.DUMMYFUNCTION("GOOGLETRANSLATE(B858,""auto"",""en"")"),"To
The Right Honorable Prime Ministers Shree Narender Modi Ji
Most respected and innovative, work for health wealth and happiness of not only entire country but of whole world oriented Shree Shree Narender Modiji I want to draw your attention on this very"&amp;" very important matter “Fixing of responsibility and recovery to be made if any loss accrue due to wrong decision or delay in decision by the bureaucrats or govt official working under Indian government “ which if dealt in right spirit under your rightful"&amp;" leadership then following results are sure
1. Eradication or lessening of corruption.
2. Ease of business.
3. Lessening of burden on legal authorities.
4. Increase in efficiency of working of staff and official in right direction.
5. Use of income of org"&amp;"anization in terms of its development and not in litigations.")</f>
        <v>To
The Right Honorable Prime Ministers Shree Narender Modi Ji
Most respected and innovative, work for health wealth and happiness of not only entire country but of whole world oriented Shree Shree Narender Modiji I want to draw your attention on this very very important matter “Fixing of responsibility and recovery to be made if any loss accrue due to wrong decision or delay in decision by the bureaucrats or govt official working under Indian government “ which if dealt in right spirit under your rightful leadership then following results are sure
1. Eradication or lessening of corruption.
2. Ease of business.
3. Lessening of burden on legal authorities.
4. Increase in efficiency of working of staff and official in right direction.
5. Use of income of organization in terms of its development and not in litigations.</v>
      </c>
      <c r="D858" s="4" t="s">
        <v>1508</v>
      </c>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3">
      <c r="A859" s="2" t="s">
        <v>1509</v>
      </c>
      <c r="B859" s="3" t="s">
        <v>1510</v>
      </c>
      <c r="C859" s="4" t="str">
        <f ca="1">IFERROR(__xludf.DUMMYFUNCTION("GOOGLETRANSLATE(B859,""auto"",""en"")"),"Respected Prime Minister,
My suggestion about the misuse of tobacco products and drugs: Stop tobacco products, control farming too, then ban cigarettes, bidis and gutkha as well as not allow permission")</f>
        <v>Respected Prime Minister,
My suggestion about the misuse of tobacco products and drugs: Stop tobacco products, control farming too, then ban cigarettes, bidis and gutkha as well as not allow permission</v>
      </c>
      <c r="D859" s="4" t="s">
        <v>3126</v>
      </c>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3">
      <c r="A860" s="2" t="s">
        <v>1511</v>
      </c>
      <c r="B860" s="3" t="s">
        <v>1503</v>
      </c>
      <c r="C860" s="4" t="str">
        <f ca="1">IFERROR(__xludf.DUMMYFUNCTION("GOOGLETRANSLATE(B860,""auto"",""en"")"),"Control population.
Ammend law wherever applicable.
Introduce law for make people more decipline.
Try to reduce corruption.")</f>
        <v>Control population.
Ammend law wherever applicable.
Introduce law for make people more decipline.
Try to reduce corruption.</v>
      </c>
      <c r="D860" s="4" t="s">
        <v>1503</v>
      </c>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3">
      <c r="A861" s="2" t="s">
        <v>1512</v>
      </c>
      <c r="B861" s="3" t="s">
        <v>1513</v>
      </c>
      <c r="C861" s="4" t="str">
        <f ca="1">IFERROR(__xludf.DUMMYFUNCTION("GOOGLETRANSLATE(B861,""auto"",""en"")"),"Language issue and possible solution leading to true National Integration.
Language discussion touches the raw nerves of everyone, me including. We are blessed with so many languages! I suggest we use OUR LANGUAGES themselves and do true National Intergat"&amp;"ion! GoI as GUARDIAN of all State languages would safeguard, nurture and promote INDIAN languages.
Every city/district in the country could be equiped to teach Indian languages. I live in Pune and want to learn Assamese, what options do I have? What if th"&amp;"ere's a ""National Intergation"" place where I can walk in and learn any of MY OWN INDIAN Language! Hindi too will get covered in this and so would Sanskrit!!. This can be achieved through Classroom trainings (with video confs) and School Curriculum. I ca"&amp;"n provide further details on how each of these could work. This covers Infrastructure, Roles of States, Center, Technology, People participation.
After all if India doesn't guard her own languages, who will?
Regards")</f>
        <v>Language issue and possible solution leading to true National Integration.
Language discussion touches the raw nerves of everyone, me including. We are blessed with so many languages! I suggest we use OUR LANGUAGES themselves and do true National Intergation! GoI as GUARDIAN of all State languages would safeguard, nurture and promote INDIAN languages.
Every city/district in the country could be equiped to teach Indian languages. I live in Pune and want to learn Assamese, what options do I have? What if there's a "National Intergation" place where I can walk in and learn any of MY OWN INDIAN Language! Hindi too will get covered in this and so would Sanskrit!!. This can be achieved through Classroom trainings (with video confs) and School Curriculum. I can provide further details on how each of these could work. This covers Infrastructure, Roles of States, Center, Technology, People participation.
After all if India doesn't guard her own languages, who will?
Regards</v>
      </c>
      <c r="D861" s="4" t="s">
        <v>1513</v>
      </c>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3">
      <c r="A862" s="2" t="s">
        <v>1514</v>
      </c>
      <c r="B862" s="3" t="s">
        <v>1515</v>
      </c>
      <c r="C862" s="4" t="str">
        <f ca="1">IFERROR(__xludf.DUMMYFUNCTION("GOOGLETRANSLATE(B862,""auto"",""en"")"),"Dear Prime Minister Narendra Modi ji
China's espionage ship is now infiltrating into the Indian Ocean, if they do not remove their ship first to remove it, then their detective ship should be destroyed because China is the ghost of kicks.
Our clear messag"&amp;"e is that if you tease the world, we will not leave.
Whether it is Pakistan, China is for everyone.
Thank you")</f>
        <v>Dear Prime Minister Narendra Modi ji
China's espionage ship is now infiltrating into the Indian Ocean, if they do not remove their ship first to remove it, then their detective ship should be destroyed because China is the ghost of kicks.
Our clear message is that if you tease the world, we will not leave.
Whether it is Pakistan, China is for everyone.
Thank you</v>
      </c>
      <c r="D862" s="4" t="s">
        <v>3127</v>
      </c>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3">
      <c r="A863" s="2" t="s">
        <v>1516</v>
      </c>
      <c r="B863" s="3" t="s">
        <v>1517</v>
      </c>
      <c r="C863" s="4" t="str">
        <f ca="1">IFERROR(__xludf.DUMMYFUNCTION("GOOGLETRANSLATE(B863,""auto"",""en"")"),"Please ensure Census is undertaken as soon as possible and completed and published before Dec 2023.
Thanks.")</f>
        <v>Please ensure Census is undertaken as soon as possible and completed and published before Dec 2023.
Thanks.</v>
      </c>
      <c r="D863" s="4" t="s">
        <v>1517</v>
      </c>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3">
      <c r="A864" s="2" t="s">
        <v>1516</v>
      </c>
      <c r="B864" s="3" t="s">
        <v>1518</v>
      </c>
      <c r="C864" s="4" t="str">
        <f ca="1">IFERROR(__xludf.DUMMYFUNCTION("GOOGLETRANSLATE(B864,""auto"",""en"")"),"Anti- Defection Law Pe Vichar Krey. A parliamentarian should be free and independent to voice his opinion even if it means going against the party whip or direction.
Thanks.")</f>
        <v>Anti- Defection Law Pe Vichar Krey. A parliamentarian should be free and independent to voice his opinion even if it means going against the party whip or direction.
Thanks.</v>
      </c>
      <c r="D864" s="4" t="s">
        <v>1518</v>
      </c>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3">
      <c r="A865" s="2" t="s">
        <v>1449</v>
      </c>
      <c r="B865" s="3" t="s">
        <v>1519</v>
      </c>
      <c r="C865" s="4" t="str">
        <f ca="1">IFERROR(__xludf.DUMMYFUNCTION("GOOGLETRANSLATE(B865,""auto"",""en"")"),"Respected Prime Minister
Regards Namaskar
Sir
The image of the Government of India is becoming anti -employee in the people of the country, which is not good in any respect. The people of the country and government and non -government employees are expect"&amp;"ed to protect their interests only from you.
For example, do PMOPG/E/2022/0269078 K Tier to observe.")</f>
        <v>Respected Prime Minister
Regards Namaskar
Sir
The image of the Government of India is becoming anti -employee in the people of the country, which is not good in any respect. The people of the country and government and non -government employees are expected to protect their interests only from you.
For example, do PMOPG/E/2022/0269078 K Tier to observe.</v>
      </c>
      <c r="D865" s="4" t="s">
        <v>3128</v>
      </c>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3">
      <c r="A866" s="2" t="s">
        <v>1520</v>
      </c>
      <c r="B866" s="3" t="s">
        <v>1521</v>
      </c>
      <c r="C866" s="4" t="str">
        <f ca="1">IFERROR(__xludf.DUMMYFUNCTION("GOOGLETRANSLATE(B866,""auto"",""en"")"),"My suggestion about Tobacco products and drug Abuse:
Stop the products of Tobacco, control farming too
Then ban cigarette, Bidi and gutkha as well as don't allow Pan shopper to sale gutkha,mephenten Powder,charas,ganja for children below १८ or २१ yrs old "&amp;"adolescent. Now hukka, cigar Old tradition finish due to fear of cancer so now make awareness campaign everywhere against drugs Abuse and tobacco products consumption. For this purpose Post paramedical staff or Aayush practitioner can be appointed and tra"&amp;"ining of them and update knowledge about adverse effects of Tobacco products consumption upon all system or metabolism of body,cause reduction in immunity and osteoporosis, dysfunction of liver,kidney so raise non communicable disease often.These informat"&amp;"ion through all types of media, like news channel and advertising also. Parents counselling and psychotherapy should conduct on OPD basis, discuss values of familial atmosphere surrounding society relation and communication behaviour")</f>
        <v>My suggestion about Tobacco products and drug Abuse:
Stop the products of Tobacco, control farming too
Then ban cigarette, Bidi and gutkha as well as don't allow Pan shopper to sale gutkha,mephenten Powder,charas,ganja for children below १८ or २१ yrs old adolescent. Now hukka, cigar Old tradition finish due to fear of cancer so now make awareness campaign everywhere against drugs Abuse and tobacco products consumption. For this purpose Post paramedical staff or Aayush practitioner can be appointed and training of them and update knowledge about adverse effects of Tobacco products consumption upon all system or metabolism of body,cause reduction in immunity and osteoporosis, dysfunction of liver,kidney so raise non communicable disease often.These information through all types of media, like news channel and advertising also. Parents counselling and psychotherapy should conduct on OPD basis, discuss values of familial atmosphere surrounding society relation and communication behaviour</v>
      </c>
      <c r="D866" s="4" t="s">
        <v>1521</v>
      </c>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3">
      <c r="A867" s="2" t="s">
        <v>1522</v>
      </c>
      <c r="B867" s="3" t="s">
        <v>1523</v>
      </c>
      <c r="C867" s="4" t="str">
        <f ca="1">IFERROR(__xludf.DUMMYFUNCTION("GOOGLETRANSLATE(B867,""auto"",""en"")"),"Hi Sir, should we start using gall Peter's projection of world map. Current world map seems to show India at lesser size than it is actually having. Or should we do it later when we are ready to project ourselves as a great power in world")</f>
        <v>Hi Sir, should we start using gall Peter's projection of world map. Current world map seems to show India at lesser size than it is actually having. Or should we do it later when we are ready to project ourselves as a great power in world</v>
      </c>
      <c r="D867" s="4" t="s">
        <v>1523</v>
      </c>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3">
      <c r="A868" s="2" t="s">
        <v>1524</v>
      </c>
      <c r="B868" s="3" t="s">
        <v>1525</v>
      </c>
      <c r="C868" s="4" t="str">
        <f ca="1">IFERROR(__xludf.DUMMYFUNCTION("GOOGLETRANSLATE(B868,""auto"",""en"")"),"It's come to know gst collection increase but textile is down. Earlier gst council peoposed 12% which was failed due to other market agitations specially cloth , naturally from 5 to 12% any one will oppose.
*My suggestions.*
Gst rates in textiles has to b"&amp;"e equally balance as a chain of levels like cotton/ fibre / Spinning / weaving/ process / trading and garmenting and so as retails.
Viz: Cotton /polyster (mam made)/blended/ fabric / Garments, etc all at one level.
Say 8%.
Collection will increase and als"&amp;"o its benefit to come out of complexity of varied tax rates and process of refund ,etc.
This will benefit small and medium weavers. Which is vanishing slowly in last 3-4 years. See the actual data bhiwandi small looms owner reducing day by day and slowly "&amp;"total industry is getting control by big corporates. So as creating unemployment day bu day.
Ministry / Association , etc must work towards this initiation. For better textile future and benefit the cluster like bhiw")</f>
        <v>It's come to know gst collection increase but textile is down. Earlier gst council peoposed 12% which was failed due to other market agitations specially cloth , naturally from 5 to 12% any one will oppose.
*My suggestions.*
Gst rates in textiles has to be equally balance as a chain of levels like cotton/ fibre / Spinning / weaving/ process / trading and garmenting and so as retails.
Viz: Cotton /polyster (mam made)/blended/ fabric / Garments, etc all at one level.
Say 8%.
Collection will increase and also its benefit to come out of complexity of varied tax rates and process of refund ,etc.
This will benefit small and medium weavers. Which is vanishing slowly in last 3-4 years. See the actual data bhiwandi small looms owner reducing day by day and slowly total industry is getting control by big corporates. So as creating unemployment day bu day.
Ministry / Association , etc must work towards this initiation. For better textile future and benefit the cluster like bhiw</v>
      </c>
      <c r="D868" s="4" t="s">
        <v>1525</v>
      </c>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3">
      <c r="A869" s="2" t="s">
        <v>1526</v>
      </c>
      <c r="B869" s="3" t="s">
        <v>1527</v>
      </c>
      <c r="C869" s="4" t="str">
        <f ca="1">IFERROR(__xludf.DUMMYFUNCTION("GOOGLETRANSLATE(B869,""auto"",""en"")"),"Dear Sir/Madam, I request you please consider ""time"" as a variable in your health insurance policy. As we understand that ""time"" is not a very valuable resource in our country particularly in the underprivileged communities. It would therefore be easi"&amp;"er to identify/select individuals who are at higher need for health insurance. The evaluation of time is not straight-forward and I propose that the time commitment of individuals to the local chapters of national-level civil missions (Swachh bharat, Gree"&amp;"n India, solar india) can be utilized. In fact, we can expect far higher enrollment rates to these missions by offering health insurance. That way, the health insurance becomes an ""earned right"" for fulfiling civil duties. The crude estimates suggest th"&amp;"at if each individual participates for 150 hours of civil duty, the government also monetarily benefits from this proposal when the tangible and intangible productivity is monetized.")</f>
        <v>Dear Sir/Madam, I request you please consider "time" as a variable in your health insurance policy. As we understand that "time" is not a very valuable resource in our country particularly in the underprivileged communities. It would therefore be easier to identify/select individuals who are at higher need for health insurance. The evaluation of time is not straight-forward and I propose that the time commitment of individuals to the local chapters of national-level civil missions (Swachh bharat, Green India, solar india) can be utilized. In fact, we can expect far higher enrollment rates to these missions by offering health insurance. That way, the health insurance becomes an "earned right" for fulfiling civil duties. The crude estimates suggest that if each individual participates for 150 hours of civil duty, the government also monetarily benefits from this proposal when the tangible and intangible productivity is monetized.</v>
      </c>
      <c r="D869" s="4" t="s">
        <v>1527</v>
      </c>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3">
      <c r="A870" s="2" t="s">
        <v>1528</v>
      </c>
      <c r="B870" s="3" t="s">
        <v>1529</v>
      </c>
      <c r="C870" s="4" t="str">
        <f ca="1">IFERROR(__xludf.DUMMYFUNCTION("GOOGLETRANSLATE(B870,""auto"",""en"")"),"I want to share my thoughts about leakage of exam paper
With all respect I want to say that
During any competitive examination if leakage of paper is happed than there will be a strict committee should be held
And the higher level officers under who's tha"&amp;"t paper kept should be examined strictly")</f>
        <v>I want to share my thoughts about leakage of exam paper
With all respect I want to say that
During any competitive examination if leakage of paper is happed than there will be a strict committee should be held
And the higher level officers under who's that paper kept should be examined strictly</v>
      </c>
      <c r="D870" s="4" t="s">
        <v>1529</v>
      </c>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3">
      <c r="A871" s="2" t="s">
        <v>1520</v>
      </c>
      <c r="B871" s="3" t="s">
        <v>1530</v>
      </c>
      <c r="C871" s="4" t="str">
        <f ca="1">IFERROR(__xludf.DUMMYFUNCTION("GOOGLETRANSLATE(B871,""auto"",""en"")"),"My suggestion is that Stop advertising, gossiping about Bollywood peoples and don't give too much importance for those families and life styles as well as cut short their मानधन, boycott their culture, wrong impacts passion fashion otherwise limit them by "&amp;"offering rules and regulations,make available some protocols...
Media should display true and clear occasions in news channel and no repeated display throughout days or months ,serials on T.V.should be standard categorise for Family values and no banmbard"&amp;"ing, hammering and avoid unethical practices in malika , people surrounding acting should be in Ethical issues and good message from story often times...
Crime series should be original stories not imaginary and no Black negative impact,repeated display t"&amp;"hroughout same day, no additional extra background show or have transparency in stories,no horror or terriorism...it affect mentality of woman,children, adolescent so they follow sometimes that is bad in society and crime occur,often")</f>
        <v>My suggestion is that Stop advertising, gossiping about Bollywood peoples and don't give too much importance for those families and life styles as well as cut short their मानधन, boycott their culture, wrong impacts passion fashion otherwise limit them by offering rules and regulations,make available some protocols...
Media should display true and clear occasions in news channel and no repeated display throughout days or months ,serials on T.V.should be standard categorise for Family values and no banmbarding, hammering and avoid unethical practices in malika , people surrounding acting should be in Ethical issues and good message from story often times...
Crime series should be original stories not imaginary and no Black negative impact,repeated display throughout same day, no additional extra background show or have transparency in stories,no horror or terriorism...it affect mentality of woman,children, adolescent so they follow sometimes that is bad in society and crime occur,often</v>
      </c>
      <c r="D871" s="4" t="s">
        <v>1530</v>
      </c>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3">
      <c r="A872" s="2" t="s">
        <v>1531</v>
      </c>
      <c r="B872" s="3" t="s">
        <v>1532</v>
      </c>
      <c r="C872" s="4" t="str">
        <f ca="1">IFERROR(__xludf.DUMMYFUNCTION("GOOGLETRANSLATE(B872,""auto"",""en"")"),"Religious Peace")</f>
        <v>Religious Peace</v>
      </c>
      <c r="D872" s="4" t="s">
        <v>1532</v>
      </c>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3">
      <c r="A873" s="2" t="s">
        <v>1531</v>
      </c>
      <c r="B873" s="3" t="s">
        <v>1532</v>
      </c>
      <c r="C873" s="4" t="str">
        <f ca="1">IFERROR(__xludf.DUMMYFUNCTION("GOOGLETRANSLATE(B873,""auto"",""en"")"),"Religious Peace")</f>
        <v>Religious Peace</v>
      </c>
      <c r="D873" s="4" t="s">
        <v>1532</v>
      </c>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3">
      <c r="A874" s="2" t="s">
        <v>1533</v>
      </c>
      <c r="B874" s="3" t="s">
        <v>1534</v>
      </c>
      <c r="C874" s="4" t="str">
        <f ca="1">IFERROR(__xludf.DUMMYFUNCTION("GOOGLETRANSLATE(B874,""auto"",""en"")"),"Good Morning Sir,
I want to suggest that Many Generic Medicines which should be selled at low price are selled at very high price in medical stores. company is giving it to medical stores in cheap rates but with higher prints of price. Common person and e"&amp;"ven doctors cannot identify the Generic medicines provided by renewed/good brands( All the major good brands are producing generic medicines). So my suggestion is please make some type of logo or sign (like it is for vegetarian brands) on generic medicine"&amp;"s that will make easy for every individual from medical field or no, to identify the generic brands and demand it for less price.
Thanking you,
Waiting for some kind of response,
Regards
Prof. Goyal Akash Madanlal")</f>
        <v>Good Morning Sir,
I want to suggest that Many Generic Medicines which should be selled at low price are selled at very high price in medical stores. company is giving it to medical stores in cheap rates but with higher prints of price. Common person and even doctors cannot identify the Generic medicines provided by renewed/good brands( All the major good brands are producing generic medicines). So my suggestion is please make some type of logo or sign (like it is for vegetarian brands) on generic medicines that will make easy for every individual from medical field or no, to identify the generic brands and demand it for less price.
Thanking you,
Waiting for some kind of response,
Regards
Prof. Goyal Akash Madanlal</v>
      </c>
      <c r="D874" s="4" t="s">
        <v>1534</v>
      </c>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3">
      <c r="A875" s="2" t="s">
        <v>1520</v>
      </c>
      <c r="B875" s="3" t="s">
        <v>1535</v>
      </c>
      <c r="C875" s="4" t="str">
        <f ca="1">IFERROR(__xludf.DUMMYFUNCTION("GOOGLETRANSLATE(B875,""auto"",""en"")"),"For NHM Medical officer hard work sincerely and achieve Target in time then why not salary same like regular Medical officer and why not offer leaves same for NHM Medical officer.
In judicial system, cases related domestic violence and divorce process why"&amp;" its delayed and slowly progress so poor women common general population families parents affected and didn't get relief as well as justice in time, All suffer from depression or Suicide as well as didn't step up court due to wastage of time and money, ma"&amp;"ny women poor families parents didn't have money to give fees of advocate, P.P. didn't guide such families parents in good faith, P.P. neglect them always so women lost faith upon judicial system too.
For this purpose my suggestion short period process sm"&amp;"all courts contain junior judges appointment and sort out the cases earlier and offer justice and relief about alimony,rights reserved as wife',women empowerment will take fast and easy then women will Happy,will live in dignity,")</f>
        <v>For NHM Medical officer hard work sincerely and achieve Target in time then why not salary same like regular Medical officer and why not offer leaves same for NHM Medical officer.
In judicial system, cases related domestic violence and divorce process why its delayed and slowly progress so poor women common general population families parents affected and didn't get relief as well as justice in time, All suffer from depression or Suicide as well as didn't step up court due to wastage of time and money, many women poor families parents didn't have money to give fees of advocate, P.P. didn't guide such families parents in good faith, P.P. neglect them always so women lost faith upon judicial system too.
For this purpose my suggestion short period process small courts contain junior judges appointment and sort out the cases earlier and offer justice and relief about alimony,rights reserved as wife',women empowerment will take fast and easy then women will Happy,will live in dignity,</v>
      </c>
      <c r="D875" s="4" t="s">
        <v>1535</v>
      </c>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3">
      <c r="A876" s="2" t="s">
        <v>1536</v>
      </c>
      <c r="B876" s="3" t="s">
        <v>1537</v>
      </c>
      <c r="C876" s="4" t="str">
        <f ca="1">IFERROR(__xludf.DUMMYFUNCTION("GOOGLETRANSLATE(B876,""auto"",""en"")"),"to show which survey or tasks get u a certificate or something like that")</f>
        <v>to show which survey or tasks get u a certificate or something like that</v>
      </c>
      <c r="D876" s="4" t="s">
        <v>1537</v>
      </c>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3">
      <c r="A877" s="2" t="s">
        <v>1331</v>
      </c>
      <c r="B877" s="3" t="s">
        <v>1538</v>
      </c>
      <c r="C877" s="4" t="str">
        <f ca="1">IFERROR(__xludf.DUMMYFUNCTION("GOOGLETRANSLATE(B877,""auto"",""en"")"),"Please PM SAHAB Se Meri Vinti Hai Ki Old Pension Employees Ki Suru Ki Suru Ki Suru Ki Suru Ki Jaye Taki Oldage Per Diktat Na Ho But NPS Main Paisa Dub Rha Hai Employees Ka Oor Govt.Ka Bhi Loss Hai Hai")</f>
        <v>Please PM SAHAB Se Meri Vinti Hai Ki Old Pension Employees Ki Suru Ki Suru Ki Suru Ki Suru Ki Jaye Taki Oldage Per Diktat Na Ho But NPS Main Paisa Dub Rha Hai Employees Ka Oor Govt.Ka Bhi Loss Hai Hai</v>
      </c>
      <c r="D877" s="4" t="s">
        <v>3129</v>
      </c>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3">
      <c r="A878" s="2" t="s">
        <v>215</v>
      </c>
      <c r="B878" s="3" t="s">
        <v>1539</v>
      </c>
      <c r="C878" s="4" t="str">
        <f ca="1">IFERROR(__xludf.DUMMYFUNCTION("GOOGLETRANSLATE(B878,""auto"",""en"")"),"Honorable Prime Minister, please take cognizance that in the board examination of April 09, 2022, the information about the disappearance of a answer book serial in my duty room in my duty room and sends the manager to refuse my refusal to send a answer b"&amp;"ook serial to Additional Chief Secretary Madhya Pradesh and in examinations (BJP MLA) Smt. Archanpande, Tadhartha Principal Aratihadav, Vice President Krishnaum Dixit, Managing Committee Member Srichandra Tiwari, fake investigation committee members Sunil"&amp;" Chaturvedi, Captain Singh Yadav and JND Kannauj Rajendra Babu for making gangs and making fake charge sheet by creating a crocodile proposal, while making a crocodile proposal. -75/2022-23, from July 01, 2022, I was forcibly suspended and Jnauj Rajendra "&amp;"Babu took a bribe and made a dental approval of my unconstitutional suspension from letter 3176-79 dated 27.8.8.2022. The oppressors together have prevented me from registering the presence in register and biometric since 01.07.2022 and are causing mental"&amp;" financial damage to me by cutting half my salary every month.")</f>
        <v>Honorable Prime Minister, please take cognizance that in the board examination of April 09, 2022, the information about the disappearance of a answer book serial in my duty room in my duty room and sends the manager to refuse my refusal to send a answer book serial to Additional Chief Secretary Madhya Pradesh and in examinations (BJP MLA) Smt. Archanpande, Tadhartha Principal Aratihadav, Vice President Krishnaum Dixit, Managing Committee Member Srichandra Tiwari, fake investigation committee members Sunil Chaturvedi, Captain Singh Yadav and JND Kannauj Rajendra Babu for making gangs and making fake charge sheet by creating a crocodile proposal, while making a crocodile proposal. -75/2022-23, from July 01, 2022, I was forcibly suspended and Jnauj Rajendra Babu took a bribe and made a dental approval of my unconstitutional suspension from letter 3176-79 dated 27.8.8.2022. The oppressors together have prevented me from registering the presence in register and biometric since 01.07.2022 and are causing mental financial damage to me by cutting half my salary every month.</v>
      </c>
      <c r="D878" s="4" t="s">
        <v>3130</v>
      </c>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3">
      <c r="A879" s="2" t="s">
        <v>1540</v>
      </c>
      <c r="B879" s="3" t="s">
        <v>1541</v>
      </c>
      <c r="C879" s="4" t="str">
        <f ca="1">IFERROR(__xludf.DUMMYFUNCTION("GOOGLETRANSLATE(B879,""auto"",""en"")"),"Sir, The delhi govt ban on vehicles and construction needs to b more precise as regards construction activities not to b undertaken as all the activities under construction category don't pose a threat to b an additive factor to pollution.The officials ar"&amp;"e given blanket permit to penalise and harrass all builders irrespective of type of work that can b undertaken. Feel clear demarcation of activities should be done defining permitted and not permitted activities.Delayed projects over 10 years are further "&amp;"suffering because of blind implementation of order which probably is ill defined or not circulated properly. I am giving this feedback as a common man with folded hands for your attention...
Warm regards")</f>
        <v>Sir, The delhi govt ban on vehicles and construction needs to b more precise as regards construction activities not to b undertaken as all the activities under construction category don't pose a threat to b an additive factor to pollution.The officials are given blanket permit to penalise and harrass all builders irrespective of type of work that can b undertaken. Feel clear demarcation of activities should be done defining permitted and not permitted activities.Delayed projects over 10 years are further suffering because of blind implementation of order which probably is ill defined or not circulated properly. I am giving this feedback as a common man with folded hands for your attention...
Warm regards</v>
      </c>
      <c r="D879" s="4" t="s">
        <v>1541</v>
      </c>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3">
      <c r="A880" s="2" t="s">
        <v>1542</v>
      </c>
      <c r="B880" s="3" t="s">
        <v>1543</v>
      </c>
      <c r="C880" s="4" t="str">
        <f ca="1">IFERROR(__xludf.DUMMYFUNCTION("GOOGLETRANSLATE(B880,""auto"",""en"")"),"*Is it a CRIME to be a SENIOR CITIZEN OF INDIA ?*
*INDIAN SENIOR CITIZENS OVER THE AGE OF 70 YEARS ARE NOT ELIGIBLE FOR MEDICAL INSURANCE (WHEN IT IS ABSOLUTELY NECESSARY &amp; REQUIRED).*
*SENIOR CITIZEN DO NOT GET LOAN ON EMI.*
*DRIVING LICENSE IS NOT ISSUE"&amp;"D TO THEM.*
*THEY ARE NOT GIVEN ANY JOBS FOR FINANCIAL WORK. HENCE, THEY DEPEND ON OTHERS.*
*SENIOR CITIZENS HAD PAID ALL THEIR TAXES HONESTLY, DILLIGENTLY DURING HIS/HER YOUTH. EVEN AFTER BECOMING A SENIOR CITIZEN THEY STILL HAVE TO PAY ALL THEIR TAXES.*"&amp;"
*THERE ARE NO SCHEMES FOR SENIOR CITIZENS IN INDIA.*
*THE 50% DISCOUNT ON RAILWAYS WAS ALSO WIDRAWN.* *THIS IS A HORRIBLE AND AGONIZING THING.*
*IF SENIOR MEMBERS OF FAMILIES GETS UPSET, IT WILL POSITIVELY AFFECT THE POLLS AND THE GOVERNMENT WILL HAVE TO"&amp;" SUFFER THE CONSEQUENCES.* *IT IS THE DUTY OF THE GOVERNMENT TO MAKE LIFE EASY FOR THEIR SENIOR CITIZENS AND ASSIST THEM DURING THEIR SUNSET DAYS, ESPECIALLY WHEN THEY HAVE BEEN LOYAL CITIZENS IN THEIR YOUTH AND PAID ALL")</f>
        <v>*Is it a CRIME to be a SENIOR CITIZEN OF INDIA ?*
*INDIAN SENIOR CITIZENS OVER THE AGE OF 70 YEARS ARE NOT ELIGIBLE FOR MEDICAL INSURANCE (WHEN IT IS ABSOLUTELY NECESSARY &amp; REQUIRED).*
*SENIOR CITIZEN DO NOT GET LOAN ON EMI.*
*DRIVING LICENSE IS NOT ISSUED TO THEM.*
*THEY ARE NOT GIVEN ANY JOBS FOR FINANCIAL WORK. HENCE, THEY DEPEND ON OTHERS.*
*SENIOR CITIZENS HAD PAID ALL THEIR TAXES HONESTLY, DILLIGENTLY DURING HIS/HER YOUTH. EVEN AFTER BECOMING A SENIOR CITIZEN THEY STILL HAVE TO PAY ALL THEIR TAXES.*
*THERE ARE NO SCHEMES FOR SENIOR CITIZENS IN INDIA.*
*THE 50% DISCOUNT ON RAILWAYS WAS ALSO WIDRAWN.* *THIS IS A HORRIBLE AND AGONIZING THING.*
*IF SENIOR MEMBERS OF FAMILIES GETS UPSET, IT WILL POSITIVELY AFFECT THE POLLS AND THE GOVERNMENT WILL HAVE TO SUFFER THE CONSEQUENCES.* *IT IS THE DUTY OF THE GOVERNMENT TO MAKE LIFE EASY FOR THEIR SENIOR CITIZENS AND ASSIST THEM DURING THEIR SUNSET DAYS, ESPECIALLY WHEN THEY HAVE BEEN LOYAL CITIZENS IN THEIR YOUTH AND PAID ALL</v>
      </c>
      <c r="D880" s="4" t="s">
        <v>1543</v>
      </c>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3">
      <c r="A881" s="2" t="s">
        <v>1544</v>
      </c>
      <c r="B881" s="3" t="s">
        <v>1545</v>
      </c>
      <c r="C881" s="4" t="str">
        <f ca="1">IFERROR(__xludf.DUMMYFUNCTION("GOOGLETRANSLATE(B881,""auto"",""en"")"),"Digida")</f>
        <v>Digida</v>
      </c>
      <c r="D881" s="4" t="s">
        <v>1545</v>
      </c>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3">
      <c r="A882" s="2" t="s">
        <v>1546</v>
      </c>
      <c r="B882" s="3" t="s">
        <v>1547</v>
      </c>
      <c r="C882" s="4" t="str">
        <f ca="1">IFERROR(__xludf.DUMMYFUNCTION("GOOGLETRANSLATE(B882,""auto"",""en"")"),"01.as regular GST Payer I am customer to goverment ,then I request govt to link Online loan linked with GST portal upto 10lac without co-lateral (if business owner paying GST regularly portal should ask him he wants loan then based on cibil score portal s"&amp;"hould give him immediate loan and credit amount of loan to his bank account linked with GST portal)In this case portal should give chance to business owner to select bank 1 PSU and 1 Private sector and from out of 2 he will choose his own preference bank."&amp;"
This loan facility will be like instant loans given by HDFC bank /ICICI bank .")</f>
        <v>01.as regular GST Payer I am customer to goverment ,then I request govt to link Online loan linked with GST portal upto 10lac without co-lateral (if business owner paying GST regularly portal should ask him he wants loan then based on cibil score portal should give him immediate loan and credit amount of loan to his bank account linked with GST portal)In this case portal should give chance to business owner to select bank 1 PSU and 1 Private sector and from out of 2 he will choose his own preference bank.
This loan facility will be like instant loans given by HDFC bank /ICICI bank .</v>
      </c>
      <c r="D882" s="4" t="s">
        <v>1547</v>
      </c>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3">
      <c r="A883" s="2" t="s">
        <v>1548</v>
      </c>
      <c r="B883" s="3" t="s">
        <v>1549</v>
      </c>
      <c r="C883" s="4" t="str">
        <f ca="1">IFERROR(__xludf.DUMMYFUNCTION("GOOGLETRANSLATE(B883,""auto"",""en"")"),"Respected sir, Mr. Income Tax Payer If a plan is to give a pension according to tax, then people's approach to income tax will change and people will pay income tax, which will solve the problem of black money by doing.")</f>
        <v>Respected sir, Mr. Income Tax Payer If a plan is to give a pension according to tax, then people's approach to income tax will change and people will pay income tax, which will solve the problem of black money by doing.</v>
      </c>
      <c r="D883" s="4" t="s">
        <v>3131</v>
      </c>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3">
      <c r="A884" s="2" t="s">
        <v>1550</v>
      </c>
      <c r="B884" s="3" t="s">
        <v>1551</v>
      </c>
      <c r="C884" s="4" t="str">
        <f ca="1">IFERROR(__xludf.DUMMYFUNCTION("GOOGLETRANSLATE(B884,""auto"",""en"")"),"Time to take pok back..
Right now its a favourable time to take back pok as theres civil war happening.
Imran Khan is now going to do partition in Pakistan we have to use this opportunity to take a step ahead on ONE INDIA POLICY.
This is a crucial time fo"&amp;"r india for its development so we cant afford a big war now, so the opportunity came itself take a charge")</f>
        <v>Time to take pok back..
Right now its a favourable time to take back pok as theres civil war happening.
Imran Khan is now going to do partition in Pakistan we have to use this opportunity to take a step ahead on ONE INDIA POLICY.
This is a crucial time for india for its development so we cant afford a big war now, so the opportunity came itself take a charge</v>
      </c>
      <c r="D884" s="4" t="s">
        <v>1551</v>
      </c>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3">
      <c r="A885" s="2" t="s">
        <v>1550</v>
      </c>
      <c r="B885" s="3" t="s">
        <v>1551</v>
      </c>
      <c r="C885" s="4" t="str">
        <f ca="1">IFERROR(__xludf.DUMMYFUNCTION("GOOGLETRANSLATE(B885,""auto"",""en"")"),"Time to take pok back..
Right now its a favourable time to take back pok as theres civil war happening.
Imran Khan is now going to do partition in Pakistan we have to use this opportunity to take a step ahead on ONE INDIA POLICY.
This is a crucial time fo"&amp;"r india for its development so we cant afford a big war now, so the opportunity came itself take a charge")</f>
        <v>Time to take pok back..
Right now its a favourable time to take back pok as theres civil war happening.
Imran Khan is now going to do partition in Pakistan we have to use this opportunity to take a step ahead on ONE INDIA POLICY.
This is a crucial time for india for its development so we cant afford a big war now, so the opportunity came itself take a charge</v>
      </c>
      <c r="D885" s="4" t="s">
        <v>1551</v>
      </c>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3">
      <c r="A886" s="2" t="s">
        <v>1552</v>
      </c>
      <c r="B886" s="3" t="s">
        <v>1553</v>
      </c>
      <c r="C886" s="4" t="str">
        <f ca="1">IFERROR(__xludf.DUMMYFUNCTION("GOOGLETRANSLATE(B886,""auto"",""en"")"),"Cadet Nitish Kumar")</f>
        <v>Cadet Nitish Kumar</v>
      </c>
      <c r="D886" s="4" t="s">
        <v>3132</v>
      </c>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3">
      <c r="A887" s="2" t="s">
        <v>1554</v>
      </c>
      <c r="B887" s="3" t="s">
        <v>1555</v>
      </c>
      <c r="C887" s="4" t="str">
        <f ca="1">IFERROR(__xludf.DUMMYFUNCTION("GOOGLETRANSLATE(B887,""auto"",""en"")"),"Today, not only the whole world but in every country, people are coming in a lot of speed in the grip of mental illness, to stop this, it is my suggestion that every city every village has separate activities for mental peace in every village. And a large"&amp;" level of center should be opened where a person of all ages can come and share his mental problem and focus on peace.
Because if the mental health of today's younger generation is right, then it will become the destiny of India.
There is a lot of differe"&amp;"nce of ethics, sangat, thinking
The more it is considered as it is considered, the speed will start for peace and when the person in every house is free, then crimes in the society will be reduced automatically.
And in the true sense, the culture of India"&amp;" will go to the world.")</f>
        <v>Today, not only the whole world but in every country, people are coming in a lot of speed in the grip of mental illness, to stop this, it is my suggestion that every city every village has separate activities for mental peace in every village. And a large level of center should be opened where a person of all ages can come and share his mental problem and focus on peace.
Because if the mental health of today's younger generation is right, then it will become the destiny of India.
There is a lot of difference of ethics, sangat, thinking
The more it is considered as it is considered, the speed will start for peace and when the person in every house is free, then crimes in the society will be reduced automatically.
And in the true sense, the culture of India will go to the world.</v>
      </c>
      <c r="D887" s="4" t="s">
        <v>3133</v>
      </c>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3">
      <c r="A888" s="2" t="s">
        <v>1556</v>
      </c>
      <c r="B888" s="3" t="s">
        <v>1557</v>
      </c>
      <c r="C888" s="4" t="str">
        <f ca="1">IFERROR(__xludf.DUMMYFUNCTION("GOOGLETRANSLATE(B888,""auto"",""en"")"),"Government needs revenue. When a person has paid this income tax dues within the due date, and when the Government has already collected the amount, it should not levy any amount as fine on the ground that the the online process was not completed within d"&amp;"ue date. India lacks proper internet services. Kindly issue orders to the IT Department. They should not harass income tax payers.")</f>
        <v>Government needs revenue. When a person has paid this income tax dues within the due date, and when the Government has already collected the amount, it should not levy any amount as fine on the ground that the the online process was not completed within due date. India lacks proper internet services. Kindly issue orders to the IT Department. They should not harass income tax payers.</v>
      </c>
      <c r="D888" s="4" t="s">
        <v>1557</v>
      </c>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3">
      <c r="A889" s="2" t="s">
        <v>1558</v>
      </c>
      <c r="B889" s="3" t="s">
        <v>1559</v>
      </c>
      <c r="C889" s="4" t="str">
        <f ca="1">IFERROR(__xludf.DUMMYFUNCTION("GOOGLETRANSLATE(B889,""auto"",""en"")"),"Sub: - Solution for Stubble Burning
Sir,
1) If the dried out stubble is sprinkled with water it will decay very soon and can be used as manure.
2) If the dried stubble is mixed with ploughed soil in the farm and is irrigated with water it will decay in a "&amp;"very short time and will act as a bio manure.
3) There are other states where cattle farmers are buying stubble for money. It can be transported to such states and given for free to the cattle farmers who want it. Concerned officer should come out with th"&amp;"e economic feasibility if transportation cost is too much.
No need to burn such huge quantity which causes acute pollution.
thank you,")</f>
        <v>Sub: - Solution for Stubble Burning
Sir,
1) If the dried out stubble is sprinkled with water it will decay very soon and can be used as manure.
2) If the dried stubble is mixed with ploughed soil in the farm and is irrigated with water it will decay in a very short time and will act as a bio manure.
3) There are other states where cattle farmers are buying stubble for money. It can be transported to such states and given for free to the cattle farmers who want it. Concerned officer should come out with the economic feasibility if transportation cost is too much.
No need to burn such huge quantity which causes acute pollution.
thank you,</v>
      </c>
      <c r="D889" s="4" t="s">
        <v>1559</v>
      </c>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3">
      <c r="A890" s="2" t="s">
        <v>1560</v>
      </c>
      <c r="B890" s="3" t="s">
        <v>1561</v>
      </c>
      <c r="C890" s="4" t="str">
        <f ca="1">IFERROR(__xludf.DUMMYFUNCTION("GOOGLETRANSLATE(B890,""auto"",""en"")"),"cadet princepal Singh
khalsa college amritsar
2punjab naval unit amritsar
Air pollution is caused by vehicles, factories, power plants, and trash burning. Vehicles cause air pollution by burning gasoline or diesel. The most significant cause of air pollut"&amp;"ion is burning fossil fuels to create energy like coal and oil. Air pollution can be considered a contributor to global warming, a major challenge we face today.")</f>
        <v>cadet princepal Singh
khalsa college amritsar
2punjab naval unit amritsar
Air pollution is caused by vehicles, factories, power plants, and trash burning. Vehicles cause air pollution by burning gasoline or diesel. The most significant cause of air pollution is burning fossil fuels to create energy like coal and oil. Air pollution can be considered a contributor to global warming, a major challenge we face today.</v>
      </c>
      <c r="D890" s="4" t="s">
        <v>1561</v>
      </c>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3">
      <c r="A891" s="2" t="s">
        <v>1207</v>
      </c>
      <c r="B891" s="3" t="s">
        <v>1562</v>
      </c>
      <c r="C891" s="4" t="str">
        <f ca="1">IFERROR(__xludf.DUMMYFUNCTION("GOOGLETRANSLATE(B891,""auto"",""en"")"),"cadet vishaldeep singh
khalsa college Amritsar
2 punjab naval unit Amritsar
The present condition of the earth has been very challenging for the healthy existence of life because of the toxic environment, air pollution, water pollution, global warming, de"&amp;"forestation, and many more environmental issues. There are numerous easy ways we can save our planet however, depends on the dedication and rate of good habit followers. It should be promoted the development of environment friendly technologies so that th"&amp;"ey could not harm the planet. People should make the habit of reduction in usage of harmful things, re-usage and recycle of things in order to generate less amount of wastes.
Generally, many people use variety of house cleansers in order to keep their hou"&amp;"ses clean and disinfected. They never see the chemical constituents of that particular cleanser which can be very destructive to the water, soil and air. We should be very clear about what products we are using in daily life and alwa")</f>
        <v>cadet vishaldeep singh
khalsa college Amritsar
2 punjab naval unit Amritsar
The present condition of the earth has been very challenging for the healthy existence of life because of the toxic environment, air pollution, water pollution, global warming, deforestation, and many more environmental issues. There are numerous easy ways we can save our planet however, depends on the dedication and rate of good habit followers. It should be promoted the development of environment friendly technologies so that they could not harm the planet. People should make the habit of reduction in usage of harmful things, re-usage and recycle of things in order to generate less amount of wastes.
Generally, many people use variety of house cleansers in order to keep their houses clean and disinfected. They never see the chemical constituents of that particular cleanser which can be very destructive to the water, soil and air. We should be very clear about what products we are using in daily life and alwa</v>
      </c>
      <c r="D891" s="4" t="s">
        <v>1562</v>
      </c>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3">
      <c r="A892" s="2" t="s">
        <v>152</v>
      </c>
      <c r="B892" s="3" t="s">
        <v>1563</v>
      </c>
      <c r="C892" s="4" t="str">
        <f ca="1">IFERROR(__xludf.DUMMYFUNCTION("GOOGLETRANSLATE(B892,""auto"",""en"")"),"Cadt Navnoor kaur. Khalsa collage Amritsar 2pb/naval /unit Amritsar Global warming or climate change has today become a major threat to the mankind. The Earth’s temperature is on the rise and there are various reasons for it such as greenhouse gases emana"&amp;"ting from carbon dioxide
emissions, burning of fossil fuels or deforestation. Global warming or climate change has today become a major threat to the mankind. The Earth’s temperature is on the rise and there are various reasons for it such as greenhouse g"&amp;"ases emanating from carbon dioxide emissions, burning of fossil fuels or deforestation.")</f>
        <v>Cadt Navnoor kaur. Khalsa collage Amritsar 2pb/naval /unit Amritsar Global warming or climate change has today become a major threat to the mankind. The Earth’s temperature is on the rise and there are various reasons for it such as greenhouse gases emanating from carbon dioxide
emissions, burning of fossil fuels or deforestation. Global warming or climate change has today become a major threat to the mankind. The Earth’s temperature is on the rise and there are various reasons for it such as greenhouse gases emanating from carbon dioxide emissions, burning of fossil fuels or deforestation.</v>
      </c>
      <c r="D892" s="4" t="s">
        <v>1563</v>
      </c>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3">
      <c r="A893" s="2" t="s">
        <v>152</v>
      </c>
      <c r="B893" s="3" t="s">
        <v>1563</v>
      </c>
      <c r="C893" s="4" t="str">
        <f ca="1">IFERROR(__xludf.DUMMYFUNCTION("GOOGLETRANSLATE(B893,""auto"",""en"")"),"Cadt Navnoor kaur. Khalsa collage Amritsar 2pb/naval /unit Amritsar Global warming or climate change has today become a major threat to the mankind. The Earth’s temperature is on the rise and there are various reasons for it such as greenhouse gases emana"&amp;"ting from carbon dioxide
emissions, burning of fossil fuels or deforestation. Global warming or climate change has today become a major threat to the mankind. The Earth’s temperature is on the rise and there are various reasons for it such as greenhouse g"&amp;"ases emanating from carbon dioxide emissions, burning of fossil fuels or deforestation.")</f>
        <v>Cadt Navnoor kaur. Khalsa collage Amritsar 2pb/naval /unit Amritsar Global warming or climate change has today become a major threat to the mankind. The Earth’s temperature is on the rise and there are various reasons for it such as greenhouse gases emanating from carbon dioxide
emissions, burning of fossil fuels or deforestation. Global warming or climate change has today become a major threat to the mankind. The Earth’s temperature is on the rise and there are various reasons for it such as greenhouse gases emanating from carbon dioxide emissions, burning of fossil fuels or deforestation.</v>
      </c>
      <c r="D893" s="4" t="s">
        <v>1563</v>
      </c>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3">
      <c r="A894" s="2" t="s">
        <v>1564</v>
      </c>
      <c r="B894" s="3" t="s">
        <v>1565</v>
      </c>
      <c r="C894" s="4" t="str">
        <f ca="1">IFERROR(__xludf.DUMMYFUNCTION("GOOGLETRANSLATE(B894,""auto"",""en"")"),"Hello, it is requested that the public hearing portal is not named Revenue Village Mangatpur in Gram Panchayat Naudiha to register a complaint to solve the problem of village on Uttar Pradesh. Mangatpur category 6 lands and ponds illegally changed the nam"&amp;"e of village Mangatpur to Bhagwantpur and the village is requested to guide the village to take the village from darkness to light from darkness. Applicant Arvind Kumar Village Sentinel")</f>
        <v>Hello, it is requested that the public hearing portal is not named Revenue Village Mangatpur in Gram Panchayat Naudiha to register a complaint to solve the problem of village on Uttar Pradesh. Mangatpur category 6 lands and ponds illegally changed the name of village Mangatpur to Bhagwantpur and the village is requested to guide the village to take the village from darkness to light from darkness. Applicant Arvind Kumar Village Sentinel</v>
      </c>
      <c r="D894" s="4" t="s">
        <v>3134</v>
      </c>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3">
      <c r="A895" s="2" t="s">
        <v>1566</v>
      </c>
      <c r="B895" s="3" t="s">
        <v>1567</v>
      </c>
      <c r="C895" s="4" t="str">
        <f ca="1">IFERROR(__xludf.DUMMYFUNCTION("GOOGLETRANSLATE(B895,""auto"",""en"")"),"Some blissful activities can be meaningful to reduce/free mental stress of military forces.")</f>
        <v>Some blissful activities can be meaningful to reduce/free mental stress of military forces.</v>
      </c>
      <c r="D895" s="4" t="s">
        <v>3135</v>
      </c>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3">
      <c r="A896" s="2" t="s">
        <v>1568</v>
      </c>
      <c r="B896" s="3" t="s">
        <v>1569</v>
      </c>
      <c r="C896" s="4" t="str">
        <f ca="1">IFERROR(__xludf.DUMMYFUNCTION("GOOGLETRANSLATE(B896,""auto"",""en"")"),"We all should start a TIMEBANK . GOI to play a active role here.
The concept is to render service to old ; needy people by young &amp; hearty people.
GOI keeps a track and record service period so rendered by young and credit this time devoted by them to thei"&amp;"r timebank account.
This credit can be used by young people as an when required by them in their old age or in emergencies.")</f>
        <v>We all should start a TIMEBANK . GOI to play a active role here.
The concept is to render service to old ; needy people by young &amp; hearty people.
GOI keeps a track and record service period so rendered by young and credit this time devoted by them to their timebank account.
This credit can be used by young people as an when required by them in their old age or in emergencies.</v>
      </c>
      <c r="D896" s="4" t="s">
        <v>1569</v>
      </c>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3">
      <c r="A897" s="2" t="s">
        <v>1570</v>
      </c>
      <c r="B897" s="3" t="s">
        <v>1571</v>
      </c>
      <c r="C897" s="4" t="str">
        <f ca="1">IFERROR(__xludf.DUMMYFUNCTION("GOOGLETRANSLATE(B897,""auto"",""en"")"),"Guidelines for pedestrians
Most of the accidents to pedestrians occur mainly because they walk blind to the traffic. i.e. They walk on the left side of the road making them blind to the vehicles approaching them from behind. They can't take any preemptive"&amp;" actions as they are unaware of the vehicles that are behind them.
The pedestrians should walk from the right hand side of the road so that they can take preventive action if a vehicle tends ssto deviate from the regular path or is about to hit them.
The "&amp;"campaign should be made nation wide but specifically targetted to big cities and major towns or areas where such incidences shave occurred previously.
Hope the above is treated as surgent if deemed important.")</f>
        <v>Guidelines for pedestrians
Most of the accidents to pedestrians occur mainly because they walk blind to the traffic. i.e. They walk on the left side of the road making them blind to the vehicles approaching them from behind. They can't take any preemptive actions as they are unaware of the vehicles that are behind them.
The pedestrians should walk from the right hand side of the road so that they can take preventive action if a vehicle tends ssto deviate from the regular path or is about to hit them.
The campaign should be made nation wide but specifically targetted to big cities and major towns or areas where such incidences shave occurred previously.
Hope the above is treated as surgent if deemed important.</v>
      </c>
      <c r="D897" s="4" t="s">
        <v>1571</v>
      </c>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3">
      <c r="A898" s="2" t="s">
        <v>1572</v>
      </c>
      <c r="B898" s="3" t="s">
        <v>1573</v>
      </c>
      <c r="C898" s="4" t="str">
        <f ca="1">IFERROR(__xludf.DUMMYFUNCTION("GOOGLETRANSLATE(B898,""auto"",""en"")"),"Use public transport not personal")</f>
        <v>Use public transport not personal</v>
      </c>
      <c r="D898" s="4" t="s">
        <v>1573</v>
      </c>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3">
      <c r="A899" s="2" t="s">
        <v>1574</v>
      </c>
      <c r="B899" s="3" t="s">
        <v>1575</v>
      </c>
      <c r="C899" s="4" t="str">
        <f ca="1">IFERROR(__xludf.DUMMYFUNCTION("GOOGLETRANSLATE(B899,""auto"",""en"")"),"With utmost urgency and importance I wanted to inform the Indian public of the next steps of the Western Powers to establish a stronghold in South Africa for its geopolitical influence but more importantly its resources of natural minerals that can create"&amp;" a near monopoly for the West in terms of military use and technological innovations. With China taking a step back from the world due to internal problems this leaves the South African as well as Brazilian nations wide open for conversion into western Al"&amp;"lie’s and assets. While some may argue what has happened to China was premeditated in order to weaken BRICS and take over South Africa I urge the BRICS nations to continue forward in reaching agreements and understandings of what each partner needs and wa"&amp;"nts as well as how they can all support and help each other grow.")</f>
        <v>With utmost urgency and importance I wanted to inform the Indian public of the next steps of the Western Powers to establish a stronghold in South Africa for its geopolitical influence but more importantly its resources of natural minerals that can create a near monopoly for the West in terms of military use and technological innovations. With China taking a step back from the world due to internal problems this leaves the South African as well as Brazilian nations wide open for conversion into western Allie’s and assets. While some may argue what has happened to China was premeditated in order to weaken BRICS and take over South Africa I urge the BRICS nations to continue forward in reaching agreements and understandings of what each partner needs and wants as well as how they can all support and help each other grow.</v>
      </c>
      <c r="D899" s="4" t="s">
        <v>1575</v>
      </c>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3">
      <c r="A900" s="2" t="s">
        <v>1576</v>
      </c>
      <c r="B900" s="3" t="s">
        <v>1577</v>
      </c>
      <c r="C900" s="4" t="str">
        <f ca="1">IFERROR(__xludf.DUMMYFUNCTION("GOOGLETRANSLATE(B900,""auto"",""en"")"),"Honourable Prime Minister Modi ji , I am humbly submitting to your high self an innovative product Rainstones a paver solution for city’s to solve water problem and storm water drain and flooding. Please refer video")</f>
        <v>Honourable Prime Minister Modi ji , I am humbly submitting to your high self an innovative product Rainstones a paver solution for city’s to solve water problem and storm water drain and flooding. Please refer video</v>
      </c>
      <c r="D900" s="4" t="s">
        <v>1577</v>
      </c>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3">
      <c r="A901" s="2" t="s">
        <v>1576</v>
      </c>
      <c r="B901" s="3" t="s">
        <v>1578</v>
      </c>
      <c r="C901" s="4" t="str">
        <f ca="1">IFERROR(__xludf.DUMMYFUNCTION("GOOGLETRANSLATE(B901,""auto"",""en"")"),"Honourable prime minister sir 
Subject:
Requisition to do the needful to form (or)assign a government body such as the registration department to act as an escrow or an intermediate agency in the process of selling and buying immovable real estate prope"&amp;"rties.
* This process would increase government revenue many folds.
*This process will reduce the use of unaccounted black money in the
purchase and transaction of lands, homes, buildings.
* Housing will become more affordable since black money usage is r"&amp;"educed
in real estate, and its purchase transaction becomes transparent.
* By this process unaccounted black money cannot be used in purchase of
cultivable rural lands in rural india, to be converted into plots.
*By saving agricultural jobs this process w"&amp;"ill also aid in reducing urban
migration.
*Since agricultural lands and jobs are protected
agricultural produce might increase and this will also aid in reducing food inflation.")</f>
        <v>Honourable prime minister sir 
Subject:
Requisition to do the needful to form (or)assign a government body such as the registration department to act as an escrow or an intermediate agency in the process of selling and buying immovable real estate properties.
* This process would increase government revenue many folds.
*This process will reduce the use of unaccounted black money in the
purchase and transaction of lands, homes, buildings.
* Housing will become more affordable since black money usage is reduced
in real estate, and its purchase transaction becomes transparent.
* By this process unaccounted black money cannot be used in purchase of
cultivable rural lands in rural india, to be converted into plots.
*By saving agricultural jobs this process will also aid in reducing urban
migration.
*Since agricultural lands and jobs are protected
agricultural produce might increase and this will also aid in reducing food inflation.</v>
      </c>
      <c r="D901" s="4" t="s">
        <v>1578</v>
      </c>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3">
      <c r="A902" s="2" t="s">
        <v>1576</v>
      </c>
      <c r="B902" s="3" t="s">
        <v>1579</v>
      </c>
      <c r="C902" s="4" t="str">
        <f ca="1">IFERROR(__xludf.DUMMYFUNCTION("GOOGLETRANSLATE(B902,""auto"",""en"")"),"To
The Honourable prime Minister of India Narendra Modi ji
New Delhi,
Subject : Complaint to take cognizance of the many financial problems faced by normal citizens of India , because of the one sided utterly biased loan agreements by the Banks and the fi"&amp;"nance institutions in our Country in favour of the banks and to take steps in directing the RBI, Banks, Finance Institutions, Union and Governments to frame a new rules to protect our Citizens rights . To make rules to format the loan agreements that is n"&amp;"eutral , unbiased and impartial to both the borrowing citizen and the lending Banks.")</f>
        <v>To
The Honourable prime Minister of India Narendra Modi ji
New Delhi,
Subject : Complaint to take cognizance of the many financial problems faced by normal citizens of India , because of the one sided utterly biased loan agreements by the Banks and the finance institutions in our Country in favour of the banks and to take steps in directing the RBI, Banks, Finance Institutions, Union and Governments to frame a new rules to protect our Citizens rights . To make rules to format the loan agreements that is neutral , unbiased and impartial to both the borrowing citizen and the lending Banks.</v>
      </c>
      <c r="D902" s="4" t="s">
        <v>1579</v>
      </c>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3">
      <c r="A903" s="2" t="s">
        <v>1580</v>
      </c>
      <c r="B903" s="3" t="s">
        <v>1581</v>
      </c>
      <c r="C903" s="4" t="str">
        <f ca="1">IFERROR(__xludf.DUMMYFUNCTION("GOOGLETRANSLATE(B903,""auto"",""en"")"),"Dear Sir,
Here are few Things that i would like to share with you.
1. Develope a complete compliance plateform portal where a company/firm/sole proprietorship etc. can get the list of all the legal complaince applicable to them after putting its registrat"&amp;"ion number on that portal.
2. Develope and promote a search engine and mobile software like Android.
3. LIC policy is mandatory for all Income Tax Asaesee, irrespective of their tax liability.
4.please start population control compaign asap.")</f>
        <v>Dear Sir,
Here are few Things that i would like to share with you.
1. Develope a complete compliance plateform portal where a company/firm/sole proprietorship etc. can get the list of all the legal complaince applicable to them after putting its registration number on that portal.
2. Develope and promote a search engine and mobile software like Android.
3. LIC policy is mandatory for all Income Tax Asaesee, irrespective of their tax liability.
4.please start population control compaign asap.</v>
      </c>
      <c r="D903" s="4" t="s">
        <v>1581</v>
      </c>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3">
      <c r="A904" s="2" t="s">
        <v>1582</v>
      </c>
      <c r="B904" s="3" t="s">
        <v>1583</v>
      </c>
      <c r="C904" s="4" t="str">
        <f ca="1">IFERROR(__xludf.DUMMYFUNCTION("GOOGLETRANSLATE(B904,""auto"",""en"")"),"My dear India
It is indeed a proud thing for me to be born in such a rich and cultural country. The history of India is extremely inspiring and full of wisdom. My India has faced many challenging situations when it comes to Defence. The most bravest and c"&amp;"ourageous of all in the world are our respected soldiers, who are born in the country of bold and courageous leaders. Sir, my suggestions is
1. To increase the age limit to 45 years to join Territorial army.
2. Necessary instructions by Ministries / DoPT "&amp;"to various CPSE/SPSE etc to frame a mandatory policy for employees who wish to serve the country.
These two suggestions would surely have an impact on the minds of the youth and give them an opportunity to defend our mother land with immense proud and hap"&amp;"piness.
Jai Hind, Jai Bharat")</f>
        <v>My dear India
It is indeed a proud thing for me to be born in such a rich and cultural country. The history of India is extremely inspiring and full of wisdom. My India has faced many challenging situations when it comes to Defence. The most bravest and courageous of all in the world are our respected soldiers, who are born in the country of bold and courageous leaders. Sir, my suggestions is
1. To increase the age limit to 45 years to join Territorial army.
2. Necessary instructions by Ministries / DoPT to various CPSE/SPSE etc to frame a mandatory policy for employees who wish to serve the country.
These two suggestions would surely have an impact on the minds of the youth and give them an opportunity to defend our mother land with immense proud and happiness.
Jai Hind, Jai Bharat</v>
      </c>
      <c r="D904" s="4" t="s">
        <v>1583</v>
      </c>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3">
      <c r="A905" s="2" t="s">
        <v>1584</v>
      </c>
      <c r="B905" s="3" t="s">
        <v>1585</v>
      </c>
      <c r="C905" s="4" t="str">
        <f ca="1">IFERROR(__xludf.DUMMYFUNCTION("GOOGLETRANSLATE(B905,""auto"",""en"")"),"Beat Recession
How to bean Colonized mindset
Cyberforce
New Space Activities")</f>
        <v>Beat Recession
How to bean Colonized mindset
Cyberforce
New Space Activities</v>
      </c>
      <c r="D905" s="4" t="s">
        <v>1585</v>
      </c>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3">
      <c r="A906" s="2" t="s">
        <v>1584</v>
      </c>
      <c r="B906" s="3" t="s">
        <v>1586</v>
      </c>
      <c r="C906" s="4" t="str">
        <f ca="1">IFERROR(__xludf.DUMMYFUNCTION("GOOGLETRANSLATE(B906,""auto"",""en"")"),"Cyberforce")</f>
        <v>Cyberforce</v>
      </c>
      <c r="D906" s="4" t="s">
        <v>1586</v>
      </c>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3">
      <c r="A907" s="2" t="s">
        <v>1587</v>
      </c>
      <c r="B907" s="3" t="s">
        <v>1588</v>
      </c>
      <c r="C907" s="4" t="str">
        <f ca="1">IFERROR(__xludf.DUMMYFUNCTION("GOOGLETRANSLATE(B907,""auto"",""en"")"),"Suggestion and need of the hour:
1. DIRECT FELLOWSHIP UNDER GOVERNMENT SCHEMES FOR NSS VOLUNTEERS
2. CONSIDERATION OF NSS VOLUNTEERSHIP BY SSC, NITIAYOG, AND OTHERS
3. ALLOCATION OF BETTER BUDGET FOR NSS")</f>
        <v>Suggestion and need of the hour:
1. DIRECT FELLOWSHIP UNDER GOVERNMENT SCHEMES FOR NSS VOLUNTEERS
2. CONSIDERATION OF NSS VOLUNTEERSHIP BY SSC, NITIAYOG, AND OTHERS
3. ALLOCATION OF BETTER BUDGET FOR NSS</v>
      </c>
      <c r="D907" s="4" t="s">
        <v>1588</v>
      </c>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3">
      <c r="A908" s="2" t="s">
        <v>1589</v>
      </c>
      <c r="B908" s="3" t="s">
        <v>1590</v>
      </c>
      <c r="C908" s="4" t="str">
        <f ca="1">IFERROR(__xludf.DUMMYFUNCTION("GOOGLETRANSLATE(B908,""auto"",""en"")"),"Good evening, Thanking you PM sir for your ideology towards our nation.
1. Local governance with well educated persons must come into politics as they know educational importance and how to implement their ideas in society
2. Healthy India, to encourage g"&amp;"reenery with no usage of plastic and safe disposal-recycled-resuable waste in the form of energy. everyone should able to get good treatment among hospitals they visited
3. Implementing innovative ideas among youngest minds in the form of exhibitions. soc"&amp;"ial platforms to expose their ideas freely
4. Encouraging traditions of every religion, regions of various places all over India to become multi traditional, multilingual india
5. Security and safety among every individual living in our country has to be "&amp;"made more efficient and ease monitoring of activities gone through all over india")</f>
        <v>Good evening, Thanking you PM sir for your ideology towards our nation.
1. Local governance with well educated persons must come into politics as they know educational importance and how to implement their ideas in society
2. Healthy India, to encourage greenery with no usage of plastic and safe disposal-recycled-resuable waste in the form of energy. everyone should able to get good treatment among hospitals they visited
3. Implementing innovative ideas among youngest minds in the form of exhibitions. social platforms to expose their ideas freely
4. Encouraging traditions of every religion, regions of various places all over India to become multi traditional, multilingual india
5. Security and safety among every individual living in our country has to be made more efficient and ease monitoring of activities gone through all over india</v>
      </c>
      <c r="D908" s="4" t="s">
        <v>1590</v>
      </c>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3">
      <c r="A909" s="2" t="s">
        <v>1591</v>
      </c>
      <c r="B909" s="3" t="s">
        <v>1592</v>
      </c>
      <c r="C909" s="4" t="str">
        <f ca="1">IFERROR(__xludf.DUMMYFUNCTION("GOOGLETRANSLATE(B909,""auto"",""en"")"),"Respected Sir
This is regarding the uncontrolled prices of food products and other finished and unfinished goods throughout the country. It is noticed that prices of commodities and food products are increased without any control in our country. Without a"&amp;"ny valid reasons companies are increasing the products to 50%, to100% in a single time maybe two to tree times a year. Unfortunately government has no control on this. Inflation increases due to this. If the government is able to set up a price control me"&amp;"chanism involving various experts from various fields and setting up a committee in the government level may have control on this subject. If the price of a product and food items packed or unpacked the prices are to be increased then the company has to s"&amp;"ubmit a valid reason for increase in front of the mentioned committee. then the committee must evaluate the reason . if found genuine only then the said increase may be allowed. In few countries it is followed.")</f>
        <v>Respected Sir
This is regarding the uncontrolled prices of food products and other finished and unfinished goods throughout the country. It is noticed that prices of commodities and food products are increased without any control in our country. Without any valid reasons companies are increasing the products to 50%, to100% in a single time maybe two to tree times a year. Unfortunately government has no control on this. Inflation increases due to this. If the government is able to set up a price control mechanism involving various experts from various fields and setting up a committee in the government level may have control on this subject. If the price of a product and food items packed or unpacked the prices are to be increased then the company has to submit a valid reason for increase in front of the mentioned committee. then the committee must evaluate the reason . if found genuine only then the said increase may be allowed. In few countries it is followed.</v>
      </c>
      <c r="D909" s="4" t="s">
        <v>1592</v>
      </c>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3">
      <c r="A910" s="2" t="s">
        <v>1593</v>
      </c>
      <c r="B910" s="3" t="s">
        <v>1594</v>
      </c>
      <c r="C910" s="4" t="str">
        <f ca="1">IFERROR(__xludf.DUMMYFUNCTION("GOOGLETRANSLATE(B910,""auto"",""en"")"),"Respected PM ( Modi sir),
I have many ideas as i have noticed that corruption is still at high level.
Sir culprit are more powerful than victim.
Sir victim has no courage to complaint as no one knows who is a partner of culprit
so sir just one request the"&amp;"ir should be a contact number where a normal person can make miss call and he will receive a call from some government responsible person who will keep his or her identity confidential and take proper action.
Because normal citizen has many complaints but"&amp;" due to fear no one is coming to complaint.")</f>
        <v>Respected PM ( Modi sir),
I have many ideas as i have noticed that corruption is still at high level.
Sir culprit are more powerful than victim.
Sir victim has no courage to complaint as no one knows who is a partner of culprit
so sir just one request their should be a contact number where a normal person can make miss call and he will receive a call from some government responsible person who will keep his or her identity confidential and take proper action.
Because normal citizen has many complaints but due to fear no one is coming to complaint.</v>
      </c>
      <c r="D910" s="4" t="s">
        <v>1594</v>
      </c>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3">
      <c r="A911" s="2" t="s">
        <v>1595</v>
      </c>
      <c r="B911" s="3" t="s">
        <v>1596</v>
      </c>
      <c r="C911" s="4" t="str">
        <f ca="1">IFERROR(__xludf.DUMMYFUNCTION("GOOGLETRANSLATE(B911,""auto"",""en"")"),"Test")</f>
        <v>Test</v>
      </c>
      <c r="D911" s="4" t="s">
        <v>1596</v>
      </c>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3">
      <c r="A912" s="2" t="s">
        <v>1597</v>
      </c>
      <c r="B912" s="3" t="s">
        <v>1598</v>
      </c>
      <c r="C912" s="4" t="str">
        <f ca="1">IFERROR(__xludf.DUMMYFUNCTION("GOOGLETRANSLATE(B912,""auto"",""en"")"),"My first suggestions to India gov is that we should become one religion, cast, responsible, rules and regulations, God and nature conservation thinkers.
2.in all india laws should be one for all states. And all types cases judgement should be totally in t"&amp;"ruth side not reservation for men and women or cast. So we can progress faster.
3.Every type of education should be based on public welfare only with spiritual mithology content added to all degree syllabus. So each student's can work for nation not to fo"&amp;"reign service.
4. Ayurvedic treatment should be compulsory in india every medical College, clinic, hospital in affordable price. To everyone. And should be totally focus to increase it.
5.All types sports, music,yoga,zym,coaching should be in all india to"&amp;" all villages. In low fees.
6.All types Addiction should be totally stop , also mobile, tv, without any revenue expectations. To save nation and nature.
7.plastic and other should be stop.use. .
8.ramayana and Geeta always show.")</f>
        <v>My first suggestions to India gov is that we should become one religion, cast, responsible, rules and regulations, God and nature conservation thinkers.
2.in all india laws should be one for all states. And all types cases judgement should be totally in truth side not reservation for men and women or cast. So we can progress faster.
3.Every type of education should be based on public welfare only with spiritual mithology content added to all degree syllabus. So each student's can work for nation not to foreign service.
4. Ayurvedic treatment should be compulsory in india every medical College, clinic, hospital in affordable price. To everyone. And should be totally focus to increase it.
5.All types sports, music,yoga,zym,coaching should be in all india to all villages. In low fees.
6.All types Addiction should be totally stop , also mobile, tv, without any revenue expectations. To save nation and nature.
7.plastic and other should be stop.use. .
8.ramayana and Geeta always show.</v>
      </c>
      <c r="D912" s="4" t="s">
        <v>1598</v>
      </c>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3">
      <c r="A913" s="2" t="s">
        <v>1599</v>
      </c>
      <c r="B913" s="3" t="s">
        <v>1600</v>
      </c>
      <c r="C913" s="4" t="str">
        <f ca="1">IFERROR(__xludf.DUMMYFUNCTION("GOOGLETRANSLATE(B913,""auto"",""en"")"),"A population debate in a country is unavoidable which is currently going to leave China with the most populous country. According to an estimate by the Department of Economic and Social Affairs of the United Nations, India's population will reach 1.5 bill"&amp;"ion by 2030 and 1.64 billion in 2050. At the same time, China's population is expected to go up to 1.46 billion by 2030. Currently, 16 percent of the world's population lives with only 2.45 percent of the global surface sector in India and 4 percent of wa"&amp;"ter resources.
Humble request to introduce a govt bill Pertaining to Population Control in Our Beloved County")</f>
        <v>A population debate in a country is unavoidable which is currently going to leave China with the most populous country. According to an estimate by the Department of Economic and Social Affairs of the United Nations, India's population will reach 1.5 billion by 2030 and 1.64 billion in 2050. At the same time, China's population is expected to go up to 1.46 billion by 2030. Currently, 16 percent of the world's population lives with only 2.45 percent of the global surface sector in India and 4 percent of water resources.
Humble request to introduce a govt bill Pertaining to Population Control in Our Beloved County</v>
      </c>
      <c r="D913" s="4" t="s">
        <v>3136</v>
      </c>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3">
      <c r="A914" s="2" t="s">
        <v>1601</v>
      </c>
      <c r="B914" s="3" t="s">
        <v>1602</v>
      </c>
      <c r="C914" s="4" t="str">
        <f ca="1">IFERROR(__xludf.DUMMYFUNCTION("GOOGLETRANSLATE(B914,""auto"",""en"")"),"I am D K SHARMA FROM SIMRAH INTERNATIONAL SCHOOL DHAMPUR BIJNOR,
I suggest about our new generation who are not engaging their future they are doing wrong task in his life .
So I recommend that the parents should talk to her children at regular basis on d"&amp;"ay to day life and doing some special task with them .By this way they get good knowledge of society and his/ her life aim for bright future .
And school provide knowledgeable work for students for their betterment like as commerce student should get acco"&amp;"unts knowledge and science student should get new technology knowledge so that is my suggestion and send them for real life event one by one .")</f>
        <v>I am D K SHARMA FROM SIMRAH INTERNATIONAL SCHOOL DHAMPUR BIJNOR,
I suggest about our new generation who are not engaging their future they are doing wrong task in his life .
So I recommend that the parents should talk to her children at regular basis on day to day life and doing some special task with them .By this way they get good knowledge of society and his/ her life aim for bright future .
And school provide knowledgeable work for students for their betterment like as commerce student should get accounts knowledge and science student should get new technology knowledge so that is my suggestion and send them for real life event one by one .</v>
      </c>
      <c r="D914" s="4" t="s">
        <v>1602</v>
      </c>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3">
      <c r="A915" s="2" t="s">
        <v>1603</v>
      </c>
      <c r="B915" s="3" t="s">
        <v>1604</v>
      </c>
      <c r="C915" s="4" t="str">
        <f ca="1">IFERROR(__xludf.DUMMYFUNCTION("GOOGLETRANSLATE(B915,""auto"",""en"")"),"Jai Hind Sir,
Mai ayodhya district ka rehne wala hu yha vikas karya ho to. Rha hi but mujhe lgta hi ki yha kyi other historical sites hi jispar bhi dhyan diya jana chahiye taki jb yha tourist aaye to unhee kayi. Place par ghoomne ka mauka mile isse yha ke"&amp;" logo ka bhi economicaly fayda hoga")</f>
        <v>Jai Hind Sir,
Mai ayodhya district ka rehne wala hu yha vikas karya ho to. Rha hi but mujhe lgta hi ki yha kyi other historical sites hi jispar bhi dhyan diya jana chahiye taki jb yha tourist aaye to unhee kayi. Place par ghoomne ka mauka mile isse yha ke logo ka bhi economicaly fayda hoga</v>
      </c>
      <c r="D915" s="4" t="s">
        <v>3137</v>
      </c>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3">
      <c r="A916" s="2" t="s">
        <v>1605</v>
      </c>
      <c r="B916" s="3" t="s">
        <v>1606</v>
      </c>
      <c r="C916" s="4" t="str">
        <f ca="1">IFERROR(__xludf.DUMMYFUNCTION("GOOGLETRANSLATE(B916,""auto"",""en"")"),"Please survay for All Gujarat BJP leaders for understanding who is not Work and winbase on bjp name")</f>
        <v>Please survay for All Gujarat BJP leaders for understanding who is not Work and winbase on bjp name</v>
      </c>
      <c r="D916" s="4" t="s">
        <v>1606</v>
      </c>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3">
      <c r="A917" s="2" t="s">
        <v>1605</v>
      </c>
      <c r="B917" s="3" t="s">
        <v>1607</v>
      </c>
      <c r="C917" s="4" t="str">
        <f ca="1">IFERROR(__xludf.DUMMYFUNCTION("GOOGLETRANSLATE(B917,""auto"",""en"")"),"Now time to change Bharuch and ANKLESHWAR ,,For gujarat change the BJP leader both are not working from long time for Bharuch and ANKLESHWAR devlopment")</f>
        <v>Now time to change Bharuch and ANKLESHWAR ,,For gujarat change the BJP leader both are not working from long time for Bharuch and ANKLESHWAR devlopment</v>
      </c>
      <c r="D917" s="4" t="s">
        <v>1607</v>
      </c>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3">
      <c r="A918" s="2" t="s">
        <v>1608</v>
      </c>
      <c r="B918" s="3" t="s">
        <v>1609</v>
      </c>
      <c r="C918" s="4" t="str">
        <f ca="1">IFERROR(__xludf.DUMMYFUNCTION("GOOGLETRANSLATE(B918,""auto"",""en"")"),"Respected Sir,
This is suggestion regarding opening GOVERNMENT RUN GOVERNANCE SCHOOL , we could open this school and syllabus will be derived as per elected position like MP, MLA, Sarpanch etc , In my opinion , if we have to elect MP, he must have visited"&amp;" minimum 8 countries - developed, under development , neighboring countries with geographical issues , etc along with good understanding of Bharat , Bhartiya , Sanskriti , challanges of every states etc
More the understanding of iNDIA and World, bigger th"&amp;"e vision which could help to Make INDIA , the BEST Country
Same applies for All elected positions of democracy
To make more effective governance, this can help")</f>
        <v>Respected Sir,
This is suggestion regarding opening GOVERNMENT RUN GOVERNANCE SCHOOL , we could open this school and syllabus will be derived as per elected position like MP, MLA, Sarpanch etc , In my opinion , if we have to elect MP, he must have visited minimum 8 countries - developed, under development , neighboring countries with geographical issues , etc along with good understanding of Bharat , Bhartiya , Sanskriti , challanges of every states etc
More the understanding of iNDIA and World, bigger the vision which could help to Make INDIA , the BEST Country
Same applies for All elected positions of democracy
To make more effective governance, this can help</v>
      </c>
      <c r="D918" s="4" t="s">
        <v>1609</v>
      </c>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3">
      <c r="A919" s="2" t="s">
        <v>1610</v>
      </c>
      <c r="B919" s="3" t="s">
        <v>1611</v>
      </c>
      <c r="C919" s="4" t="str">
        <f ca="1">IFERROR(__xludf.DUMMYFUNCTION("GOOGLETRANSLATE(B919,""auto"",""en"")"),"In India there is high consummation of alcohol and drugs leading to the destruction of a much needed bright future of India as around 50-75% of youth starts smoking, consuming alcohol and taking drugs etc. I highly recommend ban on alcohol, drugs etc.
The"&amp;"y might be beneficial for our nation's economy but surely not for the nation's health. It might have increased the need of pharmaceuticals in our nation from where we think many of our incomes come but earning on the risk of others life is no good. India "&amp;"has always been a land of morals and values, we have taught people how to live for others and not being parasitic and live on others. I admit some drugs and even alcohol is of medical use, so it should be provided to hospitals and other medical centers bu"&amp;"t should not be made available for citizens. If the citizens asks for the alcohol or any drug it should be solely with a doctors' recommendation letter. Yoga has done half of the work now time for some limitations. Health comes first.")</f>
        <v>In India there is high consummation of alcohol and drugs leading to the destruction of a much needed bright future of India as around 50-75% of youth starts smoking, consuming alcohol and taking drugs etc. I highly recommend ban on alcohol, drugs etc.
They might be beneficial for our nation's economy but surely not for the nation's health. It might have increased the need of pharmaceuticals in our nation from where we think many of our incomes come but earning on the risk of others life is no good. India has always been a land of morals and values, we have taught people how to live for others and not being parasitic and live on others. I admit some drugs and even alcohol is of medical use, so it should be provided to hospitals and other medical centers but should not be made available for citizens. If the citizens asks for the alcohol or any drug it should be solely with a doctors' recommendation letter. Yoga has done half of the work now time for some limitations. Health comes first.</v>
      </c>
      <c r="D919" s="4" t="s">
        <v>1611</v>
      </c>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3">
      <c r="A920" s="2" t="s">
        <v>1612</v>
      </c>
      <c r="B920" s="3" t="s">
        <v>1613</v>
      </c>
      <c r="C920" s="4" t="str">
        <f ca="1">IFERROR(__xludf.DUMMYFUNCTION("GOOGLETRANSLATE(B920,""auto"",""en"")"),"Respected sir,
i have a suggestion that our youth has become so worst because of their attachment towards phone so we should start a compain for no mobile use for 2 hours
my suggestion for timing 6pm to 8 pm because that is peak time for mobile usage.In c"&amp;"ase of mobile absence small children can go to playground,adults can talk to each other, families can talk to each other..
another suggestion for timing is at night 11 pm to 1 am so that everybody can sleep early.
early to bed is the solution to many prob"&amp;"lems in life🙏
sir you and your team can make necessary changes in suggestion but please think about it seriously.
Our youth is getting destructed due to mobile.
you can also increase data charges so that mobile use can be reduced.
or decrease data speed "&amp;"at few hours of day.
and many more such suggestion fan be thought
please do think about it and help many youth like us from getting out of addiction of mobile phones please please please please please please")</f>
        <v>Respected sir,
i have a suggestion that our youth has become so worst because of their attachment towards phone so we should start a compain for no mobile use for 2 hours
my suggestion for timing 6pm to 8 pm because that is peak time for mobile usage.In case of mobile absence small children can go to playground,adults can talk to each other, families can talk to each other..
another suggestion for timing is at night 11 pm to 1 am so that everybody can sleep early.
early to bed is the solution to many problems in life🙏
sir you and your team can make necessary changes in suggestion but please think about it seriously.
Our youth is getting destructed due to mobile.
you can also increase data charges so that mobile use can be reduced.
or decrease data speed at few hours of day.
and many more such suggestion fan be thought
please do think about it and help many youth like us from getting out of addiction of mobile phones please please please please please please</v>
      </c>
      <c r="D920" s="4" t="s">
        <v>1613</v>
      </c>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3">
      <c r="A921" s="2" t="s">
        <v>1449</v>
      </c>
      <c r="B921" s="3" t="s">
        <v>1614</v>
      </c>
      <c r="C921" s="4" t="str">
        <f ca="1">IFERROR(__xludf.DUMMYFUNCTION("GOOGLETRANSLATE(B921,""auto"",""en"")"),"Respected Prime Minister
The executive, and the legislature is required to be payable to the country, and the work of the people, only giving information and the matter was sent forward, it is not accountable.
The government should be considered to be pay"&amp;"able to completely dispose of any application.
Otherwise, the concerned should be punished on charges of negligence towards work.")</f>
        <v>Respected Prime Minister
The executive, and the legislature is required to be payable to the country, and the work of the people, only giving information and the matter was sent forward, it is not accountable.
The government should be considered to be payable to completely dispose of any application.
Otherwise, the concerned should be punished on charges of negligence towards work.</v>
      </c>
      <c r="D921" s="4" t="s">
        <v>3138</v>
      </c>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3">
      <c r="A922" s="2" t="s">
        <v>1615</v>
      </c>
      <c r="B922" s="3" t="s">
        <v>1616</v>
      </c>
      <c r="C922" s="4" t="str">
        <f ca="1">IFERROR(__xludf.DUMMYFUNCTION("GOOGLETRANSLATE(B922,""auto"",""en"")"),"Remove reservation
Save the country")</f>
        <v>Remove reservation
Save the country</v>
      </c>
      <c r="D922" s="4" t="s">
        <v>3139</v>
      </c>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3">
      <c r="A923" s="2" t="s">
        <v>1617</v>
      </c>
      <c r="B923" s="3" t="s">
        <v>1618</v>
      </c>
      <c r="C923" s="4" t="str">
        <f ca="1">IFERROR(__xludf.DUMMYFUNCTION("GOOGLETRANSLATE(B923,""auto"",""en"")"),"( Narendera Modi will be the God of India if it's happen )My self Gagan Deep Singh from Ludhiana, Punjab . I have written an idea and i have complete written work and full content . I want to share with our honourable Prime Minister bcz I want it should b"&amp;" launch by them .And i need ur help ,rest assured sir I,ll not waste their time bcz I know their time is so precious. I need only 15 minutes for my presentation.
🔥It's not a passionate idea , even this is a completely salable idea..
🔥it's not a innovati"&amp;"ve idea , even this is a problem solving idea..
🔥it's not for the small market, even it,ll capture the big market..
🔥The biggest thing it is a huge ravenue generating idea 💡, Approx 50000 cr,it would be a huge ammount for the country expansionism in ev"&amp;"ery way..
( Surrounding the World Modi g, Modi g,Modi g, Modi g...)
Yours faithfully
Gagan Deep Singh
9988447636")</f>
        <v>(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 Surrounding the World Modi g, Modi g,Modi g, Modi g...)
Yours faithfully
Gagan Deep Singh
9988447636</v>
      </c>
      <c r="D923" s="4" t="s">
        <v>1618</v>
      </c>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3">
      <c r="A924" s="2" t="s">
        <v>1617</v>
      </c>
      <c r="B924" s="3" t="s">
        <v>1619</v>
      </c>
      <c r="C924" s="4" t="str">
        <f ca="1">IFERROR(__xludf.DUMMYFUNCTION("GOOGLETRANSLATE(B924,""auto"",""en"")"),"( Narendera Modi will be the God of India if it's happen )My self Gagan Deep Singh from Ludhiana, Punjab . I have written an idea and i have complete written work and full content . I want to share with our honourable Prime Minister bcz I want it should b"&amp;" launch by them .And i need ur help ,rest assured sir I,ll not waste their time bcz I know their time is so precious. I need only 15 minutes for my presentation.
🔥It's not a passionate idea , even this is a completely salable idea..
🔥it's not a innovati"&amp;"ve idea , even this is a problem solving idea..
🔥it's not for the small market, even it,ll capture the big market..
🔥The biggest thing it is a huge ravenue generating idea 💡, Approx 50000 cr,it would be a huge ammount for the country expansionism in ev"&amp;"ery way..
Yours faithfully
Gagan Deep Singh
9988447636")</f>
        <v>( Narendera Modi will be the God of India if it's happen )My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v>
      </c>
      <c r="D924" s="4" t="s">
        <v>1619</v>
      </c>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3">
      <c r="A925" s="2" t="s">
        <v>1620</v>
      </c>
      <c r="B925" s="3" t="s">
        <v>1621</v>
      </c>
      <c r="C925" s="4" t="str">
        <f ca="1">IFERROR(__xludf.DUMMYFUNCTION("GOOGLETRANSLATE(B925,""auto"",""en"")"),"it's an idea....
Upgrade Rajkot Gujarat BHAKTI NAGAR Railway station .
New Entrance START From Laxmi Nagar Side with Development of Big Road.
Start New shuttle Train every hour Bhakti Nagar TO...Railway junction to Aims Hospital
it's Amazing For New Rajko"&amp;"t people Linked with main station and Aims- New Airport
Request to check First Drawn Video of this area with Google Map.
Mavdi /Nanamauva /Amin Marg And all New Rajkot west Area is Direct Benifsiry.")</f>
        <v>it's an idea....
Upgrade Rajkot Gujarat BHAKTI NAGAR Railway station .
New Entrance START From Laxmi Nagar Side with Development of Big Road.
Start New shuttle Train every hour Bhakti Nagar TO...Railway junction to Aims Hospital
it's Amazing For New Rajkot people Linked with main station and Aims- New Airport
Request to check First Drawn Video of this area with Google Map.
Mavdi /Nanamauva /Amin Marg And all New Rajkot west Area is Direct Benifsiry.</v>
      </c>
      <c r="D925" s="4" t="s">
        <v>1621</v>
      </c>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3">
      <c r="A926" s="2" t="s">
        <v>1622</v>
      </c>
      <c r="B926" s="3" t="s">
        <v>1623</v>
      </c>
      <c r="C926" s="4" t="str">
        <f ca="1">IFERROR(__xludf.DUMMYFUNCTION("GOOGLETRANSLATE(B926,""auto"",""en"")"),"The RTI act is one of the tools where citizens can interact with bureaucracy and get answers directly from Govt offices. All the latest Govt schemes of digital India are worthy of appreciation. However, in recent years, RTI has been diluted. The powerful "&amp;"tool which a common man had is no longer got its sharpness. As a Part of smart administration and digital India campaign, online RTI and RTI as such may be strengthened. It needs to be taken to grass root level right to state, district and taluk level. Th"&amp;"e powers of CIC may be restored. Only then you may have a healthy citizen participation. All the rest advertisement and one way propaganda will not provide a healthy feedback to the system. For your consideration pls")</f>
        <v>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online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v>
      </c>
      <c r="D926" s="4" t="s">
        <v>1623</v>
      </c>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3">
      <c r="A927" s="2" t="s">
        <v>1622</v>
      </c>
      <c r="B927" s="3" t="s">
        <v>1624</v>
      </c>
      <c r="C927" s="4" t="str">
        <f ca="1">IFERROR(__xludf.DUMMYFUNCTION("GOOGLETRANSLATE(B927,""auto"",""en"")"),"The RTI act is one of the tools where citizens can interact with bureaucracy and get answers directly from Govt offices. All the latest Govt schemes of digital India are worthy of appreciation. However, in recent years, RTI has been diluted. The powerful "&amp;"tool which a common man had is no longer got its sharpness. As a Part of smart administration and digital India campaign, inline RTI and RTI as such may be strengthened. It needs to be taken to grass root level right to state, district and taluk level. Th"&amp;"e powers of CIC may be restored. Only then you may have a healthy citizen participation. All the rest advertisement and one way propaganda will not provide a healthy feedback to the system. For your consideration pls")</f>
        <v>The RTI act is one of the tools where citizens can interact with bureaucracy and get answers directly from Govt offices. All the latest Govt schemes of digital India are worthy of appreciation. However, in recent years, RTI has been diluted. The powerful tool which a common man had is no longer got its sharpness. As a Part of smart administration and digital India campaign, inline RTI and RTI as such may be strengthened. It needs to be taken to grass root level right to state, district and taluk level. The powers of CIC may be restored. Only then you may have a healthy citizen participation. All the rest advertisement and one way propaganda will not provide a healthy feedback to the system. For your consideration pls</v>
      </c>
      <c r="D927" s="4" t="s">
        <v>1624</v>
      </c>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3">
      <c r="A928" s="2" t="s">
        <v>928</v>
      </c>
      <c r="B928" s="3" t="s">
        <v>1625</v>
      </c>
      <c r="C928" s="4" t="str">
        <f ca="1">IFERROR(__xludf.DUMMYFUNCTION("GOOGLETRANSLATE(B928,""auto"",""en"")"),"Respected Prime Minister Modiji Sir,
Many people change their furniture/ appliances / gadgets etc. after using it for a certain period of time. These appliances may still be in usable condition. There may be other poor people who are in need of such items"&amp;" but cannot afford them. If people are willing to give the used items for free to those in need there can be an app which can facilitate the exchange of the items between these two people. The person who gives should give the item for free and the person "&amp;"who receives the item should take the responsibility of collecting the item and incur the charges for the same. Even for food items-if after a party and there is surplus food (good food) the owner can immediately put this on the app and those nearby who a"&amp;"re in need can come and collect. We can save a lot of good food which can otherwise get wasted. App can have a service charge and members can register with id proof to avoid cases of fraud.")</f>
        <v>Respected Prime Minister Modiji Sir,
Many people change their furniture/ appliances / gadgets etc. after using it for a certain period of time. These appliances may still be in usable condition. There may be other poor people who are in need of such items but cannot afford them. If people are willing to give the used items for free to those in need there can be an app which can facilitate the exchange of the items between these two people. The person who gives should give the item for free and the person who receives the item should take the responsibility of collecting the item and incur the charges for the same. Even for food items-if after a party and there is surplus food (good food) the owner can immediately put this on the app and those nearby who are in need can come and collect. We can save a lot of good food which can otherwise get wasted. App can have a service charge and members can register with id proof to avoid cases of fraud.</v>
      </c>
      <c r="D928" s="4" t="s">
        <v>1625</v>
      </c>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3">
      <c r="A929" s="2" t="s">
        <v>1626</v>
      </c>
      <c r="B929" s="3" t="s">
        <v>1627</v>
      </c>
      <c r="C929" s="4" t="str">
        <f ca="1">IFERROR(__xludf.DUMMYFUNCTION("GOOGLETRANSLATE(B929,""auto"",""en"")"),"Modi ji, please don’t give Chandigarh to Punjab or Haryana. Let them develop their own capital cities. Instead of that, please go with the original plan where 40 km land around Chandigarh belongs to Chandigarh.")</f>
        <v>Modi ji, please don’t give Chandigarh to Punjab or Haryana. Let them develop their own capital cities. Instead of that, please go with the original plan where 40 km land around Chandigarh belongs to Chandigarh.</v>
      </c>
      <c r="D929" s="4" t="s">
        <v>1627</v>
      </c>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3">
      <c r="A930" s="2" t="s">
        <v>1628</v>
      </c>
      <c r="B930" s="3" t="s">
        <v>1629</v>
      </c>
      <c r="C930" s="4" t="str">
        <f ca="1">IFERROR(__xludf.DUMMYFUNCTION("GOOGLETRANSLATE(B930,""auto"",""en"")"),"Respected Prime Minister Narendra Modi ji,
Millions of posts are lying vacant in the central departments, on which the recruitment is not being abolished, not to eliminate all the creation posts, but recruit the number of posts lying vacant. 140 crore peo"&amp;"ple in the country cannot be given government jobs, but all the posts are admitted and fulfill the aspirations of the youth.
The students had a lot of trouble due to the PET center being far away.
Schedule of government job of humble request should be iss"&amp;"ued from you so that the examination can be done regularly.")</f>
        <v>Respected Prime Minister Narendra Modi ji,
Millions of posts are lying vacant in the central departments, on which the recruitment is not being abolished, not to eliminate all the creation posts, but recruit the number of posts lying vacant. 140 crore people in the country cannot be given government jobs, but all the posts are admitted and fulfill the aspirations of the youth.
The students had a lot of trouble due to the PET center being far away.
Schedule of government job of humble request should be issued from you so that the examination can be done regularly.</v>
      </c>
      <c r="D930" s="4" t="s">
        <v>3140</v>
      </c>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3">
      <c r="A931" s="2" t="s">
        <v>1630</v>
      </c>
      <c r="B931" s="3" t="s">
        <v>1631</v>
      </c>
      <c r="C931" s="5" t="str">
        <f ca="1">IFERROR(__xludf.DUMMYFUNCTION("GOOGLETRANSLATE(B931,""auto"",""en"")"),"https://youtu.be/u5lq3TJB1uE")</f>
        <v>https://youtu.be/u5lq3TJB1uE</v>
      </c>
      <c r="D931" s="4" t="s">
        <v>1631</v>
      </c>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3">
      <c r="A932" s="2" t="s">
        <v>1630</v>
      </c>
      <c r="B932" s="3" t="s">
        <v>1632</v>
      </c>
      <c r="C932" s="4" t="str">
        <f ca="1">IFERROR(__xludf.DUMMYFUNCTION("GOOGLETRANSLATE(B932,""auto"",""en"")"),"Dear Prime Minister 🙏
please take out few minutes from from your busy schedule to look into this to implement.
I believe the respective district headquarters and village panchayat to setup an room or make arrangement on weekly basis to collect Gadgets li"&amp;"t places public is unaware of disposal procedures.
In return the respective paaleke must provide items/gadgets disposed certificate.
best example is lot of ewaste like mobile phones,ear phones,cables etc..
Warm Regards
S B Swamy")</f>
        <v>Dear Prime Minister 🙏
please take out few minutes from from your busy schedule to look into this to implement.
I believe the respective district headquarters and village panchayat to setup an room or make arrangement on weekly basis to collect Gadgets lit places public is unaware of disposal procedures.
In return the respective paaleke must provide items/gadgets disposed certificate.
best example is lot of ewaste like mobile phones,ear phones,cables etc..
Warm Regards
S B Swamy</v>
      </c>
      <c r="D932" s="4" t="s">
        <v>1632</v>
      </c>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3">
      <c r="A933" s="2" t="s">
        <v>1633</v>
      </c>
      <c r="B933" s="3" t="s">
        <v>1634</v>
      </c>
      <c r="C933" s="4" t="str">
        <f ca="1">IFERROR(__xludf.DUMMYFUNCTION("GOOGLETRANSLATE(B933,""auto"",""en"")"),"Sir maine upi se ctet ke liye payment kiya lekin payment complete")</f>
        <v>Sir maine upi se ctet ke liye payment kiya lekin payment complete</v>
      </c>
      <c r="D933" s="4" t="s">
        <v>3141</v>
      </c>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3">
      <c r="A934" s="2" t="s">
        <v>1635</v>
      </c>
      <c r="B934" s="3" t="s">
        <v>1636</v>
      </c>
      <c r="C934" s="4" t="str">
        <f ca="1">IFERROR(__xludf.DUMMYFUNCTION("GOOGLETRANSLATE(B934,""auto"",""en"")"),"Respected Prime Minister Modi Ji,
Firstly, I would like to thank you so much for opening up this platform for discussion.
I'm a student and I'm usually always concerned about the state of this world due to the global warming and climate change.
The only t"&amp;"hing that hurts me to see is that more than half of the people are not aware of the facts and threats dharti maa is facing right now.
I must suggest to you, in the least, please add topics like plastic and it's management, threats possessed by huge factor"&amp;"ies, harm caused by vehicles, etc. in children's basic subjects so they know how each decision can be made a better one. Just by taking an e rickshaw instead of cabs, taking their own jholas for shopping, avoiding buying plastic water bottles, etc. can cr"&amp;"eate huge differences if they learn it at early ages. It would be brilliant to somehow share knowledge like types of plastics and the time they take to decompose, etc to not just youth but the older generation as well.
Thankyou 🛐")</f>
        <v>Respected Prime Minister Modi Ji,
Firstly, I would like to thank you so much for opening up this platform for discussion.
I'm a student and I'm usually always concerned about the state of this world due to the global warming and climate change.
The only thing that hurts me to see is that more than half of the people are not aware of the facts and threats dharti maa is facing right now.
I must suggest to you, in the least, please add topics like plastic and it's management, threats possessed by huge factories, harm caused by vehicles, etc. in children's basic subjects so they know how each decision can be made a better one. Just by taking an e rickshaw instead of cabs, taking their own jholas for shopping, avoiding buying plastic water bottles, etc. can create huge differences if they learn it at early ages. It would be brilliant to somehow share knowledge like types of plastics and the time they take to decompose, etc to not just youth but the older generation as well.
Thankyou 🛐</v>
      </c>
      <c r="D934" s="4" t="s">
        <v>1636</v>
      </c>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3">
      <c r="A935" s="2" t="s">
        <v>1637</v>
      </c>
      <c r="B935" s="3" t="s">
        <v>1638</v>
      </c>
      <c r="C935" s="4" t="str">
        <f ca="1">IFERROR(__xludf.DUMMYFUNCTION("GOOGLETRANSLATE(B935,""auto"",""en"")"),"Dear Prime Minister Modiji,
I am Ankur Agrawal working in DRDO as Scientist, Bangalore. This is regarding BAD smell (ODOUR) in railway reservation coaches. Sir I observed that, after the integration of BIO-Toilet there were huge SMELL in sleeper coaches, "&amp;"even in AC coaches (specially in morning hours). This BAD smell is there in almost all express trains and the condition will be more or less same.
The step towards BIO-Toilet is good but it makes the passengers discomfort, Instead of Fresh-Natural air, a "&amp;"fresh BIO-WASTE were inhaled. This makes the entire morning with full of ODOURNESS. I personally suffered several times, i.e I thought to write and bring to your notice to do some corrective action.
To avoid the BAD smell, I have two suggestions
Option 1:"&amp;" Collection of all the toilet waste to a common coach/bogie, which is a separate bogie, may at after engine or at the end, A single place for entire BIO Processing.
Option 2: Collect of toilet waste to Railway junctions
Ankur")</f>
        <v>Dear Prime Minister Modiji,
I am Ankur Agrawal working in DRDO as Scientist, Bangalore. This is regarding BAD smell (ODOUR) in railway reservation coaches. Sir I observed that, after the integration of BIO-Toilet there were huge SMELL in sleeper coaches, even in AC coaches (specially in morning hours). This BAD smell is there in almost all express trains and the condition will be more or less same.
The step towards BIO-Toilet is good but it makes the passengers discomfort, Instead of Fresh-Natural air, a fresh BIO-WASTE were inhaled. This makes the entire morning with full of ODOURNESS. I personally suffered several times, i.e I thought to write and bring to your notice to do some corrective action.
To avoid the BAD smell, I have two suggestions
Option 1: Collection of all the toilet waste to a common coach/bogie, which is a separate bogie, may at after engine or at the end, A single place for entire BIO Processing.
Option 2: Collect of toilet waste to Railway junctions
Ankur</v>
      </c>
      <c r="D935" s="4" t="s">
        <v>1638</v>
      </c>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3">
      <c r="A936" s="2" t="s">
        <v>1639</v>
      </c>
      <c r="B936" s="3" t="s">
        <v>1640</v>
      </c>
      <c r="C936" s="4" t="str">
        <f ca="1">IFERROR(__xludf.DUMMYFUNCTION("GOOGLETRANSLATE(B936,""auto"",""en"")"),"Namaste Modiji🙏
My only request is, please respect Shri Nambi Narayananji by awarding him the BHARATHA RATHNA as soon as possible. Actually Bharatha Ratna is also not enough to respect his contributions to our country, but that's the highest award we hav"&amp;"e. It is only under his leadership and Blessings that ISRO shall reach great heights and achieve great things. So please , Modiji , I request you again and again to honour Shri Nambi Narayananji with Bharatha Ratna at the Earliest🙏🙏🙏
🙏Bharath Mata ki "&amp;"Jai !!!🙏Vande Maataram !!!🙏")</f>
        <v>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v>
      </c>
      <c r="D936" s="4" t="s">
        <v>1640</v>
      </c>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3">
      <c r="A937" s="2" t="s">
        <v>1641</v>
      </c>
      <c r="B937" s="3" t="s">
        <v>1642</v>
      </c>
      <c r="C937" s="4" t="str">
        <f ca="1">IFERROR(__xludf.DUMMYFUNCTION("GOOGLETRANSLATE(B937,""auto"",""en"")"),"For clean Ganga campaign,as an alternative to river dip, a series of sprinklers can be provided in a wall wherein as the pilgrims walk along in a queue,the sprinklers will sprinkle holy water of Ganga starting from foot level, gradualy increasing in heigh"&amp;"t till the level of 7 feet by the end of queue. The pilgrims will be doing 'Pradakshina' all along till the end of the queue so that their whole body is drenched with holy water. The temperature of water canbe controlled by pre heating so that elderly too"&amp;" can have a holy shower. The waste water can be treated and reused for other Purpose. The number of persons takIng river dip will REDUCE Thus reducing pollution.")</f>
        <v>For clean Ganga campaign,as an alternative to river dip, a series of sprinklers can be provided in a wall wherein as the pilgrims walk along in a queue,the sprinklers will sprinkle holy water of Ganga starting from foot level, gradualy increasing in height till the level of 7 feet by the end of queue. The pilgrims will be doing 'Pradakshina' all along till the end of the queue so that their whole body is drenched with holy water. The temperature of water canbe controlled by pre heating so that elderly too can have a holy shower. The waste water can be treated and reused for other Purpose. The number of persons takIng river dip will REDUCE Thus reducing pollution.</v>
      </c>
      <c r="D937" s="4" t="s">
        <v>1642</v>
      </c>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3">
      <c r="A938" s="2" t="s">
        <v>1310</v>
      </c>
      <c r="B938" s="3" t="s">
        <v>1643</v>
      </c>
      <c r="C938" s="4" t="str">
        <f ca="1">IFERROR(__xludf.DUMMYFUNCTION("GOOGLETRANSLATE(B938,""auto"",""en"")"),"sir I want to request u to pls do something for intership for Delhi students who hv cleared their FMGE test and about 130_150 students r waiting to get internship they r stressed .we hv lack of doctors in India still ithis students hv to wait for internsh"&amp;"ip in Delhi all of them should quickly get internship in Delhi hospitals .no other states is giving internship to other state students they r demanding domicile .so difficult for Delhi students Aims RML hospitals r not ready to take them as interns this i"&amp;"s wrong sir MC and NMC should do something for this 130students who r waiting .quick ly every one should get internship in Delhi as they hv Delhi domicile sir pls open more About 140 seats pls and make this future doctors free from stress .their parents h"&amp;"v given away lots of money some hv even taken loans. sold their houses to educate them .sir pls look into this matter urgently and connect to concern authorities pls and do as soon as possible to save lives of so many students inDelh")</f>
        <v>sir I want to request u to pls do something for intership for Delhi students who hv cleared their FMGE test and about 130_150 students r waiting to get internship they r stressed .we hv lack of doctors in India still ithis students hv to wait for internship in Delhi all of them should quickly get internship in Delhi hospitals .no other states is giving internship to other state students they r demanding domicile .so difficult for Delhi students Aims RML hospitals r not ready to take them as interns this is wrong sir MC and NMC should do something for this 130students who r waiting .quick ly every one should get internship in Delhi as they hv Delhi domicile sir pls open more About 140 seats pls and make this future doctors free from stress .their parents hv given away lots of money some hv even taken loans. sold their houses to educate them .sir pls look into this matter urgently and connect to concern authorities pls and do as soon as possible to save lives of so many students inDelh</v>
      </c>
      <c r="D938" s="4" t="s">
        <v>1643</v>
      </c>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3">
      <c r="A939" s="2" t="s">
        <v>1644</v>
      </c>
      <c r="B939" s="3" t="s">
        <v>1645</v>
      </c>
      <c r="C939" s="4" t="str">
        <f ca="1">IFERROR(__xludf.DUMMYFUNCTION("GOOGLETRANSLATE(B939,""auto"",""en"")"),"Respected Prime Minister Narendra Modi ji, fulfill the employees who are decreasing in the public undertakings of the country, only lakhs of posts are vacant in central departments, which do not eliminate all the creation posts are not being done, but the"&amp;" number of posts are lying vacant. Recruit 140 crore people in the country cannot be given government jobs, but all the posts are admitted and fulfill the aspirations of the youth.")</f>
        <v>Respected Prime Minister Narendra Modi ji, fulfill the employees who are decreasing in the public undertakings of the country, only lakhs of posts are vacant in central departments, which do not eliminate all the creation posts are not being done, but the number of posts are lying vacant. Recruit 140 crore people in the country cannot be given government jobs, but all the posts are admitted and fulfill the aspirations of the youth.</v>
      </c>
      <c r="D939" s="4" t="s">
        <v>3142</v>
      </c>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3">
      <c r="A940" s="2" t="s">
        <v>1646</v>
      </c>
      <c r="B940" s="3" t="s">
        <v>1647</v>
      </c>
      <c r="C940" s="4" t="str">
        <f ca="1">IFERROR(__xludf.DUMMYFUNCTION("GOOGLETRANSLATE(B940,""auto"",""en"")"),"Sir
SUB : LIFE GUARDS AT EVERY RIVER BRIDGE , CABLE BRIDGE or CONCRETE BRIDGE -- ACTION BY THE CONCERNED GOVERNMENTS.
----------------------
1
Respected Sir,
1. As is universally known, A lifeguard is "" a rescuer who supervises the safety and rescue of s"&amp;"wimmers, surfers, and other water sports participants such as in a swimming pool, water park, beach, spa, river and lake "". Thus, every swimming pool does have at least one LIFE GUARD.
2. If such LIFE GUARDS are appointed at every RIVER / CANAL BRIDGE , "&amp;"either cable bridge, wooden bridge or Concrete Bridge, the ghastly tragedies of loss of so many innocent lives due to collapse of cable bridge at Morbi ( Gujarat) could be avoided. Such life guards should be appointed near concrete bridge also.
3 Will the"&amp;" concerned authorities in Government of India kindly consider this suggestion ; and issue necessary directions to the state governments.")</f>
        <v>Sir
SUB : LIFE GUARDS AT EVERY RIVER BRIDGE , CABLE BRIDGE or CONCRETE BRIDGE -- ACTION BY THE CONCERNED GOVERNMENTS.
----------------------
1
Respected Sir,
1. As is universally known, A lifeguard is " a rescuer who supervises the safety and rescue of swimmers, surfers, and other water sports participants such as in a swimming pool, water park, beach, spa, river and lake ". Thus, every swimming pool does have at least one LIFE GUARD.
2. If such LIFE GUARDS are appointed at every RIVER / CANAL BRIDGE , either cable bridge, wooden bridge or Concrete Bridge, the ghastly tragedies of loss of so many innocent lives due to collapse of cable bridge at Morbi ( Gujarat) could be avoided. Such life guards should be appointed near concrete bridge also.
3 Will the concerned authorities in Government of India kindly consider this suggestion ; and issue necessary directions to the state governments.</v>
      </c>
      <c r="D940" s="4" t="s">
        <v>1647</v>
      </c>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3">
      <c r="A941" s="2" t="s">
        <v>1648</v>
      </c>
      <c r="B941" s="3" t="s">
        <v>1649</v>
      </c>
      <c r="C941" s="4" t="str">
        <f ca="1">IFERROR(__xludf.DUMMYFUNCTION("GOOGLETRANSLATE(B941,""auto"",""en"")"),"Deepawali is celebrated as a festival of light decoration and fireworks in India. Despite being the biggest festival of Hindu culture, this festival is reduced to homes. Social and the entire village does not celebrate this festival together. The biggest "&amp;"reason for this is that there is no point of religious and cultural environment in celebrating this festival.
Hindu harmony stage Malpura District Tonk Rajasthan organized a three -day Deepavali Festival on 22 and 24 October and the event was full of reli"&amp;"gious and cultural environment and that is why all the societies and the entire Malpura together with joy and gaiety Established a new dimension in ways to celebrate the festival of K. The video of the program is engaged together. Diwali of Malpura is an "&amp;"exemplary example for the whole of India.")</f>
        <v>Deepawali is celebrated as a festival of light decoration and fireworks in India. Despite being the biggest festival of Hindu culture, this festival is reduced to homes. Social and the entire village does not celebrate this festival together. The biggest reason for this is that there is no point of religious and cultural environment in celebrating this festival.
Hindu harmony stage Malpura District Tonk Rajasthan organized a three -day Deepavali Festival on 22 and 24 October and the event was full of religious and cultural environment and that is why all the societies and the entire Malpura together with joy and gaiety Established a new dimension in ways to celebrate the festival of K. The video of the program is engaged together. Diwali of Malpura is an exemplary example for the whole of India.</v>
      </c>
      <c r="D941" s="4" t="s">
        <v>3143</v>
      </c>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3">
      <c r="A942" s="2" t="s">
        <v>1650</v>
      </c>
      <c r="B942" s="3" t="s">
        <v>1651</v>
      </c>
      <c r="C942" s="4" t="str">
        <f ca="1">IFERROR(__xludf.DUMMYFUNCTION("GOOGLETRANSLATE(B942,""auto"",""en"")"),"Dear Prime Minister Modiji,
I am Kaushik Chakraborty working as an Operations Supervisor at a reputed international courier company in Ahmedabad, Gujarat. I have the below requests to increase Mountaineering activity in India. At present to get Mountainee"&amp;"ring education there are a few institutes like NIM, HIM, AVIMAS etc. are conducting Basic and Advanced mountaineering courses which have a duration of 28 days each. While some govt. employees can get leave for participation in such courses, but the majori"&amp;"ty of the working people in India who work in the private sector cannot participate in such courses as it is not possible for them to get such long leaves from their employer. In this regard I have two suggestions:
Option 1: Split the courses into Rock cr"&amp;"aft &amp; Ice craft; &amp; split the number of days for each training to 14 days.
Option 2: Enact a law such that private sector companies provide special leave to employees who want to participate in BMC or AMC courses.
Regards,
Kaushik")</f>
        <v>Dear Prime Minister Modiji,
I am Kaushik Chakraborty working as an Operations Supervisor at a reputed international courier company in Ahmedabad, Gujarat. I have the below requests to increase Mountaineering activity in India. At present to get Mountaineering education there are a few institutes like NIM, HIM, AVIMAS etc. are conducting Basic and Advanced mountaineering courses which have a duration of 28 days each. While some govt. employees can get leave for participation in such courses, but the majority of the working people in India who work in the private sector cannot participate in such courses as it is not possible for them to get such long leaves from their employer. In this regard I have two suggestions:
Option 1: Split the courses into Rock craft &amp; Ice craft; &amp; split the number of days for each training to 14 days.
Option 2: Enact a law such that private sector companies provide special leave to employees who want to participate in BMC or AMC courses.
Regards,
Kaushik</v>
      </c>
      <c r="D942" s="4" t="s">
        <v>1651</v>
      </c>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3">
      <c r="A943" s="2" t="s">
        <v>1650</v>
      </c>
      <c r="B943" s="3" t="s">
        <v>1651</v>
      </c>
      <c r="C943" s="4" t="str">
        <f ca="1">IFERROR(__xludf.DUMMYFUNCTION("GOOGLETRANSLATE(B943,""auto"",""en"")"),"Dear Prime Minister Modiji,
I am Kaushik Chakraborty working as an Operations Supervisor at a reputed international courier company in Ahmedabad, Gujarat. I have the below requests to increase Mountaineering activity in India. At present to get Mountainee"&amp;"ring education there are a few institutes like NIM, HIM, AVIMAS etc. are conducting Basic and Advanced mountaineering courses which have a duration of 28 days each. While some govt. employees can get leave for participation in such courses, but the majori"&amp;"ty of the working people in India who work in the private sector cannot participate in such courses as it is not possible for them to get such long leaves from their employer. In this regard I have two suggestions:
Option 1: Split the courses into Rock cr"&amp;"aft &amp; Ice craft; &amp; split the number of days for each training to 14 days.
Option 2: Enact a law such that private sector companies provide special leave to employees who want to participate in BMC or AMC courses.
Regards,
Kaushik")</f>
        <v>Dear Prime Minister Modiji,
I am Kaushik Chakraborty working as an Operations Supervisor at a reputed international courier company in Ahmedabad, Gujarat. I have the below requests to increase Mountaineering activity in India. At present to get Mountaineering education there are a few institutes like NIM, HIM, AVIMAS etc. are conducting Basic and Advanced mountaineering courses which have a duration of 28 days each. While some govt. employees can get leave for participation in such courses, but the majority of the working people in India who work in the private sector cannot participate in such courses as it is not possible for them to get such long leaves from their employer. In this regard I have two suggestions:
Option 1: Split the courses into Rock craft &amp; Ice craft; &amp; split the number of days for each training to 14 days.
Option 2: Enact a law such that private sector companies provide special leave to employees who want to participate in BMC or AMC courses.
Regards,
Kaushik</v>
      </c>
      <c r="D943" s="4" t="s">
        <v>1651</v>
      </c>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3">
      <c r="A944" s="2" t="s">
        <v>1652</v>
      </c>
      <c r="B944" s="3" t="s">
        <v>1653</v>
      </c>
      <c r="C944" s="4" t="str">
        <f ca="1">IFERROR(__xludf.DUMMYFUNCTION("GOOGLETRANSLATE(B944,""auto"",""en"")"),"Because every school in the country should be informed about the national anthem as well as fundamental rights and fundamental duties, so that the common man knows about his rights and duties, so that the feeling of freedom is fulfilled.")</f>
        <v>Because every school in the country should be informed about the national anthem as well as fundamental rights and fundamental duties, so that the common man knows about his rights and duties, so that the feeling of freedom is fulfilled.</v>
      </c>
      <c r="D944" s="4" t="s">
        <v>3144</v>
      </c>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3">
      <c r="A945" s="2" t="s">
        <v>1498</v>
      </c>
      <c r="B945" s="3" t="s">
        <v>1654</v>
      </c>
      <c r="C945" s="4" t="str">
        <f ca="1">IFERROR(__xludf.DUMMYFUNCTION("GOOGLETRANSLATE(B945,""auto"",""en"")"),"Respected Sir,
The most important thing India needs at present is the development of entrepreneurs. It cannot be denied that START UP INDIA &amp; SKILL INDIA have given some boost to the development of entrepreneurs, but greater momentum is required. Few thin"&amp;"gs point that much headway is to be made:
1. Futuristic businesses are far and few.
2. Most rely on Govt incentives and subsidies.
3. Apart from restaurants and resorts very few enterprises thrive.
4. Skill development by 3rd parties have helped little.
I"&amp;"n view of the above, Govt should revamp both the schemes so as to make it entrepreneurs centric rather than opportunistic incentive seekers.
A simple user friendly module/ app can be developed for suggestions and demonstrations of innovative work which ca"&amp;"n be named SHOW YOUR SKILL. Who knows the next Musk could be an Indian.
Jai Hind
With regards
Rajat")</f>
        <v>Respected Sir,
The most important thing India needs at present is the development of entrepreneurs. It cannot be denied that START UP INDIA &amp; SKILL INDIA have given some boost to the development of entrepreneurs, but greater momentum is required. Few things point that much headway is to be made:
1. Futuristic businesses are far and few.
2. Most rely on Govt incentives and subsidies.
3. Apart from restaurants and resorts very few enterprises thrive.
4. Skill development by 3rd parties have helped little.
In view of the above, Govt should revamp both the schemes so as to make it entrepreneurs centric rather than opportunistic incentive seekers.
A simple user friendly module/ app can be developed for suggestions and demonstrations of innovative work which can be named SHOW YOUR SKILL. Who knows the next Musk could be an Indian.
Jai Hind
With regards
Rajat</v>
      </c>
      <c r="D945" s="4" t="s">
        <v>1654</v>
      </c>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3">
      <c r="A946" s="2" t="s">
        <v>1655</v>
      </c>
      <c r="B946" s="3" t="s">
        <v>1656</v>
      </c>
      <c r="C946" s="4" t="str">
        <f ca="1">IFERROR(__xludf.DUMMYFUNCTION("GOOGLETRANSLATE(B946,""auto"",""en"")"),"Honorable prime minster Shri Narendra modi ji, here I would like to bring to your kind attention that now our population is 140 crore +. And our hunger index no. reached to 107. I will not suggest you to raise jobs, opportunities. But whatever could be in"&amp;" your control is one and only the Law. Please make a strict and actionable, punishable and chargeable law against increasing population of india on those who gives birth for more than two kids. Here it is not the time for peaceful announcement and request"&amp;". If population would be increase as it is this way no one in the world can fulfill the demands of any nation. This is necessary how can a govt provide jobs and employment as we are losing an significant part on another hand which is not getting control.
"&amp;"Lokesh Namdev")</f>
        <v>Honorable prime minster Shri Narendra modi ji, here I would like to bring to your kind attention that now our population is 140 crore +. And our hunger index no. reached to 107. I will not suggest you to raise jobs, opportunities. But whatever could be in your control is one and only the Law. Please make a strict and actionable, punishable and chargeable law against increasing population of india on those who gives birth for more than two kids. Here it is not the time for peaceful announcement and request. If population would be increase as it is this way no one in the world can fulfill the demands of any nation. This is necessary how can a govt provide jobs and employment as we are losing an significant part on another hand which is not getting control.
Lokesh Namdev</v>
      </c>
      <c r="D946" s="4" t="s">
        <v>1656</v>
      </c>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3">
      <c r="A947" s="2" t="s">
        <v>1657</v>
      </c>
      <c r="B947" s="3" t="s">
        <v>1658</v>
      </c>
      <c r="C947" s="4" t="str">
        <f ca="1">IFERROR(__xludf.DUMMYFUNCTION("GOOGLETRANSLATE(B947,""auto"",""en"")"),"Honorable Prime minister Modiji I, Mr. Adithya Shankara G . A. I'm an assistant English teacher in Pragati Vidyalaya Bharatanahalli Yellapur taluk Uttarakannada district Karnataka.
I'm creating awareness about INDIAN ARMY WELFARE FUND that is ARMED FORCES"&amp;" BATTLE CASUALTIES WELFARE FUND. established by Shri Late Manohar Parikker who was the defence minister of our India in your esteemed government
I travelled in Bike more than 2000 Kilometers and spread the messages of Indian army and importance of donatin"&amp;"g .
With the help of students and teachers I conducted JATHA and colleted fund and credited to army account.
I hereby requesting you to suggest all the schools to keep a fund box in the institution and make procession once in every year to collect fund wh"&amp;"ich is very helpful for INDIAN ARMY.
Respected Modiji please say about this in Maan Ki Baat.
Thanking you
yours
Adithyashankar G .A.
Assistant teacher
Pragati Vidyalaya
Bharatanahalli.
Yellapura
Uttarakannada
Karnataka 581402")</f>
        <v>Honorable Prime minister Modiji I, Mr. Adithya Shankara G . A. I'm an assistant English teacher in Pragati Vidyalaya Bharatanahalli Yellapur taluk Uttarakannada district Karnataka.
I'm creating awareness about INDIAN ARMY WELFARE FUND that is ARMED FORCES BATTLE CASUALTIES WELFARE FUND. established by Shri Late Manohar Parikker who was the defence minister of our India in your esteemed government
I travelled in Bike more than 2000 Kilometers and spread the messages of Indian army and importance of donating .
With the help of students and teachers I conducted JATHA and colleted fund and credited to army account.
I hereby requesting you to suggest all the schools to keep a fund box in the institution and make procession once in every year to collect fund which is very helpful for INDIAN ARMY.
Respected Modiji please say about this in Maan Ki Baat.
Thanking you
yours
Adithyashankar G .A.
Assistant teacher
Pragati Vidyalaya
Bharatanahalli.
Yellapura
Uttarakannada
Karnataka 581402</v>
      </c>
      <c r="D947" s="4" t="s">
        <v>1658</v>
      </c>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3">
      <c r="A948" s="2" t="s">
        <v>1659</v>
      </c>
      <c r="B948" s="3" t="s">
        <v>1660</v>
      </c>
      <c r="C948" s="4" t="str">
        <f ca="1">IFERROR(__xludf.DUMMYFUNCTION("GOOGLETRANSLATE(B948,""auto"",""en"")"),"Dear Sir 
I request you to please consider EXEMPTING PENSION received from INCOME TAX while presenting the budget 
Or 
Increase The basic exemption from income tax for senior citizens to ₹ 10 lakhs from the present is ₹ 3 lakhs 
The reason for requesting "&amp;"exemption of PENSION from Income tax is that we have already paid the income tax while in service for the SALARY received and the pension is being paid from the statutory contributions or  savings from salary for old age pension benefits. It tantamounts t"&amp;"o DOUBLE TAXATION 
Secondly the cost of living is increasing and added to that the MEDICAL EXPENSES are exhorbitant 
Atleast 1 month salary I'd being paid as INCOME TAX and another 1 month salary is being paid as MEDICAL INSURANCE PREMIUM 
over and above "&amp;"the day to day living expenses and medical expenses 
I humbly request you to kindly consider EXEMPTING PENSION from Income Tax while presenting the Budget 
K K Kumar
Mobile +91 9444084161
Chennai 600028")</f>
        <v>Dear Sir 
I request you to please consider EXEMPTING PENSION received from INCOME TAX while presenting the budget 
Or 
Increase The basic exemption from income tax for senior citizens to ₹ 10 lakhs from the present is ₹ 3 lakhs 
The reason for requesting exemption of PENSION from Income tax is that we have already paid the income tax while in service for the SALARY received and the pension is being paid from the statutory contributions or  savings from salary for old age pension benefits. It tantamounts to DOUBLE TAXATION 
Secondly the cost of living is increasing and added to that the MEDICAL EXPENSES are exhorbitant 
Atleast 1 month salary I'd being paid as INCOME TAX and another 1 month salary is being paid as MEDICAL INSURANCE PREMIUM 
over and above the day to day living expenses and medical expenses 
I humbly request you to kindly consider EXEMPTING PENSION from Income Tax while presenting the Budget 
K K Kumar
Mobile +91 9444084161
Chennai 600028</v>
      </c>
      <c r="D948" s="4" t="s">
        <v>1660</v>
      </c>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3">
      <c r="A949" s="2" t="s">
        <v>1659</v>
      </c>
      <c r="B949" s="3" t="s">
        <v>1660</v>
      </c>
      <c r="C949" s="4" t="str">
        <f ca="1">IFERROR(__xludf.DUMMYFUNCTION("GOOGLETRANSLATE(B949,""auto"",""en"")"),"Dear Sir 
I request you to please consider EXEMPTING PENSION received from INCOME TAX while presenting the budget 
Or 
Increase The basic exemption from income tax for senior citizens to ₹ 10 lakhs from the present is ₹ 3 lakhs 
The reason for requesting "&amp;"exemption of PENSION from Income tax is that we have already paid the income tax while in service for the SALARY received and the pension is being paid from the statutory contributions or  savings from salary for old age pension benefits. It tantamounts t"&amp;"o DOUBLE TAXATION 
Secondly the cost of living is increasing and added to that the MEDICAL EXPENSES are exhorbitant 
Atleast 1 month salary I'd being paid as INCOME TAX and another 1 month salary is being paid as MEDICAL INSURANCE PREMIUM 
over and above "&amp;"the day to day living expenses and medical expenses 
I humbly request you to kindly consider EXEMPTING PENSION from Income Tax while presenting the Budget 
K K Kumar
Mobile +91 9444084161
Chennai 600028")</f>
        <v>Dear Sir 
I request you to please consider EXEMPTING PENSION received from INCOME TAX while presenting the budget 
Or 
Increase The basic exemption from income tax for senior citizens to ₹ 10 lakhs from the present is ₹ 3 lakhs 
The reason for requesting exemption of PENSION from Income tax is that we have already paid the income tax while in service for the SALARY received and the pension is being paid from the statutory contributions or  savings from salary for old age pension benefits. It tantamounts to DOUBLE TAXATION 
Secondly the cost of living is increasing and added to that the MEDICAL EXPENSES are exhorbitant 
Atleast 1 month salary I'd being paid as INCOME TAX and another 1 month salary is being paid as MEDICAL INSURANCE PREMIUM 
over and above the day to day living expenses and medical expenses 
I humbly request you to kindly consider EXEMPTING PENSION from Income Tax while presenting the Budget 
K K Kumar
Mobile +91 9444084161
Chennai 600028</v>
      </c>
      <c r="D949" s="4" t="s">
        <v>1660</v>
      </c>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3">
      <c r="A950" s="2" t="s">
        <v>1661</v>
      </c>
      <c r="B950" s="3" t="s">
        <v>1662</v>
      </c>
      <c r="C950" s="4" t="str">
        <f ca="1">IFERROR(__xludf.DUMMYFUNCTION("GOOGLETRANSLATE(B950,""auto"",""en"")"),"Sir namaskar
You want to get your focus on PM Savanidhi Yojana and I want to get this scheme for ready tracks and small shopkeepers and it is a good plan.
I have some suggestions.
1- People who are undergoing criminal cases should not be given the benefit"&amp;" of this scheme.
2- How many people in the family are in this scheme and whether they are really needed, it should also be taken care of.")</f>
        <v>Sir namaskar
You want to get your focus on PM Savanidhi Yojana and I want to get this scheme for ready tracks and small shopkeepers and it is a good plan.
I have some suggestions.
1- People who are undergoing criminal cases should not be given the benefit of this scheme.
2- How many people in the family are in this scheme and whether they are really needed, it should also be taken care of.</v>
      </c>
      <c r="D950" s="4" t="s">
        <v>3145</v>
      </c>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3">
      <c r="A951" s="2" t="s">
        <v>1663</v>
      </c>
      <c r="B951" s="3" t="s">
        <v>1664</v>
      </c>
      <c r="C951" s="4" t="str">
        <f ca="1">IFERROR(__xludf.DUMMYFUNCTION("GOOGLETRANSLATE(B951,""auto"",""en"")"),"One Idea to Make Government!
Sir,
Like for every government job candidate is appearing for screening / aptitude exams conducted by UPSC/SSC, similarly an aptitude test should be conducted for candidates standing in election for Sarpanch/Pradhan/Parshad/ML"&amp;"A/Sachiv etc.
The exam should psychological level like aptitude/ reasoning or SSB of defense services.
No candidate should pay any amount to party to get ticket. only one who qualify the exam will get the ticket and rest will be the same process.
Lets mak"&amp;"e equal chance for everyone- One who is appearing for clerical exam should be equally eligible to be a politician.
If agree plz feel free to contact
Jai Hind
Padega India to Bhadega India")</f>
        <v>One Idea to Make Government!
Sir,
Like for every government job candidate is appearing for screening / aptitude exams conducted by UPSC/SSC, similarly an aptitude test should be conducted for candidates standing in election for Sarpanch/Pradhan/Parshad/MLA/Sachiv etc.
The exam should psychological level like aptitude/ reasoning or SSB of defense services.
No candidate should pay any amount to party to get ticket. only one who qualify the exam will get the ticket and rest will be the same process.
Lets make equal chance for everyone- One who is appearing for clerical exam should be equally eligible to be a politician.
If agree plz feel free to contact
Jai Hind
Padega India to Bhadega India</v>
      </c>
      <c r="D951" s="4" t="s">
        <v>1664</v>
      </c>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3">
      <c r="A952" s="2" t="s">
        <v>1665</v>
      </c>
      <c r="B952" s="3" t="s">
        <v>1666</v>
      </c>
      <c r="C952" s="4" t="str">
        <f ca="1">IFERROR(__xludf.DUMMYFUNCTION("GOOGLETRANSLATE(B952,""auto"",""en"")"),"I would like to put forward a suggestion wherein we can be ready to handle any man made or natutal disasters considering climate change and other contingent factors. Apologies if i miss out on any current or past developments on this topic.I would be grat"&amp;"eful if we include disaster management as an extra curricular activity in every grade from secondary school based on the understanding level in every grade and beneficial if carried over to colleges and universities as well. This will help students to saf"&amp;"eguard themselves in case of calamities or take preventive measures atleast until the disasater recovery team arrives to keep the losses to minimal. Also a mandatory training program for all civilians in the country to learn basic activities. Formation of"&amp;" a special force for working on such cases who are committed to this task 365 days, working on solutions for all past disasters and preventive policies to avoid major disasters and should be located so as to reach ASAP.")</f>
        <v>I would like to put forward a suggestion wherein we can be ready to handle any man made or natutal disasters considering climate change and other contingent factors. Apologies if i miss out on any current or past developments on this topic.I would be grateful if we include disaster management as an extra curricular activity in every grade from secondary school based on the understanding level in every grade and beneficial if carried over to colleges and universities as well. This will help students to safeguard themselves in case of calamities or take preventive measures atleast until the disasater recovery team arrives to keep the losses to minimal. Also a mandatory training program for all civilians in the country to learn basic activities. Formation of a special force for working on such cases who are committed to this task 365 days, working on solutions for all past disasters and preventive policies to avoid major disasters and should be located so as to reach ASAP.</v>
      </c>
      <c r="D952" s="4" t="s">
        <v>1666</v>
      </c>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3">
      <c r="A953" s="2" t="s">
        <v>1667</v>
      </c>
      <c r="B953" s="3" t="s">
        <v>1668</v>
      </c>
      <c r="C953" s="4" t="str">
        <f ca="1">IFERROR(__xludf.DUMMYFUNCTION("GOOGLETRANSLATE(B953,""auto"",""en"")"),"Sir with regard I would like to drop a suggestion that as off now our country police is known as differently like Bihar police, Bengal police, etc where as if it is called as Indian Bihar Police, Indian Bengal Police and like wise... will give one nation "&amp;"one police of different states. As it was your suggestion to state for one Nation one uniform. They can be decorated with the Badges of Indian Assam Police, Indian Bihar Police, Indian Bengal Police ..... Thanks")</f>
        <v>Sir with regard I would like to drop a suggestion that as off now our country police is known as differently like Bihar police, Bengal police, etc where as if it is called as Indian Bihar Police, Indian Bengal Police and like wise... will give one nation one police of different states. As it was your suggestion to state for one Nation one uniform. They can be decorated with the Badges of Indian Assam Police, Indian Bihar Police, Indian Bengal Police ..... Thanks</v>
      </c>
      <c r="D953" s="4" t="s">
        <v>1668</v>
      </c>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3">
      <c r="A954" s="2" t="s">
        <v>1669</v>
      </c>
      <c r="B954" s="3" t="s">
        <v>1670</v>
      </c>
      <c r="C954" s="4" t="str">
        <f ca="1">IFERROR(__xludf.DUMMYFUNCTION("GOOGLETRANSLATE(B954,""auto"",""en"")"),"too much pollution is causing harm to nature eg. plastic-based pollution. there is a 1954 act that food products must not be packed in plastic containers as it get mixed in nanoplastic and microplastic which will cause a problem in human bodies but fassai"&amp;" doesn't care about this ; spencer doesn't care about all this; adani doesn't care about all these just keep using tremendous amount of plastics. govt is silent. people are getting affected with nanoplastic &amp; microplastic. human blood is mixed with microp"&amp;"lastic and nanoplastic. help us . help us all.")</f>
        <v>too much pollution is causing harm to nature eg. plastic-based pollution. there is a 1954 act that food products must not be packed in plastic containers as it get mixed in nanoplastic and microplastic which will cause a problem in human bodies but fassai doesn't care about this ; spencer doesn't care about all this; adani doesn't care about all these just keep using tremendous amount of plastics. govt is silent. people are getting affected with nanoplastic &amp; microplastic. human blood is mixed with microplastic and nanoplastic. help us . help us all.</v>
      </c>
      <c r="D954" s="4" t="s">
        <v>1670</v>
      </c>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3">
      <c r="A955" s="2" t="s">
        <v>1671</v>
      </c>
      <c r="B955" s="3" t="s">
        <v>1672</v>
      </c>
      <c r="C955" s="4" t="str">
        <f ca="1">IFERROR(__xludf.DUMMYFUNCTION("GOOGLETRANSLATE(B955,""auto"",""en"")"),"My subject is related to women's kyc and other updation of personal details after marriage.
As we are growing as a digital India can we make one single platform from where using updated adhar ,we(women) can change all the other details? We need to go for "&amp;"marriage certificate then gadgets and then pan n adhar updation.. n then we can change the same in every bank where we held the account. Instead of these many streams can we not make one single platform? Definately security will be major concern bt even t"&amp;"he govt will have everything in single portal .. so for tax calculation also it will be easy. We can create a portal based on adhar only,where a person will submit his updated details n then the linked stream will automatically fetch the details n will up"&amp;"date the same.. correct me if i m wrong")</f>
        <v>My subject is related to women's kyc and other updation of personal details after marriage.
As we are growing as a digital India can we make one single platform from where using updated adhar ,we(women) can change all the other details? We need to go for marriage certificate then gadgets and then pan n adhar updation.. n then we can change the same in every bank where we held the account. Instead of these many streams can we not make one single platform? Definately security will be major concern bt even the govt will have everything in single portal .. so for tax calculation also it will be easy. We can create a portal based on adhar only,where a person will submit his updated details n then the linked stream will automatically fetch the details n will update the same.. correct me if i m wrong</v>
      </c>
      <c r="D955" s="4" t="s">
        <v>1672</v>
      </c>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3">
      <c r="A956" s="2" t="s">
        <v>1673</v>
      </c>
      <c r="B956" s="3" t="s">
        <v>1674</v>
      </c>
      <c r="C956" s="4" t="str">
        <f ca="1">IFERROR(__xludf.DUMMYFUNCTION("GOOGLETRANSLATE(B956,""auto"",""en"")"),"Government had started Budget Exercise for FY2023-24. I request the Finance Minister to raise the Basic Income Tax Exemption Limit to Rs.4,00,000/- for ordinary citizens and to Rs.5,00,000/- for Senior Citizens and also adjust the other slabs suitably. Fo"&amp;"r example, 5% tax for Rs.4 to 5 lakhs, 10% tax for 5 to 10 lakhs, 15% tax for 10 to 15 lakhs, 20% tax for 15 to 20 lakhs and 30% tax for income above Rs.20 lakhs. Standard deduction, deduction Under Section 80 TTA, 80 TTB, etc may also be raised suitably.")</f>
        <v>Government had started Budget Exercise for FY2023-24. I request the Finance Minister to raise the Basic Income Tax Exemption Limit to Rs.4,00,000/- for ordinary citizens and to Rs.5,00,000/- for Senior Citizens and also adjust the other slabs suitably. For example, 5% tax for Rs.4 to 5 lakhs, 10% tax for 5 to 10 lakhs, 15% tax for 10 to 15 lakhs, 20% tax for 15 to 20 lakhs and 30% tax for income above Rs.20 lakhs. Standard deduction, deduction Under Section 80 TTA, 80 TTB, etc may also be raised suitably.</v>
      </c>
      <c r="D956" s="4" t="s">
        <v>1674</v>
      </c>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3">
      <c r="A957" s="2" t="s">
        <v>1675</v>
      </c>
      <c r="B957" s="3" t="s">
        <v>1676</v>
      </c>
      <c r="C957" s="4" t="str">
        <f ca="1">IFERROR(__xludf.DUMMYFUNCTION("GOOGLETRANSLATE(B957,""auto"",""en"")"),"ek idea ye hai ki agar shaadi me jitna rupiya laga hai uske upr bhi 28% tax lagega tab
Matlab jo bhi saman kharida gaya hai us par tax laga hua hai INTZAR KARO Niyam Jo Pura Manega Us K Liye Sahi Hai.
Aur isme kuch sudhar bhi kar sakte hai.")</f>
        <v>ek idea ye hai ki agar shaadi me jitna rupiya laga hai uske upr bhi 28% tax lagega tab
Matlab jo bhi saman kharida gaya hai us par tax laga hua hai INTZAR KARO Niyam Jo Pura Manega Us K Liye Sahi Hai.
Aur isme kuch sudhar bhi kar sakte hai.</v>
      </c>
      <c r="D957" s="4" t="s">
        <v>3146</v>
      </c>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3">
      <c r="A958" s="2" t="s">
        <v>1677</v>
      </c>
      <c r="B958" s="3" t="s">
        <v>1678</v>
      </c>
      <c r="C958" s="4" t="str">
        <f ca="1">IFERROR(__xludf.DUMMYFUNCTION("GOOGLETRANSLATE(B958,""auto"",""en"")"),"For digital money transactions(UPI, ATM or Net Banking, mobile banking) , people afraid about security due to so many phone calls , SMS or various links provided by fraudster. People are unable to understand the real source of these calls,SMS or links. Wh"&amp;"ether these are actually from banks or from fraudster. This confusion is mainly due to Promotional activities from Banks.
If Government bans the promotional activities of banks, then fraudster will not get chance for cheat the people.")</f>
        <v>For digital money transactions(UPI, ATM or Net Banking, mobile banking) , people afraid about security due to so many phone calls , SMS or various links provided by fraudster. People are unable to understand the real source of these calls,SMS or links. Whether these are actually from banks or from fraudster. This confusion is mainly due to Promotional activities from Banks.
If Government bans the promotional activities of banks, then fraudster will not get chance for cheat the people.</v>
      </c>
      <c r="D958" s="4" t="s">
        <v>1678</v>
      </c>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3">
      <c r="A959" s="2" t="s">
        <v>1679</v>
      </c>
      <c r="B959" s="3" t="s">
        <v>1680</v>
      </c>
      <c r="C959" s="4" t="str">
        <f ca="1">IFERROR(__xludf.DUMMYFUNCTION("GOOGLETRANSLATE(B959,""auto"",""en"")"),"Sir!
The second important matter for school children is that, nowadays parents are easily providing mobile phones to their children and they carry it to their school by hiding it from teachers. A strict checking person should be appointed in every school "&amp;"to look after all these matters of children. Which will have positive impact in their academic career.")</f>
        <v>Sir!
The second important matter for school children is that, nowadays parents are easily providing mobile phones to their children and they carry it to their school by hiding it from teachers. A strict checking person should be appointed in every school to look after all these matters of children. Which will have positive impact in their academic career.</v>
      </c>
      <c r="D959" s="4" t="s">
        <v>1680</v>
      </c>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3">
      <c r="A960" s="2" t="s">
        <v>1679</v>
      </c>
      <c r="B960" s="3" t="s">
        <v>1681</v>
      </c>
      <c r="C960" s="4" t="str">
        <f ca="1">IFERROR(__xludf.DUMMYFUNCTION("GOOGLETRANSLATE(B960,""auto"",""en"")"),"Hello!
I would like to highlight one major &amp; strong point for SCHOOL GOING STUDENTS for their good health (brain development, all round development) while going to school. For students who come within 5-6 kms of school range should strictly use bicycles t"&amp;"o go to schools which will improve their immunity power, brain and physical exercise at the same time. Except special child &amp; in special cases. For students of class 5-12, No bikes &amp; scooter should be allowed in school campus for students, but only genuin"&amp;"e cases only by the permission of parents should be followed. Our mission is to make a child healthy &amp; hardworking so that they should not be totally dependent on easy things. Little hardwork is needed.")</f>
        <v>Hello!
I would like to highlight one major &amp; strong point for SCHOOL GOING STUDENTS for their good health (brain development, all round development) while going to school. For students who come within 5-6 kms of school range should strictly use bicycles to go to schools which will improve their immunity power, brain and physical exercise at the same time. Except special child &amp; in special cases. For students of class 5-12, No bikes &amp; scooter should be allowed in school campus for students, but only genuine cases only by the permission of parents should be followed. Our mission is to make a child healthy &amp; hardworking so that they should not be totally dependent on easy things. Little hardwork is needed.</v>
      </c>
      <c r="D960" s="4" t="s">
        <v>1681</v>
      </c>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3">
      <c r="A961" s="2" t="s">
        <v>1682</v>
      </c>
      <c r="B961" s="3" t="s">
        <v>1683</v>
      </c>
      <c r="C961" s="4" t="str">
        <f ca="1">IFERROR(__xludf.DUMMYFUNCTION("GOOGLETRANSLATE(B961,""auto"",""en"")"),"Hilly areas of India have a large potential to generate green energy, if we can use sources of renewable power to produce green Hydrogen then it can drastically change the energy scenario. A grid based The energy system is not that capable of handling cur"&amp;"rent energy needs it is better that we should start building local power houses with the help of Green Hydrogen fuel also we should allow our farmers to generate green hydrogen with the available resources and create large employment and economic opportun"&amp;"ities for the farmers. by doing this we can also stop the transmission losses to a very good extent.")</f>
        <v>Hilly areas of India have a large potential to generate green energy, if we can use sources of renewable power to produce green Hydrogen then it can drastically change the energy scenario. A grid based The energy system is not that capable of handling current energy needs it is better that we should start building local power houses with the help of Green Hydrogen fuel also we should allow our farmers to generate green hydrogen with the available resources and create large employment and economic opportunities for the farmers. by doing this we can also stop the transmission losses to a very good extent.</v>
      </c>
      <c r="D961" s="4" t="s">
        <v>1683</v>
      </c>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3">
      <c r="A962" s="2" t="s">
        <v>1291</v>
      </c>
      <c r="B962" s="3" t="s">
        <v>1684</v>
      </c>
      <c r="C962" s="4" t="str">
        <f ca="1">IFERROR(__xludf.DUMMYFUNCTION("GOOGLETRANSLATE(B962,""auto"",""en"")"),"Respected PM Sir Daily i read in newspapers Inaugration of new projects worth Crores of Rupees.I am sure someone will be monitoring the Implementation and completion of these Projects.My suggestion is there must be an update on the status of these project"&amp;"s to all like for Inauguration it comes in news in grand way.Otherwise the impression is it is only for inauguration and completion is not done.This will bring more confidence to general public.")</f>
        <v>Respected PM Sir Daily i read in newspapers Inaugration of new projects worth Crores of Rupees.I am sure someone will be monitoring the Implementation and completion of these Projects.My suggestion is there must be an update on the status of these projects to all like for Inauguration it comes in news in grand way.Otherwise the impression is it is only for inauguration and completion is not done.This will bring more confidence to general public.</v>
      </c>
      <c r="D962" s="4" t="s">
        <v>1684</v>
      </c>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3">
      <c r="A963" s="2" t="s">
        <v>1685</v>
      </c>
      <c r="B963" s="3" t="s">
        <v>1686</v>
      </c>
      <c r="C963" s="4" t="str">
        <f ca="1">IFERROR(__xludf.DUMMYFUNCTION("GOOGLETRANSLATE(B963,""auto"",""en"")"),"Hi
Mene Complaint Kiya Hu 1912 or 181 Me Pichle 1 Mah Se Khet Ki Light Band Hone Ki Lekin Usme Koi Bhi Nirakaran Nhi Ho Rha HE Plz Iska Koi Solution Batiye Kya KARE KARE KARE KARWA SAKE KARWA SAKE KARWA SK")</f>
        <v>Hi
Mene Complaint Kiya Hu 1912 or 181 Me Pichle 1 Mah Se Khet Ki Light Band Hone Ki Lekin Usme Koi Bhi Nirakaran Nhi Ho Rha HE Plz Iska Koi Solution Batiye Kya KARE KARE KARE KARWA SAKE KARWA SAKE KARWA SK</v>
      </c>
      <c r="D963" s="4" t="s">
        <v>3147</v>
      </c>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3">
      <c r="A964" s="2" t="s">
        <v>1280</v>
      </c>
      <c r="B964" s="3" t="s">
        <v>1687</v>
      </c>
      <c r="C964" s="4" t="str">
        <f ca="1">IFERROR(__xludf.DUMMYFUNCTION("GOOGLETRANSLATE(B964,""auto"",""en"")"),"Respected Sir,
I am not good in writing, but will somehow try to explain my ideas. To improve India aii should may taxes according to their income, electricity bill should be paid,people use a lot of it by unmean methods they use Ac,electronics goods but "&amp;"want free light this will make our country more poor,facility are wanted by people but they do not want to work, so free facilities should not be allowed, rule breaking people should be refunded and the taxes should be used to develop our country and not "&amp;"fill the bank balances of our MLA,S and other politicians pockets, much more to say but I remain 😉")</f>
        <v>Respected Sir,
I am not good in writing, but will somehow try to explain my ideas. To improve India aii should may taxes according to their income, electricity bill should be paid,people use a lot of it by unmean methods they use Ac,electronics goods but want free light this will make our country more poor,facility are wanted by people but they do not want to work, so free facilities should not be allowed, rule breaking people should be refunded and the taxes should be used to develop our country and not fill the bank balances of our MLA,S and other politicians pockets, much more to say but I remain 😉</v>
      </c>
      <c r="D964" s="4" t="s">
        <v>1687</v>
      </c>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3">
      <c r="A965" s="2" t="s">
        <v>928</v>
      </c>
      <c r="B965" s="3" t="s">
        <v>1688</v>
      </c>
      <c r="C965" s="4" t="str">
        <f ca="1">IFERROR(__xludf.DUMMYFUNCTION("GOOGLETRANSLATE(B965,""auto"",""en"")"),"Respected Prime Minister Modiji Sir,
We feel proud and privileged to have you as our Prime Minister.
I would like to ask if there can be a travel app for visiting the temples all over India. Esp. now since a lot of temples are being renovated. The package"&amp;"s can be of different categories - payment-low, medium, high/ duration-days, weeks, months/ guest type-for families, women travelling alone, old couples. If women and children are travelling alone then places of stay and travel options like car/ auto etc."&amp;" can be marked so as to identify women friendly options. For old couples travelling alone-option for doctors assistance on call. For differently abled people- assistance while climbing steps or inaccessible places. Travel app can be extended to heritage s"&amp;"ites also and discounts can be given to student groups from art and architecture colleges who have to go on study tours.")</f>
        <v>Respected Prime Minister Modiji Sir,
We feel proud and privileged to have you as our Prime Minister.
I would like to ask if there can be a travel app for visiting the temples all over India. Esp. now since a lot of temples are being renovated. The packages can be of different categories - payment-low, medium, high/ duration-days, weeks, months/ guest type-for families, women travelling alone, old couples. If women and children are travelling alone then places of stay and travel options like car/ auto etc. can be marked so as to identify women friendly options. For old couples travelling alone-option for doctors assistance on call. For differently abled people- assistance while climbing steps or inaccessible places. Travel app can be extended to heritage sites also and discounts can be given to student groups from art and architecture colleges who have to go on study tours.</v>
      </c>
      <c r="D965" s="4" t="s">
        <v>1688</v>
      </c>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3">
      <c r="A966" s="2" t="s">
        <v>1689</v>
      </c>
      <c r="B966" s="3" t="s">
        <v>1690</v>
      </c>
      <c r="C966" s="4" t="str">
        <f ca="1">IFERROR(__xludf.DUMMYFUNCTION("GOOGLETRANSLATE(B966,""auto"",""en"")"),"Best solution to solve the border issue of maharashtra and karnataka is to create a new state of three districts of maharashtra i e Solapur Kolhapur Sangli and three District of karnataka")</f>
        <v>Best solution to solve the border issue of maharashtra and karnataka is to create a new state of three districts of maharashtra i e Solapur Kolhapur Sangli and three District of karnataka</v>
      </c>
      <c r="D966" s="4" t="s">
        <v>1690</v>
      </c>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3">
      <c r="A967" s="2" t="s">
        <v>1691</v>
      </c>
      <c r="B967" s="3" t="s">
        <v>1692</v>
      </c>
      <c r="C967" s="4" t="str">
        <f ca="1">IFERROR(__xludf.DUMMYFUNCTION("GOOGLETRANSLATE(B967,""auto"",""en"")"),"I suggest the Government of India that our Saving account is Rs. 1 out of Rs. Auto debit when someone is our young martyr.
Their family should be given Rs 1 crore immediately, Rs. 1. Debit and that too for my soldier, there will be no objection to it.")</f>
        <v>I suggest the Government of India that our Saving account is Rs. 1 out of Rs. Auto debit when someone is our young martyr.
Their family should be given Rs 1 crore immediately, Rs. 1. Debit and that too for my soldier, there will be no objection to it.</v>
      </c>
      <c r="D967" s="4" t="s">
        <v>3148</v>
      </c>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3">
      <c r="A968" s="2" t="s">
        <v>1693</v>
      </c>
      <c r="B968" s="3" t="s">
        <v>1694</v>
      </c>
      <c r="C968" s="4" t="str">
        <f ca="1">IFERROR(__xludf.DUMMYFUNCTION("GOOGLETRANSLATE(B968,""auto"",""en"")"),"It is with regard to the issue of stubble burning.
From the next year, government should declare two MSP rates for the crop,
One where the farmer brings in the remaining stubble along with the crop to the mandi
Second for the farmers who didn't bring in a"&amp;"ny. (Maybe 70 percent of the first MSP)
As with the current scenario, the farmers find it not worthy to cut the stubble and store and so instead resort to burning, but with the above case as every year MSP changes, the extra money could make them to cut i"&amp;"nstead of burning.")</f>
        <v>It is with regard to the issue of stubble burning.
From the next year, government should declare two MSP rates for the crop,
One where the farmer brings in the remaining stubble along with the crop to the mandi
Second for the farmers who didn't bring in any. (Maybe 70 percent of the first MSP)
As with the current scenario, the farmers find it not worthy to cut the stubble and store and so instead resort to burning, but with the above case as every year MSP changes, the extra money could make them to cut instead of burning.</v>
      </c>
      <c r="D968" s="4" t="s">
        <v>1694</v>
      </c>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3">
      <c r="A969" s="2" t="s">
        <v>1675</v>
      </c>
      <c r="B969" s="3" t="s">
        <v>1695</v>
      </c>
      <c r="C969" s="4" t="str">
        <f ca="1">IFERROR(__xludf.DUMMYFUNCTION("GOOGLETRANSLATE(B969,""auto"",""en"")"),"wo kabhi kabhi khud ka body me dard ho jata hai, galat tarika se sone se,
nass dusre jagah chale jata hai, ya chahar jata hai isliye dawai se aur kasraat karne se dard dur hota hai,
Aur kasraat ke baad khane se aur malish se maaza aata hai,
Apna anubhav s"&amp;"e bole the galat hai tab kuch bolega wo mera khud ka udhyog suru kar
grahak seva karna hai
Government ya koi bhi vyakti baat kar sakte hai
princerai00017@gmail.com
ant hua tab aarambh bhi hona hai")</f>
        <v>wo kabhi kabhi khud ka body me dard ho jata hai, galat tarika se sone se,
nass dusre jagah chale jata hai, ya chahar jata hai isliye dawai se aur kasraat karne se dard dur hota hai,
Aur kasraat ke baad khane se aur malish se maaza aata hai,
Apna anubhav se bole the galat hai tab kuch bolega wo mera khud ka udhyog suru kar
grahak seva karna hai
Government ya koi bhi vyakti baat kar sakte hai
princerai00017@gmail.com
ant hua tab aarambh bhi hona hai</v>
      </c>
      <c r="D969" s="4" t="s">
        <v>3149</v>
      </c>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3">
      <c r="A970" s="2" t="s">
        <v>1675</v>
      </c>
      <c r="B970" s="3" t="s">
        <v>1696</v>
      </c>
      <c r="C970" s="4" t="str">
        <f ca="1">IFERROR(__xludf.DUMMYFUNCTION("GOOGLETRANSLATE(B970,""auto"",""en"")"),"ek translation bhi chahiye ye dekhne ke liye ki kya kya likha hai is my go in par")</f>
        <v>ek translation bhi chahiye ye dekhne ke liye ki kya kya likha hai is my go in par</v>
      </c>
      <c r="D970" s="4" t="s">
        <v>3150</v>
      </c>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3">
      <c r="A971" s="2" t="s">
        <v>1639</v>
      </c>
      <c r="B971" s="3" t="s">
        <v>1640</v>
      </c>
      <c r="C971" s="4" t="str">
        <f ca="1">IFERROR(__xludf.DUMMYFUNCTION("GOOGLETRANSLATE(B971,""auto"",""en"")"),"Namaste Modiji🙏
My only request is, please respect Shri Nambi Narayananji by awarding him the BHARATHA RATHNA as soon as possible. Actually Bharatha Ratna is also not enough to respect his contributions to our country, but that's the highest award we hav"&amp;"e. It is only under his leadership and Blessings that ISRO shall reach great heights and achieve great things. So please , Modiji , I request you again and again to honour Shri Nambi Narayananji with Bharatha Ratna at the Earliest🙏🙏🙏
🙏Bharath Mata ki "&amp;"Jai !!!🙏Vande Maataram !!!🙏")</f>
        <v>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v>
      </c>
      <c r="D971" s="4" t="s">
        <v>1640</v>
      </c>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3">
      <c r="A972" s="2" t="s">
        <v>1697</v>
      </c>
      <c r="B972" s="3" t="s">
        <v>1698</v>
      </c>
      <c r="C972" s="4" t="str">
        <f ca="1">IFERROR(__xludf.DUMMYFUNCTION("GOOGLETRANSLATE(B972,""auto"",""en"")"),"Greetings!
Sir
I request that
First of all, education is necessary today, this is understood by every citizen, but now it is also important to know how long they can get employment, whether they are self -employment, employment from technical education, b"&amp;"ecause today's need to come to generation of generation, water For food, even to defecation, money is required, only when you are able to live properly, only then the country will understand and the country will understand the feelings
So now every youth "&amp;"should get employment because this country is the country of youth
Thank you
Waiting for the answer")</f>
        <v>Greetings!
Sir
I request that
First of all, education is necessary today, this is understood by every citizen, but now it is also important to know how long they can get employment, whether they are self -employment, employment from technical education, because today's need to come to generation of generation, water For food, even to defecation, money is required, only when you are able to live properly, only then the country will understand and the country will understand the feelings
So now every youth should get employment because this country is the country of youth
Thank you
Waiting for the answer</v>
      </c>
      <c r="D972" s="4" t="s">
        <v>3151</v>
      </c>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3">
      <c r="A973" s="2" t="s">
        <v>1498</v>
      </c>
      <c r="B973" s="3" t="s">
        <v>1699</v>
      </c>
      <c r="C973" s="4" t="str">
        <f ca="1">IFERROR(__xludf.DUMMYFUNCTION("GOOGLETRANSLATE(B973,""auto"",""en"")"),"Respected Sir,
This is my third post. This is regarding the development of sports talent in India, and increasing the haul of medals in international competitions including Olympics.
There are some disciplines which are purely based on time, lengths, and "&amp;"weights.
The Govt should mull upon such an app where sportsmen can themselves check the qualifying parameters and create a database. To make things clear that suppose an athelete throws a javeline for 87-88 metres. He may have the potential to qualify for"&amp;" a sports meet which for the lack of guidance he have been deprived of.
The development of such an app may end our search for talents, and avert many hurdles for the aspiring spotstmen.
Hope in the age of self declaration this is given a trial for the ove"&amp;"rall betterment of Indian sports.
Jai Hind
Rajat")</f>
        <v>Respected Sir,
This is my third post. This is regarding the development of sports talent in India, and increasing the haul of medals in international competitions including Olympics.
There are some disciplines which are purely based on time, lengths, and weights.
The Govt should mull upon such an app where sportsmen can themselves check the qualifying parameters and create a database. To make things clear that suppose an athelete throws a javeline for 87-88 metres. He may have the potential to qualify for a sports meet which for the lack of guidance he have been deprived of.
The development of such an app may end our search for talents, and avert many hurdles for the aspiring spotstmen.
Hope in the age of self declaration this is given a trial for the overall betterment of Indian sports.
Jai Hind
Rajat</v>
      </c>
      <c r="D973" s="4" t="s">
        <v>1699</v>
      </c>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3">
      <c r="A974" s="2" t="s">
        <v>1617</v>
      </c>
      <c r="B974" s="3" t="s">
        <v>1700</v>
      </c>
      <c r="C974" s="4" t="str">
        <f ca="1">IFERROR(__xludf.DUMMYFUNCTION("GOOGLETRANSLATE(B974,""auto"",""en"")"),"My self Gagan Deep Singh from Ludhiana, Punjab . I have written an idea and i have complete written work and full content . I want to share with our honourable Prime Minister bcz I want it should b launch by them .And i need ur help ,rest assured sir I,ll"&amp;" not waste their time bcz I know their time is so precious. I need only 15 minutes for my presentation.
🔥It's not a passionate idea , even this is a completely salable idea..
🔥it's not a innovative idea , even this is a problem solving idea..
🔥it's not"&amp;" for the small market, even it,ll capture the big market..
🔥The biggest thing it is a huge ravenue generating idea 💡, Approx 50000 cr,it would be a huge ammount for the country expansionism in every way..
Yours faithfully
Gagan Deep Singh
9988447636")</f>
        <v>My self Gagan Deep Singh from Ludhiana, Punjab . I have written an idea and i have complete written work and full content . I want to share with our honourable Prime Minister bcz I want it should b launch by them .And i need ur help ,rest assured sir I,ll not waste their time bcz I know their time is so precious. I need only 15 minutes for my presentation.
🔥It's not a passionate idea , even this is a completely salable idea..
🔥it's not a innovative idea , even this is a problem solving idea..
🔥it's not for the small market, even it,ll capture the big market..
🔥The biggest thing it is a huge ravenue generating idea 💡, Approx 50000 cr,it would be a huge ammount for the country expansionism in every way..
Yours faithfully
Gagan Deep Singh
9988447636</v>
      </c>
      <c r="D974" s="4" t="s">
        <v>1700</v>
      </c>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3">
      <c r="A975" s="2" t="s">
        <v>1701</v>
      </c>
      <c r="B975" s="3" t="s">
        <v>1702</v>
      </c>
      <c r="C975" s="4" t="str">
        <f ca="1">IFERROR(__xludf.DUMMYFUNCTION("GOOGLETRANSLATE(B975,""auto"",""en"")"),"Hi, I am sharing a possible solution for the stubble burning problem faced during the end of October, every year.
I am suggesting that instead of burning the stubble, the government can procure it, store it in warehouses and distribute it to the dairy ind"&amp;"ustry. It can be used as a food for the cattle.
It helps in two ways, the pollution from burning of stubble will decrease considerably, if the government pays for every kilogram of stubble procurement, also the dairy industry or the small farmers will ben"&amp;"efit as they need not spend extra on cattle feed.")</f>
        <v>Hi, I am sharing a possible solution for the stubble burning problem faced during the end of October, every year.
I am suggesting that instead of burning the stubble, the government can procure it, store it in warehouses and distribute it to the dairy industry. It can be used as a food for the cattle.
It helps in two ways, the pollution from burning of stubble will decrease considerably, if the government pays for every kilogram of stubble procurement, also the dairy industry or the small farmers will benefit as they need not spend extra on cattle feed.</v>
      </c>
      <c r="D975" s="4" t="s">
        <v>1702</v>
      </c>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3">
      <c r="A976" s="2" t="s">
        <v>1488</v>
      </c>
      <c r="B976" s="3" t="s">
        <v>1703</v>
      </c>
      <c r="C976" s="4" t="str">
        <f ca="1">IFERROR(__xludf.DUMMYFUNCTION("GOOGLETRANSLATE(B976,""auto"",""en"")"),"I am shearing my personal view on political affair of the country and attached a PDF as my write up for your kind perusal")</f>
        <v>I am shearing my personal view on political affair of the country and attached a PDF as my write up for your kind perusal</v>
      </c>
      <c r="D976" s="4" t="s">
        <v>1703</v>
      </c>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3">
      <c r="A977" s="2" t="s">
        <v>1704</v>
      </c>
      <c r="B977" s="3" t="s">
        <v>1705</v>
      </c>
      <c r="C977" s="4" t="str">
        <f ca="1">IFERROR(__xludf.DUMMYFUNCTION("GOOGLETRANSLATE(B977,""auto"",""en"")"),"AGAR HUME UTTAR PRADESH ROADWAYS BUSES ME UPI YA KOI ONLINE MADHYAM SE TICKET LENE MIL JAAYE TO BHOUT ACHA RHEGA KYUKI BHOUT BAAR AISA HOTA KUCH LOG BUS M TICKET NIKAALTE HUYE WALLET NIKAAL KR TICKET KE PRICE DETE HAI TO SOMETIMES CHANGE NHI HO PAATE AUR "&amp;"SOMETIMES KUCH Chor jebkatre jo bus m aakar baith jaate hai unki najar hmare wallet pr jaati aur business Suvidha Uplabjad Honi Chahhiye")</f>
        <v>AGAR HUME UTTAR PRADESH ROADWAYS BUSES ME UPI YA KOI ONLINE MADHYAM SE TICKET LENE MIL JAAYE TO BHOUT ACHA RHEGA KYUKI BHOUT BAAR AISA HOTA KUCH LOG BUS M TICKET NIKAALTE HUYE WALLET NIKAAL KR TICKET KE PRICE DETE HAI TO SOMETIMES CHANGE NHI HO PAATE AUR SOMETIMES KUCH Chor jebkatre jo bus m aakar baith jaate hai unki najar hmare wallet pr jaati aur business Suvidha Uplabjad Honi Chahhiye</v>
      </c>
      <c r="D977" s="4" t="s">
        <v>3152</v>
      </c>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3">
      <c r="A978" s="2" t="s">
        <v>1706</v>
      </c>
      <c r="B978" s="3" t="s">
        <v>1707</v>
      </c>
      <c r="C978" s="4" t="str">
        <f ca="1">IFERROR(__xludf.DUMMYFUNCTION("GOOGLETRANSLATE(B978,""auto"",""en"")"),"Dear sir my name is uday bhardwaj and i from modi Nagar Disst-Ghaziabad U.P Sir I'm Asking You Sir Kendriya Workers Hi Kaam Karte H Kya Desh M Thoda UN Logo K Baare M Bhi toh Sochey Jo Logi Logi Factory Khane Ka Karte h jo kasi mahnat karte h jase ki load"&amp;"ing unloading weight ka kam factory m contract base paar kam karne wala majdoor paise aur d. A aur h. R. A in Logo ka bhi toh badhna chahiye hm kuch kijiye sir warna is desh m sirf amir log hge wo bhi aise amir jo phle se hi amir h na ki labor's labor's p"&amp;"log sir in loogo ka bhi toh sor m bhi toh sound sor plz sir plz sir plog Chahti h ki use uski mahnt ka sahi daam mile jab mahina poora ho use acha paisa mile yahi toh chahta h ek majdoor plz sir in loogo k aare m bhi kuch sochiye so april mahgais Jane Ya "&amp;"Hamari Govt. Dhanybaad sir")</f>
        <v>Dear sir my name is uday bhardwaj and i from modi Nagar Disst-Ghaziabad U.P Sir I'm Asking You Sir Kendriya Workers Hi Kaam Karte H Kya Desh M Thoda UN Logo K Baare M Bhi toh Sochey Jo Logi Logi Factory Khane Ka Karte h jo kasi mahnat karte h jase ki loading unloading weight ka kam factory m contract base paar kam karne wala majdoor paise aur d. A aur h. R. A in Logo ka bhi toh badhna chahiye hm kuch kijiye sir warna is desh m sirf amir log hge wo bhi aise amir jo phle se hi amir h na ki labor's labor's plog sir in loogo ka bhi toh sor m bhi toh sound sor plz sir plz sir plog Chahti h ki use uski mahnt ka sahi daam mile jab mahina poora ho use acha paisa mile yahi toh chahta h ek majdoor plz sir in loogo k aare m bhi kuch sochiye so april mahgais Jane Ya Hamari Govt. Dhanybaad sir</v>
      </c>
      <c r="D978" s="4" t="s">
        <v>3153</v>
      </c>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3">
      <c r="A979" s="2" t="s">
        <v>1708</v>
      </c>
      <c r="B979" s="3" t="s">
        <v>1709</v>
      </c>
      <c r="C979" s="4" t="str">
        <f ca="1">IFERROR(__xludf.DUMMYFUNCTION("GOOGLETRANSLATE(B979,""auto"",""en"")"),"Do you want to sell kidney for 6crore?? contact us on WhatsApp +919632122908")</f>
        <v>Do you want to sell kidney for 6crore?? contact us on WhatsApp +919632122908</v>
      </c>
      <c r="D979" s="4" t="s">
        <v>1709</v>
      </c>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3">
      <c r="A980" s="2" t="s">
        <v>1708</v>
      </c>
      <c r="B980" s="3" t="s">
        <v>1710</v>
      </c>
      <c r="C980" s="4" t="str">
        <f ca="1">IFERROR(__xludf.DUMMYFUNCTION("GOOGLETRANSLATE(B980,""auto"",""en"")"),"We Are Very Much In Need Of Kidney Donors Now. You Can Sell Your Kidney For Us At A Very Huge Amount Of 6crore India Rupees. A Kidney Is Budgeted For Huge Amount Of Money. So If You Are Interested Of Selling Your Kidney Contact Us!!! On WhatsApp Number +9"&amp;"19632122908.
Dr. Azad Moopen")</f>
        <v>We Are Very Much In Need Of Kidney Donors Now. You Can Sell Your Kidney For Us At A Very Huge Amount Of 6crore India Rupees. A Kidney Is Budgeted For Huge Amount Of Money. So If You Are Interested Of Selling Your Kidney Contact Us!!! On WhatsApp Number +919632122908.
Dr. Azad Moopen</v>
      </c>
      <c r="D980" s="4" t="s">
        <v>1710</v>
      </c>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3">
      <c r="A981" s="2" t="s">
        <v>1708</v>
      </c>
      <c r="B981" s="3" t="s">
        <v>1711</v>
      </c>
      <c r="C981" s="4" t="str">
        <f ca="1">IFERROR(__xludf.DUMMYFUNCTION("GOOGLETRANSLATE(B981,""auto"",""en"")"),"KIDNEY DONORS ARE NEEDED URGENTLY WhatsApp Number +919632122908")</f>
        <v>KIDNEY DONORS ARE NEEDED URGENTLY WhatsApp Number +919632122908</v>
      </c>
      <c r="D981" s="4" t="s">
        <v>1711</v>
      </c>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3">
      <c r="A982" s="2" t="s">
        <v>1708</v>
      </c>
      <c r="B982" s="3" t="s">
        <v>1711</v>
      </c>
      <c r="C982" s="4" t="str">
        <f ca="1">IFERROR(__xludf.DUMMYFUNCTION("GOOGLETRANSLATE(B982,""auto"",""en"")"),"KIDNEY DONORS ARE NEEDED URGENTLY WhatsApp Number +919632122908")</f>
        <v>KIDNEY DONORS ARE NEEDED URGENTLY WhatsApp Number +919632122908</v>
      </c>
      <c r="D982" s="4" t="s">
        <v>1711</v>
      </c>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3">
      <c r="A983" s="2" t="s">
        <v>1708</v>
      </c>
      <c r="B983" s="3" t="s">
        <v>1710</v>
      </c>
      <c r="C983" s="4" t="str">
        <f ca="1">IFERROR(__xludf.DUMMYFUNCTION("GOOGLETRANSLATE(B983,""auto"",""en"")"),"We Are Very Much In Need Of Kidney Donors Now. You Can Sell Your Kidney For Us At A Very Huge Amount Of 6crore India Rupees. A Kidney Is Budgeted For Huge Amount Of Money. So If You Are Interested Of Selling Your Kidney Contact Us!!! On WhatsApp Number +9"&amp;"19632122908.
Dr. Azad Moopen")</f>
        <v>We Are Very Much In Need Of Kidney Donors Now. You Can Sell Your Kidney For Us At A Very Huge Amount Of 6crore India Rupees. A Kidney Is Budgeted For Huge Amount Of Money. So If You Are Interested Of Selling Your Kidney Contact Us!!! On WhatsApp Number +919632122908.
Dr. Azad Moopen</v>
      </c>
      <c r="D983" s="4" t="s">
        <v>1710</v>
      </c>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3">
      <c r="A984" s="2" t="s">
        <v>1708</v>
      </c>
      <c r="B984" s="3" t="s">
        <v>1711</v>
      </c>
      <c r="C984" s="4" t="str">
        <f ca="1">IFERROR(__xludf.DUMMYFUNCTION("GOOGLETRANSLATE(B984,""auto"",""en"")"),"KIDNEY DONORS ARE NEEDED URGENTLY WhatsApp Number +919632122908")</f>
        <v>KIDNEY DONORS ARE NEEDED URGENTLY WhatsApp Number +919632122908</v>
      </c>
      <c r="D984" s="4" t="s">
        <v>1711</v>
      </c>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3">
      <c r="A985" s="2" t="s">
        <v>1708</v>
      </c>
      <c r="B985" s="3" t="s">
        <v>1711</v>
      </c>
      <c r="C985" s="4" t="str">
        <f ca="1">IFERROR(__xludf.DUMMYFUNCTION("GOOGLETRANSLATE(B985,""auto"",""en"")"),"KIDNEY DONORS ARE NEEDED URGENTLY WhatsApp Number +919632122908")</f>
        <v>KIDNEY DONORS ARE NEEDED URGENTLY WhatsApp Number +919632122908</v>
      </c>
      <c r="D985" s="4" t="s">
        <v>1711</v>
      </c>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3">
      <c r="A986" s="2" t="s">
        <v>1708</v>
      </c>
      <c r="B986" s="3" t="s">
        <v>1710</v>
      </c>
      <c r="C986" s="4" t="str">
        <f ca="1">IFERROR(__xludf.DUMMYFUNCTION("GOOGLETRANSLATE(B986,""auto"",""en"")"),"We Are Very Much In Need Of Kidney Donors Now. You Can Sell Your Kidney For Us At A Very Huge Amount Of 6crore India Rupees. A Kidney Is Budgeted For Huge Amount Of Money. So If You Are Interested Of Selling Your Kidney Contact Us!!! On WhatsApp Number +9"&amp;"19632122908.
Dr. Azad Moopen")</f>
        <v>We Are Very Much In Need Of Kidney Donors Now. You Can Sell Your Kidney For Us At A Very Huge Amount Of 6crore India Rupees. A Kidney Is Budgeted For Huge Amount Of Money. So If You Are Interested Of Selling Your Kidney Contact Us!!! On WhatsApp Number +919632122908.
Dr. Azad Moopen</v>
      </c>
      <c r="D986" s="4" t="s">
        <v>1710</v>
      </c>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3">
      <c r="A987" s="2" t="s">
        <v>1712</v>
      </c>
      <c r="B987" s="3" t="s">
        <v>1713</v>
      </c>
      <c r="C987" s="4" t="str">
        <f ca="1">IFERROR(__xludf.DUMMYFUNCTION("GOOGLETRANSLATE(B987,""auto"",""en"")"),"Plantation will reduce poverty and Water Security")</f>
        <v>Plantation will reduce poverty and Water Security</v>
      </c>
      <c r="D987" s="4" t="s">
        <v>1713</v>
      </c>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3">
      <c r="A988" s="2" t="s">
        <v>1712</v>
      </c>
      <c r="B988" s="3" t="s">
        <v>1714</v>
      </c>
      <c r="C988" s="4" t="str">
        <f ca="1">IFERROR(__xludf.DUMMYFUNCTION("GOOGLETRANSLATE(B988,""auto"",""en"")"),"Water Security for farmers as well as common man.")</f>
        <v>Water Security for farmers as well as common man.</v>
      </c>
      <c r="D988" s="4" t="s">
        <v>1714</v>
      </c>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3">
      <c r="A989" s="2" t="s">
        <v>1715</v>
      </c>
      <c r="B989" s="3" t="s">
        <v>1716</v>
      </c>
      <c r="C989" s="4" t="str">
        <f ca="1">IFERROR(__xludf.DUMMYFUNCTION("GOOGLETRANSLATE(B989,""auto"",""en"")"),"Sir, a number of online gambling sites such as Junglee Rumee etc are functional in our country and many Bollywood actors proudly advertise such gambling. Government is not taking any action on such gambling. However, if a poor person is found gambling he "&amp;"is heavily punished. Request punish online gamblers also.")</f>
        <v>Sir, a number of online gambling sites such as Junglee Rumee etc are functional in our country and many Bollywood actors proudly advertise such gambling. Government is not taking any action on such gambling. However, if a poor person is found gambling he is heavily punished. Request punish online gamblers also.</v>
      </c>
      <c r="D989" s="4" t="s">
        <v>1716</v>
      </c>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3">
      <c r="A990" s="2" t="s">
        <v>1717</v>
      </c>
      <c r="B990" s="3" t="s">
        <v>1718</v>
      </c>
      <c r="C990" s="4" t="str">
        <f ca="1">IFERROR(__xludf.DUMMYFUNCTION("GOOGLETRANSLATE(B990,""auto"",""en"")"),"To respected our PM,
Subject - Suggestion for How Increase Production and Income of Farmers.
Namaste,
I am a student. I have a great idea to increase production and income of Farmers. There are many problems faced by farmers while they grow crops on their"&amp;" field. One of them is that the crop is less due to the lack of nutrition in the soil. When the plants start growing, many types of diseases spoil the crop. Our farmer mixes many types of fertilizers, this causes the soil to deteriorate. The government sh"&amp;"ould keep such a person to look after, in the village, who examines the soil of every farm, the life of nutrition and tells the right suppresses of the disease. The person hire by government may be a new employee or this work can also transfer to patwari."&amp;" Patwari can do this work.If Govt. Want to hire a new employee this creates many jobs.hope you like this idea.
Thank you")</f>
        <v>To respected our PM,
Subject - Suggestion for How Increase Production and Income of Farmers.
Namaste,
I am a student. I have a great idea to increase production and income of Farmers. There are many problems faced by farmers while they grow crops on their field. One of them is that the crop is less due to the lack of nutrition in the soil. When the plants start growing, many types of diseases spoil the crop. Our farmer mixes many types of fertilizers, this causes the soil to deteriorate. The government should keep such a person to look after, in the village, who examines the soil of every farm, the life of nutrition and tells the right suppresses of the disease. The person hire by government may be a new employee or this work can also transfer to patwari. Patwari can do this work.If Govt. Want to hire a new employee this creates many jobs.hope you like this idea.
Thank you</v>
      </c>
      <c r="D990" s="4" t="s">
        <v>3154</v>
      </c>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3">
      <c r="A991" s="2" t="s">
        <v>1719</v>
      </c>
      <c r="B991" s="3" t="s">
        <v>1720</v>
      </c>
      <c r="C991" s="4" t="str">
        <f ca="1">IFERROR(__xludf.DUMMYFUNCTION("GOOGLETRANSLATE(B991,""auto"",""en"")"),"Give money according to your work, give everyone money according to your work")</f>
        <v>Give money according to your work, give everyone money according to your work</v>
      </c>
      <c r="D991" s="4" t="s">
        <v>3155</v>
      </c>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3">
      <c r="A992" s="2" t="s">
        <v>1721</v>
      </c>
      <c r="B992" s="3" t="s">
        <v>1722</v>
      </c>
      <c r="C992" s="4" t="str">
        <f ca="1">IFERROR(__xludf.DUMMYFUNCTION("GOOGLETRANSLATE(B992,""auto"",""en"")"),"Direct and Indirect Tax- For better income distribution Indirect Taxes should be lower and Direct Taxes should be higher. Reduce Indirect tax over a period of time and bring it to 5% to 10%. To cover maximum people in Direct Tax bracket give limit to Exem"&amp;"pt income including agriculture income and income received by MPs and MLAs. All together exempt income should not be more than Rs.10 lakhs in a year.")</f>
        <v>Direct and Indirect Tax- For better income distribution Indirect Taxes should be lower and Direct Taxes should be higher. Reduce Indirect tax over a period of time and bring it to 5% to 10%. To cover maximum people in Direct Tax bracket give limit to Exempt income including agriculture income and income received by MPs and MLAs. All together exempt income should not be more than Rs.10 lakhs in a year.</v>
      </c>
      <c r="D992" s="4" t="s">
        <v>1722</v>
      </c>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3">
      <c r="A993" s="2" t="s">
        <v>1723</v>
      </c>
      <c r="B993" s="3" t="s">
        <v>1724</v>
      </c>
      <c r="C993" s="4" t="str">
        <f ca="1">IFERROR(__xludf.DUMMYFUNCTION("GOOGLETRANSLATE(B993,""auto"",""en"")"),"New adhaar bana hi")</f>
        <v>New adhaar bana hi</v>
      </c>
      <c r="D993" s="4" t="s">
        <v>3156</v>
      </c>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3">
      <c r="A994" s="2" t="s">
        <v>1291</v>
      </c>
      <c r="B994" s="3" t="s">
        <v>1725</v>
      </c>
      <c r="C994" s="4" t="str">
        <f ca="1">IFERROR(__xludf.DUMMYFUNCTION("GOOGLETRANSLATE(B994,""auto"",""en"")"),"Respected PM Sir i am from H block Kavinagar Ghaziabad.The block has an army of Stray dogs which is increasing day by day and free to bite and bark on us.Why don't we open a Dog Zoo and keep all the stray dogs there.The image of India will be better as to"&amp;"day if someone comes from Abroad he/she gets disturbed to see these Dogs on street and say not to come again.Pl sir do something in this issue.thanks")</f>
        <v>Respected PM Sir i am from H block Kavinagar Ghaziabad.The block has an army of Stray dogs which is increasing day by day and free to bite and bark on us.Why don't we open a Dog Zoo and keep all the stray dogs there.The image of India will be better as today if someone comes from Abroad he/she gets disturbed to see these Dogs on street and say not to come again.Pl sir do something in this issue.thanks</v>
      </c>
      <c r="D994" s="4" t="s">
        <v>1725</v>
      </c>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3">
      <c r="A995" s="2" t="s">
        <v>1726</v>
      </c>
      <c r="B995" s="3" t="s">
        <v>1727</v>
      </c>
      <c r="C995" s="4" t="str">
        <f ca="1">IFERROR(__xludf.DUMMYFUNCTION("GOOGLETRANSLATE(B995,""auto"",""en"")"),"respected sir
today I want to discuss about how FINANCE DEPARTMENT GET ACHIEVE FINANCIAL GOALS FIRST YOU HAVE TO INVEST IN MARKET RATHER THEN INFRA PROJECTS SIR I TOLD YOU THAT BIG CITIES ARE CROWDED YOU HAVE TO DEVELOP SEMI URBAN CITIES THAT CONACTED WIT"&amp;"H HIGHWAYS N SHIFT SOME INFRASTRUCTURE LIKE INTERNET N DRY PORTS FOR DUMPING THOSE PRODUCTS WHICH ARE IMPORT FOR FUTURE PROGRAMS 2ND AS STATE WISE COLLECT DATA FOR EMPLOYMENT FOR EVERY FIELD WOULD REQUIRE IF YOU MAKE THESE THINGS POSSIBLE YOU GOT 50 % SUC"&amp;"CESS NOW HAVING SHARP EYES ON THOSE PROJECTS ARE VERY CONSUMABLES FOR EXAMPLE IF YOU TAKE A FRUIT YOU HAVE A REASERCH TEAM ONE FOR PEAL PROCESSING IN DIFFERENT WAYS COSMETIC OR ORGANIC AGRICULTURE 2ND PULP FOR STORAGE ACCORDING LAB ORIENTED TREATMENTS 3RD"&amp;" SEEDS FOR USING PROCESSING FOR GARDENING YOU BUY ONLY FRUIT N TEAM DIVIDED INTO DIFFERENT TYPES OF USES . THATS WHAT I WANT TO SAY GOVERNMENT IS NOT FOR EXPENDITURE. FOR ME GOVERNMENT IS FOR CREATING PATH FOR ZERO TO HERO.")</f>
        <v>respected sir
today I want to discuss about how FINANCE DEPARTMENT GET ACHIEVE FINANCIAL GOALS FIRST YOU HAVE TO INVEST IN MARKET RATHER THEN INFRA PROJECTS SIR I TOLD YOU THAT BIG CITIES ARE CROWDED YOU HAVE TO DEVELOP SEMI URBAN CITIES THAT CONACTED WITH HIGHWAYS N SHIFT SOME INFRASTRUCTURE LIKE INTERNET N DRY PORTS FOR DUMPING THOSE PRODUCTS WHICH ARE IMPORT FOR FUTURE PROGRAMS 2ND AS STATE WISE COLLECT DATA FOR EMPLOYMENT FOR EVERY FIELD WOULD REQUIRE IF YOU MAKE THESE THINGS POSSIBLE YOU GOT 50 % SUCCESS NOW HAVING SHARP EYES ON THOSE PROJECTS ARE VERY CONSUMABLES FOR EXAMPLE IF YOU TAKE A FRUIT YOU HAVE A REASERCH TEAM ONE FOR PEAL PROCESSING IN DIFFERENT WAYS COSMETIC OR ORGANIC AGRICULTURE 2ND PULP FOR STORAGE ACCORDING LAB ORIENTED TREATMENTS 3RD SEEDS FOR USING PROCESSING FOR GARDENING YOU BUY ONLY FRUIT N TEAM DIVIDED INTO DIFFERENT TYPES OF USES . THATS WHAT I WANT TO SAY GOVERNMENT IS NOT FOR EXPENDITURE. FOR ME GOVERNMENT IS FOR CREATING PATH FOR ZERO TO HERO.</v>
      </c>
      <c r="D995" s="4" t="s">
        <v>1727</v>
      </c>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3">
      <c r="A996" s="2" t="s">
        <v>1728</v>
      </c>
      <c r="B996" s="3" t="s">
        <v>1729</v>
      </c>
      <c r="C996" s="4" t="str">
        <f ca="1">IFERROR(__xludf.DUMMYFUNCTION("GOOGLETRANSLATE(B996,""auto"",""en"")"),"all BHANGARWALA balance and weight should be chake")</f>
        <v>all BHANGARWALA balance and weight should be chake</v>
      </c>
      <c r="D996" s="4" t="s">
        <v>1729</v>
      </c>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3">
      <c r="A997" s="2" t="s">
        <v>1599</v>
      </c>
      <c r="B997" s="3" t="s">
        <v>1730</v>
      </c>
      <c r="C997" s="4" t="str">
        <f ca="1">IFERROR(__xludf.DUMMYFUNCTION("GOOGLETRANSLATE(B997,""auto"",""en"")"),"Request wifi facality and main broadcast system on board long distance trains during their movement.")</f>
        <v>Request wifi facality and main broadcast system on board long distance trains during their movement.</v>
      </c>
      <c r="D997" s="4" t="s">
        <v>1730</v>
      </c>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3">
      <c r="A998" s="2" t="s">
        <v>1731</v>
      </c>
      <c r="B998" s="3" t="s">
        <v>1732</v>
      </c>
      <c r="C998" s="4" t="str">
        <f ca="1">IFERROR(__xludf.DUMMYFUNCTION("GOOGLETRANSLATE(B998,""auto"",""en"")"),"Janwaro Ke Liye .... Jitne Bhi Ayurvedic Medicine Hai App De Sakte .... Alopetic medicine animals ko aur bimar krti hai sciencefaly ... Human Ayurvedic Medicine Le Sakte hai to .... janwaro ke liyee kyui nhi .... dusri baat jaan .......... war ..... hai w"&amp;"o humari jaan bhi unhi basi hai ..... hum jitna unko marege nahi ... Humari Prakarti Ko Bhi Nuksan Hai .... ek aur tarika .... Pralay se bachne ka ......... jaan hai wo humari hum unhi ko maar rhe hai ..... aur kuch hindu .. vegetarian hoke bhi .. ..Beef "&amp;"khate hai jaise actor Ranvir kapoor ... aur bhi hai alia bhatt ..,. Bete ki saja baap ko mili .... kyuki jab beta kha sakta h to ky father nhi ​​..... jai mahakaal .. .... Jai Maa Kali .... Meri Kalam Se ..... Pushpendra Singh Sengar ...... Phone No 97166"&amp;"26977")</f>
        <v>Janwaro Ke Liye .... Jitne Bhi Ayurvedic Medicine Hai App De Sakte .... Alopetic medicine animals ko aur bimar krti hai sciencefaly ... Human Ayurvedic Medicine Le Sakte hai to .... janwaro ke liyee kyui nhi .... dusri baat jaan .......... war ..... hai wo humari jaan bhi unhi basi hai ..... hum jitna unko marege nahi ... Humari Prakarti Ko Bhi Nuksan Hai .... ek aur tarika .... Pralay se bachne ka ......... jaan hai wo humari hum unhi ko maar rhe hai ..... aur kuch hindu .. vegetarian hoke bhi .. ..Beef khate hai jaise actor Ranvir kapoor ... aur bhi hai alia bhatt ..,. Bete ki saja baap ko mili .... kyuki jab beta kha sakta h to ky father nhi ​​..... jai mahakaal .. .... Jai Maa Kali .... Meri Kalam Se ..... Pushpendra Singh Sengar ...... Phone No 9716626977</v>
      </c>
      <c r="D998" s="4" t="s">
        <v>3157</v>
      </c>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3">
      <c r="A999" s="2" t="s">
        <v>1733</v>
      </c>
      <c r="B999" s="3" t="s">
        <v>1734</v>
      </c>
      <c r="C999" s="4" t="str">
        <f ca="1">IFERROR(__xludf.DUMMYFUNCTION("GOOGLETRANSLATE(B999,""auto"",""en"")"),"I think that Rubika Liyakat is real nationalist and she must be given a chance to work as BJP MP from any of the centre favorable her to win")</f>
        <v>I think that Rubika Liyakat is real nationalist and she must be given a chance to work as BJP MP from any of the centre favorable her to win</v>
      </c>
      <c r="D999" s="4" t="s">
        <v>1734</v>
      </c>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3">
      <c r="A1000" s="2" t="s">
        <v>1735</v>
      </c>
      <c r="B1000" s="3" t="s">
        <v>1736</v>
      </c>
      <c r="C1000" s="4" t="str">
        <f ca="1">IFERROR(__xludf.DUMMYFUNCTION("GOOGLETRANSLATE(B1000,""auto"",""en"")"),"Method to make employers pay Gratuity and other dues to retiring / separating employees needs to be in place. Whether it is CPGRAMS, or MOLBR or Labour Commissioner none take any meaningful action on this. I am a living example where my employer is not bo"&amp;"thered about paying my Gratuity since November 2014, and nothing can be done about it.")</f>
        <v>Method to make employers pay Gratuity and other dues to retiring / separating employees needs to be in place. Whether it is CPGRAMS, or MOLBR or Labour Commissioner none take any meaningful action on this. I am a living example where my employer is not bothered about paying my Gratuity since November 2014, and nothing can be done about it.</v>
      </c>
      <c r="D1000" s="4" t="s">
        <v>1736</v>
      </c>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4.25" customHeight="1" x14ac:dyDescent="0.3">
      <c r="A1001" s="2" t="s">
        <v>1737</v>
      </c>
      <c r="B1001" s="3" t="s">
        <v>1738</v>
      </c>
      <c r="C1001" s="4" t="str">
        <f ca="1">IFERROR(__xludf.DUMMYFUNCTION("GOOGLETRANSLATE(B1001,""auto"",""en"")"),"Does the present government aware of providing the Digital literacy to common people who are not fully aware of the privacy concerns or regarding cyber security things? I'd like to suggest doing that to people since we are evolving towards inclusive digit"&amp;"alization in view of paring up with the competitive world.So, please do start the initiative at district level by issuing directions to the district authorities.Order the district magistrate to supervise these things and coordinate the process by letting "&amp;"them command their sub ordinates to do this updating initiative necessary to survive in this digital world.And one more request to government to supervise and organise the media in the path of progress and not fake news exaggeration and also towards Human"&amp;"ity wellbeing things! Prioritise the news headlines in the epaper or newspaper by minding the psychology of people towards the Well being of humanism!
Request to Prime Minister Shri Narendra Damodardas Modi Ji!
Thank you!")</f>
        <v>Does the present government aware of providing the Digital literacy to common people who are not fully aware of the privacy concerns or regarding cyber security things? I'd like to suggest doing that to people since we are evolving towards inclusive digitalization in view of paring up with the competitive world.So, please do start the initiative at district level by issuing directions to the district authorities.Order the district magistrate to supervise these things and coordinate the process by letting them command their sub ordinates to do this updating initiative necessary to survive in this digital world.And one more request to government to supervise and organise the media in the path of progress and not fake news exaggeration and also towards Humanity wellbeing things! Prioritise the news headlines in the epaper or newspaper by minding the psychology of people towards the Well being of humanism!
Request to Prime Minister Shri Narendra Damodardas Modi Ji!
Thank you!</v>
      </c>
      <c r="D1001" s="4" t="s">
        <v>1738</v>
      </c>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4.25" customHeight="1" x14ac:dyDescent="0.3">
      <c r="A1002" s="2" t="s">
        <v>1739</v>
      </c>
      <c r="B1002" s="3" t="s">
        <v>1740</v>
      </c>
      <c r="C1002" s="4" t="str">
        <f ca="1">IFERROR(__xludf.DUMMYFUNCTION("GOOGLETRANSLATE(B1002,""auto"",""en"")"),"Dear PM sir
I am very happy and appreciated your work for roads
It's amazing I want to make your attention towards a separate road line for the people who use bicycles
This can be called as eco line where only cycles run
I have seen these people are ignor"&amp;"ed from the safety perspective while they are cycling
It mainly includes old aged people and children")</f>
        <v>Dear PM sir
I am very happy and appreciated your work for roads
It's amazing I want to make your attention towards a separate road line for the people who use bicycles
This can be called as eco line where only cycles run
I have seen these people are ignored from the safety perspective while they are cycling
It mainly includes old aged people and children</v>
      </c>
      <c r="D1002" s="4" t="s">
        <v>1740</v>
      </c>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4.25" customHeight="1" x14ac:dyDescent="0.3">
      <c r="A1003" s="2" t="s">
        <v>1741</v>
      </c>
      <c r="B1003" s="3" t="s">
        <v>1742</v>
      </c>
      <c r="C1003" s="4" t="str">
        <f ca="1">IFERROR(__xludf.DUMMYFUNCTION("GOOGLETRANSLATE(B1003,""auto"",""en"")"),"Must have One Nation One Ration Card, One Nation One Health Card like One Nation One Birth Certificate, One Nation One Marriage Certificate, One Nation One Death Certificate")</f>
        <v>Must have One Nation One Ration Card, One Nation One Health Card like One Nation One Birth Certificate, One Nation One Marriage Certificate, One Nation One Death Certificate</v>
      </c>
      <c r="D1003" s="4" t="s">
        <v>1742</v>
      </c>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4.25" customHeight="1" x14ac:dyDescent="0.3">
      <c r="A1004" s="2" t="s">
        <v>1367</v>
      </c>
      <c r="B1004" s="3" t="s">
        <v>1743</v>
      </c>
      <c r="C1004" s="4" t="str">
        <f ca="1">IFERROR(__xludf.DUMMYFUNCTION("GOOGLETRANSLATE(B1004,""auto"",""en"")"),"Hi Team
Please bring the LLB 3Yrs Distance education program for professionals.
@modiji
please Look into this")</f>
        <v>Hi Team
Please bring the LLB 3Yrs Distance education program for professionals.
@modiji
please Look into this</v>
      </c>
      <c r="D1004" s="4" t="s">
        <v>1743</v>
      </c>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4.25" customHeight="1" x14ac:dyDescent="0.3">
      <c r="A1005" s="2" t="s">
        <v>1639</v>
      </c>
      <c r="B1005" s="3" t="s">
        <v>1640</v>
      </c>
      <c r="C1005" s="4" t="str">
        <f ca="1">IFERROR(__xludf.DUMMYFUNCTION("GOOGLETRANSLATE(B1005,""auto"",""en"")"),"Namaste Modiji🙏
My only request is, please respect Shri Nambi Narayananji by awarding him the BHARATHA RATHNA as soon as possible. Actually Bharatha Ratna is also not enough to respect his contributions to our country, but that's the highest award we hav"&amp;"e. It is only under his leadership and Blessings that ISRO shall reach great heights and achieve great things. So please , Modiji , I request you again and again to honour Shri Nambi Narayananji with Bharatha Ratna at the Earliest🙏🙏🙏
🙏Bharath Mata ki "&amp;"Jai !!!🙏Vande Maataram !!!🙏")</f>
        <v>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v>
      </c>
      <c r="D1005" s="4" t="s">
        <v>1640</v>
      </c>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4.25" customHeight="1" x14ac:dyDescent="0.3">
      <c r="A1006" s="2" t="s">
        <v>1639</v>
      </c>
      <c r="B1006" s="3" t="s">
        <v>1640</v>
      </c>
      <c r="C1006" s="4" t="str">
        <f ca="1">IFERROR(__xludf.DUMMYFUNCTION("GOOGLETRANSLATE(B1006,""auto"",""en"")"),"Namaste Modiji🙏
My only request is, please respect Shri Nambi Narayananji by awarding him the BHARATHA RATHNA as soon as possible. Actually Bharatha Ratna is also not enough to respect his contributions to our country, but that's the highest award we hav"&amp;"e. It is only under his leadership and Blessings that ISRO shall reach great heights and achieve great things. So please , Modiji , I request you again and again to honour Shri Nambi Narayananji with Bharatha Ratna at the Earliest🙏🙏🙏
🙏Bharath Mata ki "&amp;"Jai !!!🙏Vande Maataram !!!🙏")</f>
        <v>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v>
      </c>
      <c r="D1006" s="4" t="s">
        <v>1640</v>
      </c>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4.25" customHeight="1" x14ac:dyDescent="0.3">
      <c r="A1007" s="2" t="s">
        <v>1639</v>
      </c>
      <c r="B1007" s="3" t="s">
        <v>1640</v>
      </c>
      <c r="C1007" s="4" t="str">
        <f ca="1">IFERROR(__xludf.DUMMYFUNCTION("GOOGLETRANSLATE(B1007,""auto"",""en"")"),"Namaste Modiji🙏
My only request is, please respect Shri Nambi Narayananji by awarding him the BHARATHA RATHNA as soon as possible. Actually Bharatha Ratna is also not enough to respect his contributions to our country, but that's the highest award we hav"&amp;"e. It is only under his leadership and Blessings that ISRO shall reach great heights and achieve great things. So please , Modiji , I request you again and again to honour Shri Nambi Narayananji with Bharatha Ratna at the Earliest🙏🙏🙏
🙏Bharath Mata ki "&amp;"Jai !!!🙏Vande Maataram !!!🙏")</f>
        <v>Namaste Modiji🙏
My only request is, please respect Shri Nambi Narayananji by awarding him the BHARATHA RATHNA as soon as possible. Actually Bharatha Ratna is also not enough to respect his contributions to our country, but that's the highest award we have. It is only under his leadership and Blessings that ISRO shall reach great heights and achieve great things. So please , Modiji , I request you again and again to honour Shri Nambi Narayananji with Bharatha Ratna at the Earliest🙏🙏🙏
🙏Bharath Mata ki Jai !!!🙏Vande Maataram !!!🙏</v>
      </c>
      <c r="D1007" s="4" t="s">
        <v>1640</v>
      </c>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4.25" customHeight="1" x14ac:dyDescent="0.3">
      <c r="A1008" s="2" t="s">
        <v>1744</v>
      </c>
      <c r="B1008" s="3" t="s">
        <v>1745</v>
      </c>
      <c r="C1008" s="4" t="str">
        <f ca="1">IFERROR(__xludf.DUMMYFUNCTION("GOOGLETRANSLATE(B1008,""auto"",""en"")"),"Dear PrimeMinisterji...Namaskaar... I need your Blessings on My 50th Birthday on November1st.
I need to Probe one idea regarding Agriculture &amp; Allied sectors:Our GOI is spending Crores of Rupees for Research &amp; Development,but it is not reaching the Farm.s"&amp;"o The GOI Should make it mandate that Every Employee of Central/State/ Reaserch Depts/Line depts must Adopt one village and ensure for integrated Development Approach.for 3 years.Thanking you and Regards,, P.KrishnaMurthy,Ananthapuramu")</f>
        <v>Dear PrimeMinisterji...Namaskaar... I need your Blessings on My 50th Birthday on November1st.
I need to Probe one idea regarding Agriculture &amp; Allied sectors:Our GOI is spending Crores of Rupees for Research &amp; Development,but it is not reaching the Farm.so The GOI Should make it mandate that Every Employee of Central/State/ Reaserch Depts/Line depts must Adopt one village and ensure for integrated Development Approach.for 3 years.Thanking you and Regards,, P.KrishnaMurthy,Ananthapuramu</v>
      </c>
      <c r="D1008" s="4" t="s">
        <v>1745</v>
      </c>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4.25" customHeight="1" x14ac:dyDescent="0.3">
      <c r="A1009" s="2" t="s">
        <v>1746</v>
      </c>
      <c r="B1009" s="3" t="s">
        <v>1747</v>
      </c>
      <c r="C1009" s="4" t="str">
        <f ca="1">IFERROR(__xludf.DUMMYFUNCTION("GOOGLETRANSLATE(B1009,""auto"",""en"")"),"We need to start 100% digital currency and need to reduce paper currency step by step.
We need to educate people to start doing all transactions digitally from the smallest at the street vendor to the larger one.
All business peoples from street vendor to"&amp;" 5-star hotel needs to have a business account that people can only use for transactions.
And once it is done all the data can be tracked by the income tax department's application to avoid corruption, to generate tax one has to pay, and so on.")</f>
        <v>We need to start 100% digital currency and need to reduce paper currency step by step.
We need to educate people to start doing all transactions digitally from the smallest at the street vendor to the larger one.
All business peoples from street vendor to 5-star hotel needs to have a business account that people can only use for transactions.
And once it is done all the data can be tracked by the income tax department's application to avoid corruption, to generate tax one has to pay, and so on.</v>
      </c>
      <c r="D1009" s="4" t="s">
        <v>1747</v>
      </c>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4.25" customHeight="1" x14ac:dyDescent="0.3">
      <c r="A1010" s="2" t="s">
        <v>1746</v>
      </c>
      <c r="B1010" s="3" t="s">
        <v>1748</v>
      </c>
      <c r="C1010" s="4" t="str">
        <f ca="1">IFERROR(__xludf.DUMMYFUNCTION("GOOGLETRANSLATE(B1010,""auto"",""en"")"),"The most corrupt system in India is property registration.
We need to make it online so that people can pay fees and register online. At least we can start it for apartment registration. The buyer needs to select the area, road, building no, and apartment"&amp;" no to register his name against it, and the builders need to add there all the flat no to the government system first.
This will stop all nonsense corruption, agent fees, and unauthorized structure in India.
Why I am saying is I am from KDMC ( Kalyan Dom"&amp;"bivli Corporation ) and we have 22000 unauthorized buildings 🥴 declared by the KDMC mayor 🥴")</f>
        <v>The most corrupt system in India is property registration.
We need to make it online so that people can pay fees and register online. At least we can start it for apartment registration. The buyer needs to select the area, road, building no, and apartment no to register his name against it, and the builders need to add there all the flat no to the government system first.
This will stop all nonsense corruption, agent fees, and unauthorized structure in India.
Why I am saying is I am from KDMC ( Kalyan Dombivli Corporation ) and we have 22000 unauthorized buildings 🥴 declared by the KDMC mayor 🥴</v>
      </c>
      <c r="D1010" s="4" t="s">
        <v>1748</v>
      </c>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4.25" customHeight="1" x14ac:dyDescent="0.3">
      <c r="A1011" s="2" t="s">
        <v>1498</v>
      </c>
      <c r="B1011" s="3" t="s">
        <v>1749</v>
      </c>
      <c r="C1011" s="4" t="str">
        <f ca="1">IFERROR(__xludf.DUMMYFUNCTION("GOOGLETRANSLATE(B1011,""auto"",""en"")"),"Respected Sir,
For long India has been focussed mainly on northern, southern and western states. Whereas, Northeast and the island groups like A&amp;N &amp; Lakhsadweep have received less attention, even though in the past decade the there seems to have a good pr"&amp;"ogress.
The development of these places are important not only for the citizens living over there but for the entire nation.
These places could be a great souce of revenue in the form of tourism and organic farming. I believe North East could be alternati"&amp;"ve to Kasmir and Himachal Pradesh for tourist. Futher , A&amp;N can be our Maldives.
Besides, there remains the strategic importance of these states and islands, with China emerging as a new power in the backyard and trying to cajole our neighbours like Burma"&amp;" and Bangladesh. The island could serve as military bases to oversee maritime activities and protect our economic interest.
Jai Hind
Rajat")</f>
        <v>Respected Sir,
For long India has been focussed mainly on northern, southern and western states. Whereas, Northeast and the island groups like A&amp;N &amp; Lakhsadweep have received less attention, even though in the past decade the there seems to have a good progress.
The development of these places are important not only for the citizens living over there but for the entire nation.
These places could be a great souce of revenue in the form of tourism and organic farming. I believe North East could be alternative to Kasmir and Himachal Pradesh for tourist. Futher , A&amp;N can be our Maldives.
Besides, there remains the strategic importance of these states and islands, with China emerging as a new power in the backyard and trying to cajole our neighbours like Burma and Bangladesh. The island could serve as military bases to oversee maritime activities and protect our economic interest.
Jai Hind
Rajat</v>
      </c>
      <c r="D1011" s="4" t="s">
        <v>1749</v>
      </c>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4.25" customHeight="1" x14ac:dyDescent="0.3">
      <c r="A1012" s="2" t="s">
        <v>1402</v>
      </c>
      <c r="B1012" s="3" t="s">
        <v>1750</v>
      </c>
      <c r="C1012" s="4" t="str">
        <f ca="1">IFERROR(__xludf.DUMMYFUNCTION("GOOGLETRANSLATE(B1012,""auto"",""en"")"),"Sir,
1. There should be a huge cut in the security services of public representatives. The representative of the people is not threatened by the public. If he has to be killed by someone, then the examples of Indira Gandhi and Rajiv Gandhi are before us. "&amp;"Only the minimum necessary security should be provided to them, the rest should be turned towards public security.
2. The judicial system should be reformed, especially in the case of rape. It is often seen that the lower court and the High Court give dea"&amp;"th penalty to them, but the Supreme Court reduces their sentence. Here the question arises that either the judges of the lower court and the high court are inferior in intelligence or the study of law is wrong. If he is proved guilty, then no judicial sys"&amp;"tem can have the right to reduce his sentence. She is the culprit of the daughter who dies every day in the society, in the court, in the police station. Secondly, in the case of rape, the word minor should be removed.")</f>
        <v>Sir,
1. There should be a huge cut in the security services of public representatives. The representative of the people is not threatened by the public. If he has to be killed by someone, then the examples of Indira Gandhi and Rajiv Gandhi are before us. Only the minimum necessary security should be provided to them, the rest should be turned towards public security.
2. The judicial system should be reformed, especially in the case of rape. It is often seen that the lower court and the High Court give death penalty to them, but the Supreme Court reduces their sentence. Here the question arises that either the judges of the lower court and the high court are inferior in intelligence or the study of law is wrong. If he is proved guilty, then no judicial system can have the right to reduce his sentence. She is the culprit of the daughter who dies every day in the society, in the court, in the police station. Secondly, in the case of rape, the word minor should be removed.</v>
      </c>
      <c r="D1012" s="4" t="s">
        <v>1750</v>
      </c>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ht="14.25" customHeight="1" x14ac:dyDescent="0.3">
      <c r="A1013" s="2" t="s">
        <v>1498</v>
      </c>
      <c r="B1013" s="3" t="s">
        <v>1751</v>
      </c>
      <c r="C1013" s="4" t="str">
        <f ca="1">IFERROR(__xludf.DUMMYFUNCTION("GOOGLETRANSLATE(B1013,""auto"",""en"")"),"Sir,
Under PMAY scheme Rs 120000 is provided to the beneficiaries for construction of 25SqM houses, which causes some problem for the beneficiaries to complete the work in proper manner. Besides, there remains the chances of fund getting misused.
If inste"&amp;"ad of providing the money, houses are directly constructed by third party or agencies, the Govt can be benefitted in multiple ways:
1.The gurantee of every houses being constructed.
2. Similarity of houses giving more recognition to the Govt. scheme.
3. E"&amp;"limination of false beneficiaries.
4. Revenue from the Third parties.
With Regards
Rajat")</f>
        <v>Sir,
Under PMAY scheme Rs 120000 is provided to the beneficiaries for construction of 25SqM houses, which causes some problem for the beneficiaries to complete the work in proper manner. Besides, there remains the chances of fund getting misused.
If instead of providing the money, houses are directly constructed by third party or agencies, the Govt can be benefitted in multiple ways:
1.The gurantee of every houses being constructed.
2. Similarity of houses giving more recognition to the Govt. scheme.
3. Elimination of false beneficiaries.
4. Revenue from the Third parties.
With Regards
Rajat</v>
      </c>
      <c r="D1013" s="4" t="s">
        <v>1751</v>
      </c>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ht="14.25" customHeight="1" x14ac:dyDescent="0.3">
      <c r="A1014" s="2" t="s">
        <v>1752</v>
      </c>
      <c r="B1014" s="3" t="s">
        <v>1753</v>
      </c>
      <c r="C1014" s="4" t="str">
        <f ca="1">IFERROR(__xludf.DUMMYFUNCTION("GOOGLETRANSLATE(B1014,""auto"",""en"")"),"Dear sir,
My concern is for waste management. Some mechanism may be exploring To reuse the waste in energy sourcing . Our national science institutes may be given projects to work upon. Benchmarking in other countries may be done.How to reuse water in hom"&amp;"es ,how to reuse plastic how to recycle kitchen waste in home in economical way. Also non recyclable plastic consumption should be banned completely. A drive may be run like 1 kg plastic return get 1kg rice or anything suitable may be given to collect the"&amp;" useless plastics. cost of plastic products may be raised to limit its usage. Tax on plastic usage may be introduced on companies.")</f>
        <v>Dear sir,
My concern is for waste management. Some mechanism may be exploring To reuse the waste in energy sourcing . Our national science institutes may be given projects to work upon. Benchmarking in other countries may be done.How to reuse water in homes ,how to reuse plastic how to recycle kitchen waste in home in economical way. Also non recyclable plastic consumption should be banned completely. A drive may be run like 1 kg plastic return get 1kg rice or anything suitable may be given to collect the useless plastics. cost of plastic products may be raised to limit its usage. Tax on plastic usage may be introduced on companies.</v>
      </c>
      <c r="D1014" s="4" t="s">
        <v>1753</v>
      </c>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ht="14.25" customHeight="1" x14ac:dyDescent="0.3">
      <c r="A1015" s="2" t="s">
        <v>1754</v>
      </c>
      <c r="B1015" s="3" t="s">
        <v>1755</v>
      </c>
      <c r="C1015" s="4" t="str">
        <f ca="1">IFERROR(__xludf.DUMMYFUNCTION("GOOGLETRANSLATE(B1015,""auto"",""en"")"),"Dear Pradhan Mantri ji,
Greetings!!
I am Ajoy Kumar Das, Chairman, Dukli Panchayat Samiti,West Tripura. I am here to share our story of successful conversion of a
8 kani wasteland into an organic garden.Gram Panchayats are mostly dependent on Central and "&amp;"State funds for implementation of works.However, with augmentation of ownsource revenue, more works can be taken up and a panchayat or panchayat samiti will be self reliant. As we are all motivated by the theme of"" Aatma Nirbhar Bharat"", I think Aatma N"&amp;"irbhar Bharat has to be achieved from the grassroot level and Panchayat is at the grass root level.
We have planted various exotic veggies/fruits like Dragon fruit, Pakchai,lettuce,capsicum,broccali etc.With the profit of the initial years, we have built "&amp;"a cold storage and stalls for distribution among unemployed youths, started organic pisciculture too.
Our Facebook-id Dukli Panchayat
Twitter @DukliSamiti")</f>
        <v>Dear Pradhan Mantri ji,
Greetings!!
I am Ajoy Kumar Das, Chairman, Dukli Panchayat Samiti,West Tripura. I am here to share our story of successful conversion of a
8 kani wasteland into an organic garden.Gram Panchayats are mostly dependent on Central and State funds for implementation of works.However, with augmentation of ownsource revenue, more works can be taken up and a panchayat or panchayat samiti will be self reliant. As we are all motivated by the theme of" Aatma Nirbhar Bharat", I think Aatma Nirbhar Bharat has to be achieved from the grassroot level and Panchayat is at the grass root level.
We have planted various exotic veggies/fruits like Dragon fruit, Pakchai,lettuce,capsicum,broccali etc.With the profit of the initial years, we have built a cold storage and stalls for distribution among unemployed youths, started organic pisciculture too.
Our Facebook-id Dukli Panchayat
Twitter @DukliSamiti</v>
      </c>
      <c r="D1015" s="4" t="s">
        <v>1755</v>
      </c>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ht="14.25" customHeight="1" x14ac:dyDescent="0.3">
      <c r="A1016" s="2" t="s">
        <v>1756</v>
      </c>
      <c r="B1016" s="3" t="s">
        <v>1757</v>
      </c>
      <c r="C1016" s="4" t="str">
        <f ca="1">IFERROR(__xludf.DUMMYFUNCTION("GOOGLETRANSLATE(B1016,""auto"",""en"")"),"sir
Government should build KISAN AAYOG as mahila ayog , bal ayog so farmer can ask for justice of fraud in seeds , merchandise fraud, Duplicate pesticides and other farmer related issue.
#Do support nation Building")</f>
        <v>sir
Government should build KISAN AAYOG as mahila ayog , bal ayog so farmer can ask for justice of fraud in seeds , merchandise fraud, Duplicate pesticides and other farmer related issue.
#Do support nation Building</v>
      </c>
      <c r="D1016" s="4" t="s">
        <v>1757</v>
      </c>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ht="14.25" customHeight="1" x14ac:dyDescent="0.3">
      <c r="A1017" s="2" t="s">
        <v>1756</v>
      </c>
      <c r="B1017" s="3" t="s">
        <v>1758</v>
      </c>
      <c r="C1017" s="4" t="str">
        <f ca="1">IFERROR(__xludf.DUMMYFUNCTION("GOOGLETRANSLATE(B1017,""auto"",""en"")"),"sir
i think government should start KRUSHI CANTEEN for small and medium scale farmers so they can purchase their needful equipment
and government can easily give assistance to farmer
# Do support nation building")</f>
        <v>sir
i think government should start KRUSHI CANTEEN for small and medium scale farmers so they can purchase their needful equipment
and government can easily give assistance to farmer
# Do support nation building</v>
      </c>
      <c r="D1017" s="4" t="s">
        <v>1758</v>
      </c>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ht="14.25" customHeight="1" x14ac:dyDescent="0.3">
      <c r="A1018" s="2" t="s">
        <v>1759</v>
      </c>
      <c r="B1018" s="3" t="s">
        <v>1760</v>
      </c>
      <c r="C1018" s="4" t="str">
        <f ca="1">IFERROR(__xludf.DUMMYFUNCTION("GOOGLETRANSLATE(B1018,""auto"",""en"")"),"Hume desh me bhi under cover agent caiye aur hamare desh me aise kafi masjid aur dargah hai jisme apne desh ke loo ko khatra hai")</f>
        <v>Hume desh me bhi under cover agent caiye aur hamare desh me aise kafi masjid aur dargah hai jisme apne desh ke loo ko khatra hai</v>
      </c>
      <c r="D1018" s="4" t="s">
        <v>3158</v>
      </c>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ht="14.25" customHeight="1" x14ac:dyDescent="0.3">
      <c r="A1019" s="2" t="s">
        <v>1761</v>
      </c>
      <c r="B1019" s="3" t="s">
        <v>1762</v>
      </c>
      <c r="C1019" s="4" t="str">
        <f ca="1">IFERROR(__xludf.DUMMYFUNCTION("GOOGLETRANSLATE(B1019,""auto"",""en"")"),"Make a policy wherein, whenever there's a dispute of a land between two or more communities, in that case , that piece of land will not to go any one particular community or be divided across communities, instead make that land a garden, hospital or for a"&amp;"ny other public use. In this way, the government / Indian Judiciary will help avoid any untowards law and order situation.")</f>
        <v>Make a policy wherein, whenever there's a dispute of a land between two or more communities, in that case , that piece of land will not to go any one particular community or be divided across communities, instead make that land a garden, hospital or for any other public use. In this way, the government / Indian Judiciary will help avoid any untowards law and order situation.</v>
      </c>
      <c r="D1019" s="4" t="s">
        <v>1762</v>
      </c>
      <c r="E1019" s="4"/>
      <c r="F1019" s="4"/>
      <c r="G1019" s="4"/>
      <c r="H1019" s="4"/>
      <c r="I1019" s="4"/>
      <c r="J1019" s="4"/>
      <c r="K1019" s="4"/>
      <c r="L1019" s="4"/>
      <c r="M1019" s="4"/>
      <c r="N1019" s="4"/>
      <c r="O1019" s="4"/>
      <c r="P1019" s="4"/>
      <c r="Q1019" s="4"/>
      <c r="R1019" s="4"/>
      <c r="S1019" s="4"/>
      <c r="T1019" s="4"/>
      <c r="U1019" s="4"/>
      <c r="V1019" s="4"/>
      <c r="W1019" s="4"/>
      <c r="X1019" s="4"/>
      <c r="Y1019" s="4"/>
      <c r="Z1019" s="4"/>
    </row>
    <row r="1020" spans="1:26" ht="14.25" customHeight="1" x14ac:dyDescent="0.3">
      <c r="A1020" s="2" t="s">
        <v>1763</v>
      </c>
      <c r="B1020" s="3" t="s">
        <v>1764</v>
      </c>
      <c r="C1020" s="4" t="str">
        <f ca="1">IFERROR(__xludf.DUMMYFUNCTION("GOOGLETRANSLATE(B1020,""auto"",""en"")"),"Sir i want that 1there should be such an app in which any person in the village, he has all the information of his village and if the government brings any new policy, then his information should reach in it.")</f>
        <v>Sir i want that 1there should be such an app in which any person in the village, he has all the information of his village and if the government brings any new policy, then his information should reach in it.</v>
      </c>
      <c r="D1020" s="4" t="s">
        <v>1764</v>
      </c>
      <c r="E1020" s="4"/>
      <c r="F1020" s="4"/>
      <c r="G1020" s="4"/>
      <c r="H1020" s="4"/>
      <c r="I1020" s="4"/>
      <c r="J1020" s="4"/>
      <c r="K1020" s="4"/>
      <c r="L1020" s="4"/>
      <c r="M1020" s="4"/>
      <c r="N1020" s="4"/>
      <c r="O1020" s="4"/>
      <c r="P1020" s="4"/>
      <c r="Q1020" s="4"/>
      <c r="R1020" s="4"/>
      <c r="S1020" s="4"/>
      <c r="T1020" s="4"/>
      <c r="U1020" s="4"/>
      <c r="V1020" s="4"/>
      <c r="W1020" s="4"/>
      <c r="X1020" s="4"/>
      <c r="Y1020" s="4"/>
      <c r="Z1020" s="4"/>
    </row>
    <row r="1021" spans="1:26" ht="14.25" customHeight="1" x14ac:dyDescent="0.3">
      <c r="A1021" s="2" t="s">
        <v>1765</v>
      </c>
      <c r="B1021" s="3" t="s">
        <v>1766</v>
      </c>
      <c r="C1021" s="4" t="str">
        <f ca="1">IFERROR(__xludf.DUMMYFUNCTION("GOOGLETRANSLATE(B1021,""auto"",""en"")"),"It is a suggestion for the man ki bath of nov 2022. Dec 3rd day is Geethaa jayanti So I suggested herewith all Indians and all over world to celebrate it widely and make paaraayana of Srikrishna science, especially childs.")</f>
        <v>It is a suggestion for the man ki bath of nov 2022. Dec 3rd day is Geethaa jayanti So I suggested herewith all Indians and all over world to celebrate it widely and make paaraayana of Srikrishna science, especially childs.</v>
      </c>
      <c r="D1021" s="4" t="s">
        <v>1766</v>
      </c>
      <c r="E1021" s="4"/>
      <c r="F1021" s="4"/>
      <c r="G1021" s="4"/>
      <c r="H1021" s="4"/>
      <c r="I1021" s="4"/>
      <c r="J1021" s="4"/>
      <c r="K1021" s="4"/>
      <c r="L1021" s="4"/>
      <c r="M1021" s="4"/>
      <c r="N1021" s="4"/>
      <c r="O1021" s="4"/>
      <c r="P1021" s="4"/>
      <c r="Q1021" s="4"/>
      <c r="R1021" s="4"/>
      <c r="S1021" s="4"/>
      <c r="T1021" s="4"/>
      <c r="U1021" s="4"/>
      <c r="V1021" s="4"/>
      <c r="W1021" s="4"/>
      <c r="X1021" s="4"/>
      <c r="Y1021" s="4"/>
      <c r="Z1021" s="4"/>
    </row>
    <row r="1022" spans="1:26" ht="14.25" customHeight="1" x14ac:dyDescent="0.3">
      <c r="A1022" s="2" t="s">
        <v>1767</v>
      </c>
      <c r="B1022" s="3" t="s">
        <v>1768</v>
      </c>
      <c r="C1022" s="4" t="str">
        <f ca="1">IFERROR(__xludf.DUMMYFUNCTION("GOOGLETRANSLATE(B1022,""auto"",""en"")"),"Tarun katoch")</f>
        <v>Tarun katoch</v>
      </c>
      <c r="D1022" s="4" t="s">
        <v>1768</v>
      </c>
      <c r="E1022" s="4"/>
      <c r="F1022" s="4"/>
      <c r="G1022" s="4"/>
      <c r="H1022" s="4"/>
      <c r="I1022" s="4"/>
      <c r="J1022" s="4"/>
      <c r="K1022" s="4"/>
      <c r="L1022" s="4"/>
      <c r="M1022" s="4"/>
      <c r="N1022" s="4"/>
      <c r="O1022" s="4"/>
      <c r="P1022" s="4"/>
      <c r="Q1022" s="4"/>
      <c r="R1022" s="4"/>
      <c r="S1022" s="4"/>
      <c r="T1022" s="4"/>
      <c r="U1022" s="4"/>
      <c r="V1022" s="4"/>
      <c r="W1022" s="4"/>
      <c r="X1022" s="4"/>
      <c r="Y1022" s="4"/>
      <c r="Z1022" s="4"/>
    </row>
    <row r="1023" spans="1:26" ht="14.25" customHeight="1" x14ac:dyDescent="0.3">
      <c r="A1023" s="2" t="s">
        <v>1599</v>
      </c>
      <c r="B1023" s="3" t="s">
        <v>1768</v>
      </c>
      <c r="C1023" s="4" t="str">
        <f ca="1">IFERROR(__xludf.DUMMYFUNCTION("GOOGLETRANSLATE(B1023,""auto"",""en"")"),"Tarun katoch")</f>
        <v>Tarun katoch</v>
      </c>
      <c r="D1023" s="4" t="s">
        <v>1768</v>
      </c>
      <c r="E1023" s="4"/>
      <c r="F1023" s="4"/>
      <c r="G1023" s="4"/>
      <c r="H1023" s="4"/>
      <c r="I1023" s="4"/>
      <c r="J1023" s="4"/>
      <c r="K1023" s="4"/>
      <c r="L1023" s="4"/>
      <c r="M1023" s="4"/>
      <c r="N1023" s="4"/>
      <c r="O1023" s="4"/>
      <c r="P1023" s="4"/>
      <c r="Q1023" s="4"/>
      <c r="R1023" s="4"/>
      <c r="S1023" s="4"/>
      <c r="T1023" s="4"/>
      <c r="U1023" s="4"/>
      <c r="V1023" s="4"/>
      <c r="W1023" s="4"/>
      <c r="X1023" s="4"/>
      <c r="Y1023" s="4"/>
      <c r="Z1023" s="4"/>
    </row>
    <row r="1024" spans="1:26" ht="14.25" customHeight="1" x14ac:dyDescent="0.3">
      <c r="A1024" s="2" t="s">
        <v>1769</v>
      </c>
      <c r="B1024" s="3" t="s">
        <v>1770</v>
      </c>
      <c r="C1024" s="4" t="str">
        <f ca="1">IFERROR(__xludf.DUMMYFUNCTION("GOOGLETRANSLATE(B1024,""auto"",""en"")"),"Sir,
It is necessary to curb false allegations and freedom of expression.
1. If any ex -officio member of any party makes a false blame on anyone without any written evidence, then its membership should be legally punished as well as punishment.
2. If any"&amp;" party member, journalist, lawyer, political analyst or any citizen makes false statements against the country or against any religion, taking the guise of freedom of expression, it should be legally punished. Because no one has the right to try to prove "&amp;"everything right or wrong in the society according to your own and the country.")</f>
        <v>Sir,
It is necessary to curb false allegations and freedom of expression.
1. If any ex -officio member of any party makes a false blame on anyone without any written evidence, then its membership should be legally punished as well as punishment.
2. If any party member, journalist, lawyer, political analyst or any citizen makes false statements against the country or against any religion, taking the guise of freedom of expression, it should be legally punished. Because no one has the right to try to prove everything right or wrong in the society according to your own and the country.</v>
      </c>
      <c r="D1024" s="4" t="s">
        <v>3159</v>
      </c>
      <c r="E1024" s="4"/>
      <c r="F1024" s="4"/>
      <c r="G1024" s="4"/>
      <c r="H1024" s="4"/>
      <c r="I1024" s="4"/>
      <c r="J1024" s="4"/>
      <c r="K1024" s="4"/>
      <c r="L1024" s="4"/>
      <c r="M1024" s="4"/>
      <c r="N1024" s="4"/>
      <c r="O1024" s="4"/>
      <c r="P1024" s="4"/>
      <c r="Q1024" s="4"/>
      <c r="R1024" s="4"/>
      <c r="S1024" s="4"/>
      <c r="T1024" s="4"/>
      <c r="U1024" s="4"/>
      <c r="V1024" s="4"/>
      <c r="W1024" s="4"/>
      <c r="X1024" s="4"/>
      <c r="Y1024" s="4"/>
      <c r="Z1024" s="4"/>
    </row>
    <row r="1025" spans="1:26" ht="14.25" customHeight="1" x14ac:dyDescent="0.3">
      <c r="A1025" s="2" t="s">
        <v>502</v>
      </c>
      <c r="B1025" s="3" t="s">
        <v>1771</v>
      </c>
      <c r="C1025" s="4" t="str">
        <f ca="1">IFERROR(__xludf.DUMMYFUNCTION("GOOGLETRANSLATE(B1025,""auto"",""en"")"),"Respected Pradhan Mantriji,
One thing to suggest you sir, today's youth and people of India listen your words, I got idea till opening ceremony of Ram Mandir Ayodhya, (Namasmaran Jai Shree Ram) can be done in simple way, whenever we dial or receive Phone "&amp;"call we can answer Jai Shree Ram, this practice we are folowwing since many years.
Before adopting western cultule in india, almost every Hindu people greet eachother by saying Ram Ram, Nowadays (Hi, Hello) so sir we should regain Hindu sanskar again.
If "&amp;"33 crore people say once in a day (Jai Shree Ram) 33 Koti Ram Nam Jap will be added. in Koti Japamala. Sir you show intrest in this it will be great initiative towards Hindu culture.
Thanking You
Sachin Pathak
Hubli City,
Dist: Dharwad,
State: Karnataka.")</f>
        <v>Respected Pradhan Mantriji,
One thing to suggest you sir, today's youth and people of India listen your words, I got idea till opening ceremony of Ram Mandir Ayodhya, (Namasmaran Jai Shree Ram) can be done in simple way, whenever we dial or receive Phone call we can answer Jai Shree Ram, this practice we are folowwing since many years.
Before adopting western cultule in india, almost every Hindu people greet eachother by saying Ram Ram, Nowadays (Hi, Hello) so sir we should regain Hindu sanskar again.
If 33 crore people say once in a day (Jai Shree Ram) 33 Koti Ram Nam Jap will be added. in Koti Japamala. Sir you show intrest in this it will be great initiative towards Hindu culture.
Thanking You
Sachin Pathak
Hubli City,
Dist: Dharwad,
State: Karnataka.</v>
      </c>
      <c r="D1025" s="4" t="s">
        <v>1771</v>
      </c>
      <c r="E1025" s="4"/>
      <c r="F1025" s="4"/>
      <c r="G1025" s="4"/>
      <c r="H1025" s="4"/>
      <c r="I1025" s="4"/>
      <c r="J1025" s="4"/>
      <c r="K1025" s="4"/>
      <c r="L1025" s="4"/>
      <c r="M1025" s="4"/>
      <c r="N1025" s="4"/>
      <c r="O1025" s="4"/>
      <c r="P1025" s="4"/>
      <c r="Q1025" s="4"/>
      <c r="R1025" s="4"/>
      <c r="S1025" s="4"/>
      <c r="T1025" s="4"/>
      <c r="U1025" s="4"/>
      <c r="V1025" s="4"/>
      <c r="W1025" s="4"/>
      <c r="X1025" s="4"/>
      <c r="Y1025" s="4"/>
      <c r="Z1025" s="4"/>
    </row>
    <row r="1026" spans="1:26" ht="14.25" customHeight="1" x14ac:dyDescent="0.3">
      <c r="A1026" s="2" t="s">
        <v>1772</v>
      </c>
      <c r="B1026" s="3" t="s">
        <v>1773</v>
      </c>
      <c r="C1026" s="4" t="str">
        <f ca="1">IFERROR(__xludf.DUMMYFUNCTION("GOOGLETRANSLATE(B1026,""auto"",""en"")"),"Sir, the indifferent attitude towards the victim, tortured, and expelled employees of the executive and judiciary, the land of this country is becoming like cremation for the employees and their dependents. Communicate justice system system is very import"&amp;"ant. Is.")</f>
        <v>Sir, the indifferent attitude towards the victim, tortured, and expelled employees of the executive and judiciary, the land of this country is becoming like cremation for the employees and their dependents. Communicate justice system system is very important. Is.</v>
      </c>
      <c r="D1026" s="4" t="s">
        <v>3160</v>
      </c>
      <c r="E1026" s="4"/>
      <c r="F1026" s="4"/>
      <c r="G1026" s="4"/>
      <c r="H1026" s="4"/>
      <c r="I1026" s="4"/>
      <c r="J1026" s="4"/>
      <c r="K1026" s="4"/>
      <c r="L1026" s="4"/>
      <c r="M1026" s="4"/>
      <c r="N1026" s="4"/>
      <c r="O1026" s="4"/>
      <c r="P1026" s="4"/>
      <c r="Q1026" s="4"/>
      <c r="R1026" s="4"/>
      <c r="S1026" s="4"/>
      <c r="T1026" s="4"/>
      <c r="U1026" s="4"/>
      <c r="V1026" s="4"/>
      <c r="W1026" s="4"/>
      <c r="X1026" s="4"/>
      <c r="Y1026" s="4"/>
      <c r="Z1026" s="4"/>
    </row>
    <row r="1027" spans="1:26" ht="14.25" customHeight="1" x14ac:dyDescent="0.3">
      <c r="A1027" s="2" t="s">
        <v>1774</v>
      </c>
      <c r="B1027" s="3" t="s">
        <v>1775</v>
      </c>
      <c r="C1027" s="4" t="str">
        <f ca="1">IFERROR(__xludf.DUMMYFUNCTION("GOOGLETRANSLATE(B1027,""auto"",""en"")"),"Hello, the entire country is sorry for the mosquito accident. Remember one thing, remember it and understand the currency article.
""Time is the doer but the accident does not happen""
Today a National Level Expert Safety Agency is needed. The main task o"&amp;"f which the main task is to identify the accidents and dangers before and to give necessary instructions for it. It is necessary to have a detailed expert of every subject.")</f>
        <v>Hello, the entire country is sorry for the mosquito accident. Remember one thing, remember it and understand the currency article.
"Time is the doer but the accident does not happen"
Today a National Level Expert Safety Agency is needed. The main task of which the main task is to identify the accidents and dangers before and to give necessary instructions for it. It is necessary to have a detailed expert of every subject.</v>
      </c>
      <c r="D1027" s="4" t="s">
        <v>3161</v>
      </c>
      <c r="E1027" s="4"/>
      <c r="F1027" s="4"/>
      <c r="G1027" s="4"/>
      <c r="H1027" s="4"/>
      <c r="I1027" s="4"/>
      <c r="J1027" s="4"/>
      <c r="K1027" s="4"/>
      <c r="L1027" s="4"/>
      <c r="M1027" s="4"/>
      <c r="N1027" s="4"/>
      <c r="O1027" s="4"/>
      <c r="P1027" s="4"/>
      <c r="Q1027" s="4"/>
      <c r="R1027" s="4"/>
      <c r="S1027" s="4"/>
      <c r="T1027" s="4"/>
      <c r="U1027" s="4"/>
      <c r="V1027" s="4"/>
      <c r="W1027" s="4"/>
      <c r="X1027" s="4"/>
      <c r="Y1027" s="4"/>
      <c r="Z1027" s="4"/>
    </row>
    <row r="1028" spans="1:26" ht="14.25" customHeight="1" x14ac:dyDescent="0.3">
      <c r="A1028" s="2" t="s">
        <v>1776</v>
      </c>
      <c r="B1028" s="3" t="s">
        <v>1777</v>
      </c>
      <c r="C1028" s="4" t="str">
        <f ca="1">IFERROR(__xludf.DUMMYFUNCTION("GOOGLETRANSLATE(B1028,""auto"",""en"")"),"Western culture depends on policies, procedures, risk assessments, standard operating procedures, work instructions, personnel capabilites are assessed wrt knowledge, experience, &amp; personalities. Ours is initially started with Vernas &amp; caste based family "&amp;"working culture but now though we realised it is wrong, there is a decision making issue pending from the leadership to regularise the findings with proper documentation, communication and implementation.(Is there a leader?)
Since citizen empowerment is d"&amp;"irectly assured in western culture there is no slavery, &amp; there is proportionate growth in citizens wrt country's economy leading to good standard of living.
Here many religions/languages/political parties further aggravated the situation by creating shor"&amp;"t-term remedy (reservations in education &amp; in jobs).
Actually there is no leader to assess the risks &amp; correct ancient Vedas. Rigidity?
Can we streamline whole thing by having only two political parties (democratic &amp; republic)?")</f>
        <v>Western culture depends on policies, procedures, risk assessments, standard operating procedures, work instructions, personnel capabilites are assessed wrt knowledge, experience, &amp; personalities. Ours is initially started with Vernas &amp; caste based family working culture but now though we realised it is wrong, there is a decision making issue pending from the leadership to regularise the findings with proper documentation, communication and implementation.(Is there a leader?)
Since citizen empowerment is directly assured in western culture there is no slavery, &amp; there is proportionate growth in citizens wrt country's economy leading to good standard of living.
Here many religions/languages/political parties further aggravated the situation by creating short-term remedy (reservations in education &amp; in jobs).
Actually there is no leader to assess the risks &amp; correct ancient Vedas. Rigidity?
Can we streamline whole thing by having only two political parties (democratic &amp; republic)?</v>
      </c>
      <c r="D1028" s="4" t="s">
        <v>1777</v>
      </c>
      <c r="E1028" s="4"/>
      <c r="F1028" s="4"/>
      <c r="G1028" s="4"/>
      <c r="H1028" s="4"/>
      <c r="I1028" s="4"/>
      <c r="J1028" s="4"/>
      <c r="K1028" s="4"/>
      <c r="L1028" s="4"/>
      <c r="M1028" s="4"/>
      <c r="N1028" s="4"/>
      <c r="O1028" s="4"/>
      <c r="P1028" s="4"/>
      <c r="Q1028" s="4"/>
      <c r="R1028" s="4"/>
      <c r="S1028" s="4"/>
      <c r="T1028" s="4"/>
      <c r="U1028" s="4"/>
      <c r="V1028" s="4"/>
      <c r="W1028" s="4"/>
      <c r="X1028" s="4"/>
      <c r="Y1028" s="4"/>
      <c r="Z1028" s="4"/>
    </row>
    <row r="1029" spans="1:26" ht="14.25" customHeight="1" x14ac:dyDescent="0.3">
      <c r="A1029" s="2" t="s">
        <v>1778</v>
      </c>
      <c r="B1029" s="3" t="s">
        <v>1779</v>
      </c>
      <c r="C1029" s="4" t="str">
        <f ca="1">IFERROR(__xludf.DUMMYFUNCTION("GOOGLETRANSLATE(B1029,""auto"",""en"")"),"sir
Government thinking and desperate to make pipeline of gas and fuel like TAPI AND OTHER OPTION to its not going to happened until we have neighbors termite like pakistan
despite of that at least India can go for our internal national Gas Grid mission l"&amp;"ike BHARATMALA AND SAGARMALA as we have long distance in our own country to cover by tankers this will save money and time
Do support nation Building")</f>
        <v>sir
Government thinking and desperate to make pipeline of gas and fuel like TAPI AND OTHER OPTION to its not going to happened until we have neighbors termite like pakistan
despite of that at least India can go for our internal national Gas Grid mission like BHARATMALA AND SAGARMALA as we have long distance in our own country to cover by tankers this will save money and time
Do support nation Building</v>
      </c>
      <c r="D1029" s="4" t="s">
        <v>1779</v>
      </c>
      <c r="E1029" s="4"/>
      <c r="F1029" s="4"/>
      <c r="G1029" s="4"/>
      <c r="H1029" s="4"/>
      <c r="I1029" s="4"/>
      <c r="J1029" s="4"/>
      <c r="K1029" s="4"/>
      <c r="L1029" s="4"/>
      <c r="M1029" s="4"/>
      <c r="N1029" s="4"/>
      <c r="O1029" s="4"/>
      <c r="P1029" s="4"/>
      <c r="Q1029" s="4"/>
      <c r="R1029" s="4"/>
      <c r="S1029" s="4"/>
      <c r="T1029" s="4"/>
      <c r="U1029" s="4"/>
      <c r="V1029" s="4"/>
      <c r="W1029" s="4"/>
      <c r="X1029" s="4"/>
      <c r="Y1029" s="4"/>
      <c r="Z1029" s="4"/>
    </row>
    <row r="1030" spans="1:26" ht="14.25" customHeight="1" x14ac:dyDescent="0.3">
      <c r="A1030" s="2" t="s">
        <v>1780</v>
      </c>
      <c r="B1030" s="3" t="s">
        <v>1781</v>
      </c>
      <c r="C1030" s="4" t="str">
        <f ca="1">IFERROR(__xludf.DUMMYFUNCTION("GOOGLETRANSLATE(B1030,""auto"",""en"")"),"sir
apply SCADA SYSTEM TO PDS SCHEME will help to reduce blackmarketing of ration and will justice the people of country
justice the people #")</f>
        <v>sir
apply SCADA SYSTEM TO PDS SCHEME will help to reduce blackmarketing of ration and will justice the people of country
justice the people #</v>
      </c>
      <c r="D1030" s="4" t="s">
        <v>1781</v>
      </c>
      <c r="E1030" s="4"/>
      <c r="F1030" s="4"/>
      <c r="G1030" s="4"/>
      <c r="H1030" s="4"/>
      <c r="I1030" s="4"/>
      <c r="J1030" s="4"/>
      <c r="K1030" s="4"/>
      <c r="L1030" s="4"/>
      <c r="M1030" s="4"/>
      <c r="N1030" s="4"/>
      <c r="O1030" s="4"/>
      <c r="P1030" s="4"/>
      <c r="Q1030" s="4"/>
      <c r="R1030" s="4"/>
      <c r="S1030" s="4"/>
      <c r="T1030" s="4"/>
      <c r="U1030" s="4"/>
      <c r="V1030" s="4"/>
      <c r="W1030" s="4"/>
      <c r="X1030" s="4"/>
      <c r="Y1030" s="4"/>
      <c r="Z1030" s="4"/>
    </row>
    <row r="1031" spans="1:26" ht="14.25" customHeight="1" x14ac:dyDescent="0.3">
      <c r="A1031" s="2" t="s">
        <v>1782</v>
      </c>
      <c r="B1031" s="3" t="s">
        <v>1783</v>
      </c>
      <c r="C1031" s="4" t="str">
        <f ca="1">IFERROR(__xludf.DUMMYFUNCTION("GOOGLETRANSLATE(B1031,""auto"",""en"")"),"Request one time safety audit of all rope way bridges. Load capacity marking should be in visinity")</f>
        <v>Request one time safety audit of all rope way bridges. Load capacity marking should be in visinity</v>
      </c>
      <c r="D1031" s="4" t="s">
        <v>1783</v>
      </c>
      <c r="E1031" s="4"/>
      <c r="F1031" s="4"/>
      <c r="G1031" s="4"/>
      <c r="H1031" s="4"/>
      <c r="I1031" s="4"/>
      <c r="J1031" s="4"/>
      <c r="K1031" s="4"/>
      <c r="L1031" s="4"/>
      <c r="M1031" s="4"/>
      <c r="N1031" s="4"/>
      <c r="O1031" s="4"/>
      <c r="P1031" s="4"/>
      <c r="Q1031" s="4"/>
      <c r="R1031" s="4"/>
      <c r="S1031" s="4"/>
      <c r="T1031" s="4"/>
      <c r="U1031" s="4"/>
      <c r="V1031" s="4"/>
      <c r="W1031" s="4"/>
      <c r="X1031" s="4"/>
      <c r="Y1031" s="4"/>
      <c r="Z1031" s="4"/>
    </row>
    <row r="1032" spans="1:26" ht="14.25" customHeight="1" x14ac:dyDescent="0.3">
      <c r="A1032" s="2" t="s">
        <v>1784</v>
      </c>
      <c r="B1032" s="3" t="s">
        <v>1785</v>
      </c>
      <c r="C1032" s="4" t="str">
        <f ca="1">IFERROR(__xludf.DUMMYFUNCTION("GOOGLETRANSLATE(B1032,""auto"",""en"")"),"The Education system must be same in all the states of India, &amp; all private school, college should be comes under the government control.
Fee structure for any education must be same in my Country.
Please Implement a system in which every person can get a"&amp;" better job and live a better life in my Country.
Government should ensure that every person of India, Rich Or Poor can get better &amp; same education, under the government policies &amp; control, so that every person of India live a better life.
Jai Hind, Jai B"&amp;"harat")</f>
        <v>The Education system must be same in all the states of India, &amp; all private school, college should be comes under the government control.
Fee structure for any education must be same in my Country.
Please Implement a system in which every person can get a better job and live a better life in my Country.
Government should ensure that every person of India, Rich Or Poor can get better &amp; same education, under the government policies &amp; control, so that every person of India live a better life.
Jai Hind, Jai Bharat</v>
      </c>
      <c r="D1032" s="4" t="s">
        <v>1785</v>
      </c>
      <c r="E1032" s="4"/>
      <c r="F1032" s="4"/>
      <c r="G1032" s="4"/>
      <c r="H1032" s="4"/>
      <c r="I1032" s="4"/>
      <c r="J1032" s="4"/>
      <c r="K1032" s="4"/>
      <c r="L1032" s="4"/>
      <c r="M1032" s="4"/>
      <c r="N1032" s="4"/>
      <c r="O1032" s="4"/>
      <c r="P1032" s="4"/>
      <c r="Q1032" s="4"/>
      <c r="R1032" s="4"/>
      <c r="S1032" s="4"/>
      <c r="T1032" s="4"/>
      <c r="U1032" s="4"/>
      <c r="V1032" s="4"/>
      <c r="W1032" s="4"/>
      <c r="X1032" s="4"/>
      <c r="Y1032" s="4"/>
      <c r="Z1032" s="4"/>
    </row>
    <row r="1033" spans="1:26" ht="14.25" customHeight="1" x14ac:dyDescent="0.3">
      <c r="A1033" s="2" t="s">
        <v>1786</v>
      </c>
      <c r="B1033" s="3" t="s">
        <v>1787</v>
      </c>
      <c r="C1033" s="4" t="str">
        <f ca="1">IFERROR(__xludf.DUMMYFUNCTION("GOOGLETRANSLATE(B1033,""auto"",""en"")"),"Sir there should be some provision or some govt help to make the homes completely dpendent on solar energy not using govt or other modes of supply of energy to run the home and the homes should be eco friendly so that use of Air conditioner is decreased.")</f>
        <v>Sir there should be some provision or some govt help to make the homes completely dpendent on solar energy not using govt or other modes of supply of energy to run the home and the homes should be eco friendly so that use of Air conditioner is decreased.</v>
      </c>
      <c r="D1033" s="4" t="s">
        <v>1787</v>
      </c>
      <c r="E1033" s="4"/>
      <c r="F1033" s="4"/>
      <c r="G1033" s="4"/>
      <c r="H1033" s="4"/>
      <c r="I1033" s="4"/>
      <c r="J1033" s="4"/>
      <c r="K1033" s="4"/>
      <c r="L1033" s="4"/>
      <c r="M1033" s="4"/>
      <c r="N1033" s="4"/>
      <c r="O1033" s="4"/>
      <c r="P1033" s="4"/>
      <c r="Q1033" s="4"/>
      <c r="R1033" s="4"/>
      <c r="S1033" s="4"/>
      <c r="T1033" s="4"/>
      <c r="U1033" s="4"/>
      <c r="V1033" s="4"/>
      <c r="W1033" s="4"/>
      <c r="X1033" s="4"/>
      <c r="Y1033" s="4"/>
      <c r="Z1033" s="4"/>
    </row>
    <row r="1034" spans="1:26" ht="14.25" customHeight="1" x14ac:dyDescent="0.3">
      <c r="A1034" s="2" t="s">
        <v>1788</v>
      </c>
      <c r="B1034" s="3" t="s">
        <v>1789</v>
      </c>
      <c r="C1034" s="4" t="str">
        <f ca="1">IFERROR(__xludf.DUMMYFUNCTION("GOOGLETRANSLATE(B1034,""auto"",""en"")"),"Sir,
If you can make Friday a holiday for all employees. It will definitely boost economy. With more days free at the weekend. More expenditure will be made from hands of people. More chance of going for trips.
Will be always remembered by all citizens as"&amp;" this government brought Friday leave. Also it will attract minority.")</f>
        <v>Sir,
If you can make Friday a holiday for all employees. It will definitely boost economy. With more days free at the weekend. More expenditure will be made from hands of people. More chance of going for trips.
Will be always remembered by all citizens as this government brought Friday leave. Also it will attract minority.</v>
      </c>
      <c r="D1034" s="4" t="s">
        <v>1789</v>
      </c>
      <c r="E1034" s="4"/>
      <c r="F1034" s="4"/>
      <c r="G1034" s="4"/>
      <c r="H1034" s="4"/>
      <c r="I1034" s="4"/>
      <c r="J1034" s="4"/>
      <c r="K1034" s="4"/>
      <c r="L1034" s="4"/>
      <c r="M1034" s="4"/>
      <c r="N1034" s="4"/>
      <c r="O1034" s="4"/>
      <c r="P1034" s="4"/>
      <c r="Q1034" s="4"/>
      <c r="R1034" s="4"/>
      <c r="S1034" s="4"/>
      <c r="T1034" s="4"/>
      <c r="U1034" s="4"/>
      <c r="V1034" s="4"/>
      <c r="W1034" s="4"/>
      <c r="X1034" s="4"/>
      <c r="Y1034" s="4"/>
      <c r="Z1034" s="4"/>
    </row>
    <row r="1035" spans="1:26" ht="14.25" customHeight="1" x14ac:dyDescent="0.3">
      <c r="A1035" s="2" t="s">
        <v>1790</v>
      </c>
      <c r="B1035" s="3" t="s">
        <v>1791</v>
      </c>
      <c r="C1035" s="4" t="str">
        <f ca="1">IFERROR(__xludf.DUMMYFUNCTION("GOOGLETRANSLATE(B1035,""auto"",""en"")"),"We celebrate Teachers Day, Doctors Day, Nurse Day to recognise the role played by teachers, health workers in shaping the future of a nation. But we don't have any such specific day dedicated to Anganwari Workers and ASHA Workers. These workers also plays"&amp;" crucial role in educating &amp; taking care of nutrition of children and assists in providing basic health care facilities at grassroot level. Few months back WHO had also recognised the role played by ASHA workers during the pandemic. So I request GoI to ce"&amp;"lebrate Anganwari workers day and ASHA workers day.")</f>
        <v>We celebrate Teachers Day, Doctors Day, Nurse Day to recognise the role played by teachers, health workers in shaping the future of a nation. But we don't have any such specific day dedicated to Anganwari Workers and ASHA Workers. These workers also plays crucial role in educating &amp; taking care of nutrition of children and assists in providing basic health care facilities at grassroot level. Few months back WHO had also recognised the role played by ASHA workers during the pandemic. So I request GoI to celebrate Anganwari workers day and ASHA workers day.</v>
      </c>
      <c r="D1035" s="4" t="s">
        <v>1791</v>
      </c>
      <c r="E1035" s="4"/>
      <c r="F1035" s="4"/>
      <c r="G1035" s="4"/>
      <c r="H1035" s="4"/>
      <c r="I1035" s="4"/>
      <c r="J1035" s="4"/>
      <c r="K1035" s="4"/>
      <c r="L1035" s="4"/>
      <c r="M1035" s="4"/>
      <c r="N1035" s="4"/>
      <c r="O1035" s="4"/>
      <c r="P1035" s="4"/>
      <c r="Q1035" s="4"/>
      <c r="R1035" s="4"/>
      <c r="S1035" s="4"/>
      <c r="T1035" s="4"/>
      <c r="U1035" s="4"/>
      <c r="V1035" s="4"/>
      <c r="W1035" s="4"/>
      <c r="X1035" s="4"/>
      <c r="Y1035" s="4"/>
      <c r="Z1035" s="4"/>
    </row>
    <row r="1036" spans="1:26" ht="14.25" customHeight="1" x14ac:dyDescent="0.3">
      <c r="A1036" s="2" t="s">
        <v>1792</v>
      </c>
      <c r="B1036" s="3" t="s">
        <v>1793</v>
      </c>
      <c r="C1036" s="4" t="str">
        <f ca="1">IFERROR(__xludf.DUMMYFUNCTION("GOOGLETRANSLATE(B1036,""auto"",""en"")"),"Respective government,
This is a request from me. Regarding pension given after retirement. For some employees under government (state), minimum pension given is very less . Not even afford monthly basic bills like electricity, water etc. It is just 4000 "&amp;"INR is given. Please consider this and increase it to atleast to 10,000 INR so that people can have money for their basic expenses like house bills ,medical bills etc. It is my humble appeal to government because normal employee at the age of 60 will not "&amp;"be able to search or do new work. Please understand and go through such employee categories and take a decision.
Regards,
Indian citizen")</f>
        <v>Respective government,
This is a request from me. Regarding pension given after retirement. For some employees under government (state), minimum pension given is very less . Not even afford monthly basic bills like electricity, water etc. It is just 4000 INR is given. Please consider this and increase it to atleast to 10,000 INR so that people can have money for their basic expenses like house bills ,medical bills etc. It is my humble appeal to government because normal employee at the age of 60 will not be able to search or do new work. Please understand and go through such employee categories and take a decision.
Regards,
Indian citizen</v>
      </c>
      <c r="D1036" s="4" t="s">
        <v>1793</v>
      </c>
      <c r="E1036" s="4"/>
      <c r="F1036" s="4"/>
      <c r="G1036" s="4"/>
      <c r="H1036" s="4"/>
      <c r="I1036" s="4"/>
      <c r="J1036" s="4"/>
      <c r="K1036" s="4"/>
      <c r="L1036" s="4"/>
      <c r="M1036" s="4"/>
      <c r="N1036" s="4"/>
      <c r="O1036" s="4"/>
      <c r="P1036" s="4"/>
      <c r="Q1036" s="4"/>
      <c r="R1036" s="4"/>
      <c r="S1036" s="4"/>
      <c r="T1036" s="4"/>
      <c r="U1036" s="4"/>
      <c r="V1036" s="4"/>
      <c r="W1036" s="4"/>
      <c r="X1036" s="4"/>
      <c r="Y1036" s="4"/>
      <c r="Z1036" s="4"/>
    </row>
    <row r="1037" spans="1:26" ht="14.25" customHeight="1" x14ac:dyDescent="0.3">
      <c r="A1037" s="2" t="s">
        <v>1794</v>
      </c>
      <c r="B1037" s="3" t="s">
        <v>1795</v>
      </c>
      <c r="C1037" s="4" t="str">
        <f ca="1">IFERROR(__xludf.DUMMYFUNCTION("GOOGLETRANSLATE(B1037,""auto"",""en"")"),"Dear Sir,
I have been living in this city of Bengaluru for twenty years and the city and its beautiful people made it a truly cosmopolitan city !
This city is too precious to our country-the software services and also many other modern state of the art ha"&amp;"rdware industries with over 7Billion US$ in exports and a large no.0f business visitors &amp; tourists make it a priority task to build a contemporary GLOBAL CITY.
Today ,the city lacks a comprehensive Town/City Planning Department and the roads, flyovers and"&amp;" other associated infrastructure ,which are being built do not generally comply with Global standards- actually far below it!
My humble proposal to PRIME MINISTER'S OFFICE is to take a bold step and adopt the city and develop it as a truly Global City com"&amp;"parable to any other cities in the ASEAN Region, like Kualalumpur, Jakarta ,Bangkok etc .This is an important task for our country and we all are looking upto the PMO for this bold initiative!")</f>
        <v>Dear Sir,
I have been living in this city of Bengaluru for twenty years and the city and its beautiful people made it a truly cosmopolitan city !
This city is too precious to our country-the software services and also many other modern state of the art hardware industries with over 7Billion US$ in exports and a large no.0f business visitors &amp; tourists make it a priority task to build a contemporary GLOBAL CITY.
Today ,the city lacks a comprehensive Town/City Planning Department and the roads, flyovers and other associated infrastructure ,which are being built do not generally comply with Global standards- actually far below it!
My humble proposal to PRIME MINISTER'S OFFICE is to take a bold step and adopt the city and develop it as a truly Global City comparable to any other cities in the ASEAN Region, like Kualalumpur, Jakarta ,Bangkok etc .This is an important task for our country and we all are looking upto the PMO for this bold initiative!</v>
      </c>
      <c r="D1037" s="4" t="s">
        <v>1795</v>
      </c>
      <c r="E1037" s="4"/>
      <c r="F1037" s="4"/>
      <c r="G1037" s="4"/>
      <c r="H1037" s="4"/>
      <c r="I1037" s="4"/>
      <c r="J1037" s="4"/>
      <c r="K1037" s="4"/>
      <c r="L1037" s="4"/>
      <c r="M1037" s="4"/>
      <c r="N1037" s="4"/>
      <c r="O1037" s="4"/>
      <c r="P1037" s="4"/>
      <c r="Q1037" s="4"/>
      <c r="R1037" s="4"/>
      <c r="S1037" s="4"/>
      <c r="T1037" s="4"/>
      <c r="U1037" s="4"/>
      <c r="V1037" s="4"/>
      <c r="W1037" s="4"/>
      <c r="X1037" s="4"/>
      <c r="Y1037" s="4"/>
      <c r="Z1037" s="4"/>
    </row>
    <row r="1038" spans="1:26" ht="14.25" customHeight="1" x14ac:dyDescent="0.3">
      <c r="A1038" s="2" t="s">
        <v>1796</v>
      </c>
      <c r="B1038" s="3" t="s">
        <v>1797</v>
      </c>
      <c r="C1038" s="4" t="str">
        <f ca="1">IFERROR(__xludf.DUMMYFUNCTION("GOOGLETRANSLATE(B1038,""auto"",""en"")"),"Sir,
Iam from a small town Godavarikhani in Telangana.I want to see our country as a developed Nation in my lifetime.I request you to take all steps to get rid of wide spread corruption in our country.There is need for establishment of independent vigilan"&amp;"ce wing ,similar to intelligence wing of police,defense services who will report directly to PMO .This vigilance wing will observe silently the employees conduct ,work performance sincerity in government offices,police judiciary etc and report illegal ,co"&amp;"rrupt practices to you for taking necessary action.")</f>
        <v>Sir,
Iam from a small town Godavarikhani in Telangana.I want to see our country as a developed Nation in my lifetime.I request you to take all steps to get rid of wide spread corruption in our country.There is need for establishment of independent vigilance wing ,similar to intelligence wing of police,defense services who will report directly to PMO .This vigilance wing will observe silently the employees conduct ,work performance sincerity in government offices,police judiciary etc and report illegal ,corrupt practices to you for taking necessary action.</v>
      </c>
      <c r="D1038" s="4" t="s">
        <v>1797</v>
      </c>
      <c r="E1038" s="4"/>
      <c r="F1038" s="4"/>
      <c r="G1038" s="4"/>
      <c r="H1038" s="4"/>
      <c r="I1038" s="4"/>
      <c r="J1038" s="4"/>
      <c r="K1038" s="4"/>
      <c r="L1038" s="4"/>
      <c r="M1038" s="4"/>
      <c r="N1038" s="4"/>
      <c r="O1038" s="4"/>
      <c r="P1038" s="4"/>
      <c r="Q1038" s="4"/>
      <c r="R1038" s="4"/>
      <c r="S1038" s="4"/>
      <c r="T1038" s="4"/>
      <c r="U1038" s="4"/>
      <c r="V1038" s="4"/>
      <c r="W1038" s="4"/>
      <c r="X1038" s="4"/>
      <c r="Y1038" s="4"/>
      <c r="Z1038" s="4"/>
    </row>
    <row r="1039" spans="1:26" ht="14.25" customHeight="1" x14ac:dyDescent="0.3">
      <c r="A1039" s="2" t="s">
        <v>1796</v>
      </c>
      <c r="B1039" s="3" t="s">
        <v>1798</v>
      </c>
      <c r="C1039" s="4" t="str">
        <f ca="1">IFERROR(__xludf.DUMMYFUNCTION("GOOGLETRANSLATE(B1039,""auto"",""en"")"),"Respected Sir,
This week i was at Kashi -Varanasi with my family. First of all thanks from core of heart to see the development at varanasi . One who have gone there after couple of years , he cant believe that the changes could have happened . No words t"&amp;"o thanks for your efforts.
Now the bar of expectations has risen up so some small suggestions to implement which we have seen could have been implemented without any cost and efforts but just by passing instructions from the right person.
1. No signages t"&amp;"o guide devotees from where the people can enter in coridor. Like person with Online pass can go from Gate -4. should be mentioned on pass also.
2. Very less counters to issue pass there itself, only one at Dasmedghat, need to add more . Can be put at Rly"&amp;" station also.
3. Need to lit up with colored lights all the ghats in tune of Assi Ghat.
4. Need to put some light boards mentioning the name of Ghats nicely in same style on all Ghats.")</f>
        <v>Respected Sir,
This week i was at Kashi -Varanasi with my family. First of all thanks from core of heart to see the development at varanasi . One who have gone there after couple of years , he cant believe that the changes could have happened . No words to thanks for your efforts.
Now the bar of expectations has risen up so some small suggestions to implement which we have seen could have been implemented without any cost and efforts but just by passing instructions from the right person.
1. No signages to guide devotees from where the people can enter in coridor. Like person with Online pass can go from Gate -4. should be mentioned on pass also.
2. Very less counters to issue pass there itself, only one at Dasmedghat, need to add more . Can be put at Rly station also.
3. Need to lit up with colored lights all the ghats in tune of Assi Ghat.
4. Need to put some light boards mentioning the name of Ghats nicely in same style on all Ghats.</v>
      </c>
      <c r="D1039" s="4" t="s">
        <v>1798</v>
      </c>
      <c r="E1039" s="4"/>
      <c r="F1039" s="4"/>
      <c r="G1039" s="4"/>
      <c r="H1039" s="4"/>
      <c r="I1039" s="4"/>
      <c r="J1039" s="4"/>
      <c r="K1039" s="4"/>
      <c r="L1039" s="4"/>
      <c r="M1039" s="4"/>
      <c r="N1039" s="4"/>
      <c r="O1039" s="4"/>
      <c r="P1039" s="4"/>
      <c r="Q1039" s="4"/>
      <c r="R1039" s="4"/>
      <c r="S1039" s="4"/>
      <c r="T1039" s="4"/>
      <c r="U1039" s="4"/>
      <c r="V1039" s="4"/>
      <c r="W1039" s="4"/>
      <c r="X1039" s="4"/>
      <c r="Y1039" s="4"/>
      <c r="Z1039" s="4"/>
    </row>
    <row r="1040" spans="1:26" ht="14.25" customHeight="1" x14ac:dyDescent="0.3">
      <c r="A1040" s="2" t="s">
        <v>1799</v>
      </c>
      <c r="B1040" s="3" t="s">
        <v>1800</v>
      </c>
      <c r="C1040" s="4" t="str">
        <f ca="1">IFERROR(__xludf.DUMMYFUNCTION("GOOGLETRANSLATE(B1040,""auto"",""en"")"),"Government must automate Tax deduction based on PAN Card and Aadhar Card record. All Bank accounts financial transactions should be recorded in PAN so that nobody can hide income and generate blackmoney.")</f>
        <v>Government must automate Tax deduction based on PAN Card and Aadhar Card record. All Bank accounts financial transactions should be recorded in PAN so that nobody can hide income and generate blackmoney.</v>
      </c>
      <c r="D1040" s="4" t="s">
        <v>1800</v>
      </c>
      <c r="E1040" s="4"/>
      <c r="F1040" s="4"/>
      <c r="G1040" s="4"/>
      <c r="H1040" s="4"/>
      <c r="I1040" s="4"/>
      <c r="J1040" s="4"/>
      <c r="K1040" s="4"/>
      <c r="L1040" s="4"/>
      <c r="M1040" s="4"/>
      <c r="N1040" s="4"/>
      <c r="O1040" s="4"/>
      <c r="P1040" s="4"/>
      <c r="Q1040" s="4"/>
      <c r="R1040" s="4"/>
      <c r="S1040" s="4"/>
      <c r="T1040" s="4"/>
      <c r="U1040" s="4"/>
      <c r="V1040" s="4"/>
      <c r="W1040" s="4"/>
      <c r="X1040" s="4"/>
      <c r="Y1040" s="4"/>
      <c r="Z1040" s="4"/>
    </row>
    <row r="1041" spans="1:26" ht="14.25" customHeight="1" x14ac:dyDescent="0.3">
      <c r="A1041" s="2" t="s">
        <v>1801</v>
      </c>
      <c r="B1041" s="3" t="s">
        <v>1802</v>
      </c>
      <c r="C1041" s="4" t="str">
        <f ca="1">IFERROR(__xludf.DUMMYFUNCTION("GOOGLETRANSLATE(B1041,""auto"",""en"")"),"Hello Sir,
There are lot medicines for neuro purposes life saving which govt medical colleges are taking from /exported from China, our pharma companies in tie up govt research institutions like sree chitra , AIIMs can develop these fantastically there by"&amp;" helping our people as well as can become an world class distributor.please initiative such areas where there are lot of scope, need micro management initially.")</f>
        <v>Hello Sir,
There are lot medicines for neuro purposes life saving which govt medical colleges are taking from /exported from China, our pharma companies in tie up govt research institutions like sree chitra , AIIMs can develop these fantastically there by helping our people as well as can become an world class distributor.please initiative such areas where there are lot of scope, need micro management initially.</v>
      </c>
      <c r="D1041" s="4" t="s">
        <v>1802</v>
      </c>
      <c r="E1041" s="4"/>
      <c r="F1041" s="4"/>
      <c r="G1041" s="4"/>
      <c r="H1041" s="4"/>
      <c r="I1041" s="4"/>
      <c r="J1041" s="4"/>
      <c r="K1041" s="4"/>
      <c r="L1041" s="4"/>
      <c r="M1041" s="4"/>
      <c r="N1041" s="4"/>
      <c r="O1041" s="4"/>
      <c r="P1041" s="4"/>
      <c r="Q1041" s="4"/>
      <c r="R1041" s="4"/>
      <c r="S1041" s="4"/>
      <c r="T1041" s="4"/>
      <c r="U1041" s="4"/>
      <c r="V1041" s="4"/>
      <c r="W1041" s="4"/>
      <c r="X1041" s="4"/>
      <c r="Y1041" s="4"/>
      <c r="Z1041" s="4"/>
    </row>
    <row r="1042" spans="1:26" ht="14.25" customHeight="1" x14ac:dyDescent="0.3">
      <c r="A1042" s="2" t="s">
        <v>1803</v>
      </c>
      <c r="B1042" s="3" t="s">
        <v>1804</v>
      </c>
      <c r="C1042" s="4" t="str">
        <f ca="1">IFERROR(__xludf.DUMMYFUNCTION("GOOGLETRANSLATE(B1042,""auto"",""en"")"),"Hi prime minister sir,
I am from Chatrai, Eluru District, AP,
My Small Idea #is very important to bring the errors and their amendments in the legislative system at this time and contributes to the growth of the country. Thankyou Sir, It's A Great Opportu"&amp;"nity Sir.and")</f>
        <v>Hi prime minister sir,
I am from Chatrai, Eluru District, AP,
My Small Idea #is very important to bring the errors and their amendments in the legislative system at this time and contributes to the growth of the country. Thankyou Sir, It's A Great Opportunity Sir.and</v>
      </c>
      <c r="D1042" s="4" t="s">
        <v>3162</v>
      </c>
      <c r="E1042" s="4"/>
      <c r="F1042" s="4"/>
      <c r="G1042" s="4"/>
      <c r="H1042" s="4"/>
      <c r="I1042" s="4"/>
      <c r="J1042" s="4"/>
      <c r="K1042" s="4"/>
      <c r="L1042" s="4"/>
      <c r="M1042" s="4"/>
      <c r="N1042" s="4"/>
      <c r="O1042" s="4"/>
      <c r="P1042" s="4"/>
      <c r="Q1042" s="4"/>
      <c r="R1042" s="4"/>
      <c r="S1042" s="4"/>
      <c r="T1042" s="4"/>
      <c r="U1042" s="4"/>
      <c r="V1042" s="4"/>
      <c r="W1042" s="4"/>
      <c r="X1042" s="4"/>
      <c r="Y1042" s="4"/>
      <c r="Z1042" s="4"/>
    </row>
    <row r="1043" spans="1:26" ht="14.25" customHeight="1" x14ac:dyDescent="0.3">
      <c r="A1043" s="2" t="s">
        <v>946</v>
      </c>
      <c r="B1043" s="3" t="s">
        <v>1805</v>
      </c>
      <c r="C1043" s="4" t="str">
        <f ca="1">IFERROR(__xludf.DUMMYFUNCTION("GOOGLETRANSLATE(B1043,""auto"",""en"")"),"Dear PM
We can cut GST and give subsidise to fuel mean automatically all goods and services price reduce INFLATION problem resolve
No need to CHANGE INTEREST RATES
Thanks and regards
Mugunda Kumar P K")</f>
        <v>Dear PM
We can cut GST and give subsidise to fuel mean automatically all goods and services price reduce INFLATION problem resolve
No need to CHANGE INTEREST RATES
Thanks and regards
Mugunda Kumar P K</v>
      </c>
      <c r="D1043" s="4" t="s">
        <v>1805</v>
      </c>
      <c r="E1043" s="4"/>
      <c r="F1043" s="4"/>
      <c r="G1043" s="4"/>
      <c r="H1043" s="4"/>
      <c r="I1043" s="4"/>
      <c r="J1043" s="4"/>
      <c r="K1043" s="4"/>
      <c r="L1043" s="4"/>
      <c r="M1043" s="4"/>
      <c r="N1043" s="4"/>
      <c r="O1043" s="4"/>
      <c r="P1043" s="4"/>
      <c r="Q1043" s="4"/>
      <c r="R1043" s="4"/>
      <c r="S1043" s="4"/>
      <c r="T1043" s="4"/>
      <c r="U1043" s="4"/>
      <c r="V1043" s="4"/>
      <c r="W1043" s="4"/>
      <c r="X1043" s="4"/>
      <c r="Y1043" s="4"/>
      <c r="Z1043" s="4"/>
    </row>
    <row r="1044" spans="1:26" ht="14.25" customHeight="1" x14ac:dyDescent="0.3">
      <c r="A1044" s="2" t="s">
        <v>1806</v>
      </c>
      <c r="B1044" s="3" t="s">
        <v>1798</v>
      </c>
      <c r="C1044" s="4" t="str">
        <f ca="1">IFERROR(__xludf.DUMMYFUNCTION("GOOGLETRANSLATE(B1044,""auto"",""en"")"),"Respected Sir,
This week i was at Kashi -Varanasi with my family. First of all thanks from core of heart to see the development at varanasi . One who have gone there after couple of years , he cant believe that the changes could have happened . No words t"&amp;"o thanks for your efforts.
Now the bar of expectations has risen up so some small suggestions to implement which we have seen could have been implemented without any cost and efforts but just by passing instructions from the right person.
1. No signages t"&amp;"o guide devotees from where the people can enter in coridor. Like person with Online pass can go from Gate -4. should be mentioned on pass also.
2. Very less counters to issue pass there itself, only one at Dasmedghat, need to add more . Can be put at Rly"&amp;" station also.
3. Need to lit up with colored lights all the ghats in tune of Assi Ghat.
4. Need to put some light boards mentioning the name of Ghats nicely in same style on all Ghats.")</f>
        <v>Respected Sir,
This week i was at Kashi -Varanasi with my family. First of all thanks from core of heart to see the development at varanasi . One who have gone there after couple of years , he cant believe that the changes could have happened . No words to thanks for your efforts.
Now the bar of expectations has risen up so some small suggestions to implement which we have seen could have been implemented without any cost and efforts but just by passing instructions from the right person.
1. No signages to guide devotees from where the people can enter in coridor. Like person with Online pass can go from Gate -4. should be mentioned on pass also.
2. Very less counters to issue pass there itself, only one at Dasmedghat, need to add more . Can be put at Rly station also.
3. Need to lit up with colored lights all the ghats in tune of Assi Ghat.
4. Need to put some light boards mentioning the name of Ghats nicely in same style on all Ghats.</v>
      </c>
      <c r="D1044" s="4" t="s">
        <v>1798</v>
      </c>
      <c r="E1044" s="4"/>
      <c r="F1044" s="4"/>
      <c r="G1044" s="4"/>
      <c r="H1044" s="4"/>
      <c r="I1044" s="4"/>
      <c r="J1044" s="4"/>
      <c r="K1044" s="4"/>
      <c r="L1044" s="4"/>
      <c r="M1044" s="4"/>
      <c r="N1044" s="4"/>
      <c r="O1044" s="4"/>
      <c r="P1044" s="4"/>
      <c r="Q1044" s="4"/>
      <c r="R1044" s="4"/>
      <c r="S1044" s="4"/>
      <c r="T1044" s="4"/>
      <c r="U1044" s="4"/>
      <c r="V1044" s="4"/>
      <c r="W1044" s="4"/>
      <c r="X1044" s="4"/>
      <c r="Y1044" s="4"/>
      <c r="Z1044" s="4"/>
    </row>
    <row r="1045" spans="1:26" ht="14.25" customHeight="1" x14ac:dyDescent="0.3">
      <c r="A1045" s="2" t="s">
        <v>1807</v>
      </c>
      <c r="B1045" s="3" t="s">
        <v>1808</v>
      </c>
      <c r="C1045" s="4" t="str">
        <f ca="1">IFERROR(__xludf.DUMMYFUNCTION("GOOGLETRANSLATE(B1045,""auto"",""en"")"),"Hello Respected Sir,
Can we add the ability to share or transfer credit scores to boost the economy? If we allow the trusted person to share their credit score and let them earn something from their credit borrower credited amount, then this will create m"&amp;"ore income sources and enhance the economy of every individual with the more verified processes. This will also help build social relationships and responsibility stronger.
Thank You,
Romanch Sharma")</f>
        <v>Hello Respected Sir,
Can we add the ability to share or transfer credit scores to boost the economy? If we allow the trusted person to share their credit score and let them earn something from their credit borrower credited amount, then this will create more income sources and enhance the economy of every individual with the more verified processes. This will also help build social relationships and responsibility stronger.
Thank You,
Romanch Sharma</v>
      </c>
      <c r="D1045" s="4" t="s">
        <v>1808</v>
      </c>
      <c r="E1045" s="4"/>
      <c r="F1045" s="4"/>
      <c r="G1045" s="4"/>
      <c r="H1045" s="4"/>
      <c r="I1045" s="4"/>
      <c r="J1045" s="4"/>
      <c r="K1045" s="4"/>
      <c r="L1045" s="4"/>
      <c r="M1045" s="4"/>
      <c r="N1045" s="4"/>
      <c r="O1045" s="4"/>
      <c r="P1045" s="4"/>
      <c r="Q1045" s="4"/>
      <c r="R1045" s="4"/>
      <c r="S1045" s="4"/>
      <c r="T1045" s="4"/>
      <c r="U1045" s="4"/>
      <c r="V1045" s="4"/>
      <c r="W1045" s="4"/>
      <c r="X1045" s="4"/>
      <c r="Y1045" s="4"/>
      <c r="Z1045" s="4"/>
    </row>
    <row r="1046" spans="1:26" ht="14.25" customHeight="1" x14ac:dyDescent="0.3">
      <c r="A1046" s="2" t="s">
        <v>1362</v>
      </c>
      <c r="B1046" s="3" t="s">
        <v>1797</v>
      </c>
      <c r="C1046" s="4" t="str">
        <f ca="1">IFERROR(__xludf.DUMMYFUNCTION("GOOGLETRANSLATE(B1046,""auto"",""en"")"),"Sir,
Iam from a small town Godavarikhani in Telangana.I want to see our country as a developed Nation in my lifetime.I request you to take all steps to get rid of wide spread corruption in our country.There is need for establishment of independent vigilan"&amp;"ce wing ,similar to intelligence wing of police,defense services who will report directly to PMO .This vigilance wing will observe silently the employees conduct ,work performance sincerity in government offices,police judiciary etc and report illegal ,co"&amp;"rrupt practices to you for taking necessary action.")</f>
        <v>Sir,
Iam from a small town Godavarikhani in Telangana.I want to see our country as a developed Nation in my lifetime.I request you to take all steps to get rid of wide spread corruption in our country.There is need for establishment of independent vigilance wing ,similar to intelligence wing of police,defense services who will report directly to PMO .This vigilance wing will observe silently the employees conduct ,work performance sincerity in government offices,police judiciary etc and report illegal ,corrupt practices to you for taking necessary action.</v>
      </c>
      <c r="D1046" s="4" t="s">
        <v>1797</v>
      </c>
      <c r="E1046" s="4"/>
      <c r="F1046" s="4"/>
      <c r="G1046" s="4"/>
      <c r="H1046" s="4"/>
      <c r="I1046" s="4"/>
      <c r="J1046" s="4"/>
      <c r="K1046" s="4"/>
      <c r="L1046" s="4"/>
      <c r="M1046" s="4"/>
      <c r="N1046" s="4"/>
      <c r="O1046" s="4"/>
      <c r="P1046" s="4"/>
      <c r="Q1046" s="4"/>
      <c r="R1046" s="4"/>
      <c r="S1046" s="4"/>
      <c r="T1046" s="4"/>
      <c r="U1046" s="4"/>
      <c r="V1046" s="4"/>
      <c r="W1046" s="4"/>
      <c r="X1046" s="4"/>
      <c r="Y1046" s="4"/>
      <c r="Z1046" s="4"/>
    </row>
    <row r="1047" spans="1:26" ht="14.25" customHeight="1" x14ac:dyDescent="0.3">
      <c r="A1047" s="2" t="s">
        <v>1809</v>
      </c>
      <c r="B1047" s="3" t="s">
        <v>1810</v>
      </c>
      <c r="C1047" s="4" t="str">
        <f ca="1">IFERROR(__xludf.DUMMYFUNCTION("GOOGLETRANSLATE(B1047,""auto"",""en"")"),"Respected Prime Minister
First of all, your devotion
Sir, in our country some companies print the picture of our goddess on their product, after that the consumer uses that product and puts that print pack in garbage, I have to pray to you.
This is my opi"&amp;"nion
I do not want to hurt anyone's feelings
If someone's feelings are hurt by this prayer, then I apologize
Long live Mother India
An Indian citizen
Vande Matram")</f>
        <v>Respected Prime Minister
First of all, your devotion
Sir, in our country some companies print the picture of our goddess on their product, after that the consumer uses that product and puts that print pack in garbage, I have to pray to you.
This is my opinion
I do not want to hurt anyone's feelings
If someone's feelings are hurt by this prayer, then I apologize
Long live Mother India
An Indian citizen
Vande Matram</v>
      </c>
      <c r="D1047" s="4" t="s">
        <v>3163</v>
      </c>
      <c r="E1047" s="4"/>
      <c r="F1047" s="4"/>
      <c r="G1047" s="4"/>
      <c r="H1047" s="4"/>
      <c r="I1047" s="4"/>
      <c r="J1047" s="4"/>
      <c r="K1047" s="4"/>
      <c r="L1047" s="4"/>
      <c r="M1047" s="4"/>
      <c r="N1047" s="4"/>
      <c r="O1047" s="4"/>
      <c r="P1047" s="4"/>
      <c r="Q1047" s="4"/>
      <c r="R1047" s="4"/>
      <c r="S1047" s="4"/>
      <c r="T1047" s="4"/>
      <c r="U1047" s="4"/>
      <c r="V1047" s="4"/>
      <c r="W1047" s="4"/>
      <c r="X1047" s="4"/>
      <c r="Y1047" s="4"/>
      <c r="Z1047" s="4"/>
    </row>
    <row r="1048" spans="1:26" ht="14.25" customHeight="1" x14ac:dyDescent="0.3">
      <c r="A1048" s="2" t="s">
        <v>1811</v>
      </c>
      <c r="B1048" s="3" t="s">
        <v>1812</v>
      </c>
      <c r="C1048" s="4" t="str">
        <f ca="1">IFERROR(__xludf.DUMMYFUNCTION("GOOGLETRANSLATE(B1048,""auto"",""en"")"),"Please ensure safety of child from rapists.")</f>
        <v>Please ensure safety of child from rapists.</v>
      </c>
      <c r="D1048" s="4" t="s">
        <v>1812</v>
      </c>
      <c r="E1048" s="4"/>
      <c r="F1048" s="4"/>
      <c r="G1048" s="4"/>
      <c r="H1048" s="4"/>
      <c r="I1048" s="4"/>
      <c r="J1048" s="4"/>
      <c r="K1048" s="4"/>
      <c r="L1048" s="4"/>
      <c r="M1048" s="4"/>
      <c r="N1048" s="4"/>
      <c r="O1048" s="4"/>
      <c r="P1048" s="4"/>
      <c r="Q1048" s="4"/>
      <c r="R1048" s="4"/>
      <c r="S1048" s="4"/>
      <c r="T1048" s="4"/>
      <c r="U1048" s="4"/>
      <c r="V1048" s="4"/>
      <c r="W1048" s="4"/>
      <c r="X1048" s="4"/>
      <c r="Y1048" s="4"/>
      <c r="Z1048" s="4"/>
    </row>
    <row r="1049" spans="1:26" ht="14.25" customHeight="1" x14ac:dyDescent="0.3">
      <c r="A1049" s="2" t="s">
        <v>1813</v>
      </c>
      <c r="B1049" s="3" t="s">
        <v>1814</v>
      </c>
      <c r="C1049" s="4" t="str">
        <f ca="1">IFERROR(__xludf.DUMMYFUNCTION("GOOGLETRANSLATE(B1049,""auto"",""en"")"),"Good Day, Prime Minister Sir, and Railway Minister Sir.
I am from Murshidabad, West Bengal. This is a suggestion post, an idea which came across when I have been witness to an improving landscape of Indian Railways, especially the corridors for goods and "&amp;"improving punctuality of railways over a period of time.As you know, there are a lot of villages that are lacking in appropriate healthcare services, I know this is something that you and your team are working on, and we'll see a change soon, but as the f"&amp;"act remains, people still commute to bigger cities for better healthcare services. Below is a suggestion to help strengthen the system using the infrastructure you already have, Indian Railways.No matter how far inside a village be, there is a railway sta"&amp;"tion, a railway track running through the farmlands of India. Just like air ambulance on call, a hotline can be established for rail ambulance, a single carriage with life-saving amenities, chargeable as per the services offered.")</f>
        <v>Good Day, Prime Minister Sir, and Railway Minister Sir.
I am from Murshidabad, West Bengal. This is a suggestion post, an idea which came across when I have been witness to an improving landscape of Indian Railways, especially the corridors for goods and improving punctuality of railways over a period of time.As you know, there are a lot of villages that are lacking in appropriate healthcare services, I know this is something that you and your team are working on, and we'll see a change soon, but as the fact remains, people still commute to bigger cities for better healthcare services. Below is a suggestion to help strengthen the system using the infrastructure you already have, Indian Railways.No matter how far inside a village be, there is a railway station, a railway track running through the farmlands of India. Just like air ambulance on call, a hotline can be established for rail ambulance, a single carriage with life-saving amenities, chargeable as per the services offered.</v>
      </c>
      <c r="D1049" s="4" t="s">
        <v>1814</v>
      </c>
      <c r="E1049" s="4"/>
      <c r="F1049" s="4"/>
      <c r="G1049" s="4"/>
      <c r="H1049" s="4"/>
      <c r="I1049" s="4"/>
      <c r="J1049" s="4"/>
      <c r="K1049" s="4"/>
      <c r="L1049" s="4"/>
      <c r="M1049" s="4"/>
      <c r="N1049" s="4"/>
      <c r="O1049" s="4"/>
      <c r="P1049" s="4"/>
      <c r="Q1049" s="4"/>
      <c r="R1049" s="4"/>
      <c r="S1049" s="4"/>
      <c r="T1049" s="4"/>
      <c r="U1049" s="4"/>
      <c r="V1049" s="4"/>
      <c r="W1049" s="4"/>
      <c r="X1049" s="4"/>
      <c r="Y1049" s="4"/>
      <c r="Z1049" s="4"/>
    </row>
    <row r="1050" spans="1:26" ht="14.25" customHeight="1" x14ac:dyDescent="0.3">
      <c r="A1050" s="2" t="s">
        <v>1815</v>
      </c>
      <c r="B1050" s="3" t="s">
        <v>1816</v>
      </c>
      <c r="C1050" s="4" t="str">
        <f ca="1">IFERROR(__xludf.DUMMYFUNCTION("GOOGLETRANSLATE(B1050,""auto"",""en"")"),"good morning sir....I'm from jodhpur rajasthan...
sir as we know rajsthan is known for its extreme high temperature....and govt can use this temperature to generate electricity by using solar power ie. solar panel...if govt set up the plant for solar pane"&amp;"l..we can not only generate electricity for rajasthan but also for other states..as we know that coal is increasingly eliminated...and we cannot generate electricity...due to which in this high temperature in villages of rajasthan people did not get elect"&amp;"ricity (just for 2 to 3 hours)..please think about this....
There are many countries like South korea , USA, Canada generating electricity without the use of coal...by using water resources....we also can use sunlight for electricity..
I hope you consider"&amp;" my words..and light up my idea..
Thank you")</f>
        <v>good morning sir....I'm from jodhpur rajasthan...
sir as we know rajsthan is known for its extreme high temperature....and govt can use this temperature to generate electricity by using solar power ie. solar panel...if govt set up the plant for solar panel..we can not only generate electricity for rajasthan but also for other states..as we know that coal is increasingly eliminated...and we cannot generate electricity...due to which in this high temperature in villages of rajasthan people did not get electricity (just for 2 to 3 hours)..please think about this....
There are many countries like South korea , USA, Canada generating electricity without the use of coal...by using water resources....we also can use sunlight for electricity..
I hope you consider my words..and light up my idea..
Thank you</v>
      </c>
      <c r="D1050" s="4" t="s">
        <v>1816</v>
      </c>
      <c r="E1050" s="4"/>
      <c r="F1050" s="4"/>
      <c r="G1050" s="4"/>
      <c r="H1050" s="4"/>
      <c r="I1050" s="4"/>
      <c r="J1050" s="4"/>
      <c r="K1050" s="4"/>
      <c r="L1050" s="4"/>
      <c r="M1050" s="4"/>
      <c r="N1050" s="4"/>
      <c r="O1050" s="4"/>
      <c r="P1050" s="4"/>
      <c r="Q1050" s="4"/>
      <c r="R1050" s="4"/>
      <c r="S1050" s="4"/>
      <c r="T1050" s="4"/>
      <c r="U1050" s="4"/>
      <c r="V1050" s="4"/>
      <c r="W1050" s="4"/>
      <c r="X1050" s="4"/>
      <c r="Y1050" s="4"/>
      <c r="Z1050" s="4"/>
    </row>
    <row r="1051" spans="1:26" ht="14.25" customHeight="1" x14ac:dyDescent="0.3">
      <c r="A1051" s="2" t="s">
        <v>1514</v>
      </c>
      <c r="B1051" s="3" t="s">
        <v>1817</v>
      </c>
      <c r="C1051" s="4" t="str">
        <f ca="1">IFERROR(__xludf.DUMMYFUNCTION("GOOGLETRANSLATE(B1051,""auto"",""en"")"),"Dear sir
My thought is that the government focus on solar energy. To generate electricity, coal has to be used, in which coal is also available in limited quantity. After a time, it will also be eliminated and there is also a lot of pollution, which also "&amp;"causes a lot of pollution. Our health has side effects due to which we have to spend more in hospital medicine, so the government should make solar energy a mass movement
Give subsidy and generate electricity from solar energy
Sent money directly to the c"&amp;"onsumer's bank account, such as a consumer should directly sell electricity from its solar panel to the electricity department and sell electricity to the Electricity Department directly, the electricity should be sold in the amount of electricity in it, "&amp;"half of the money should be given to the government. The problem of pollution will be reduced.
Thank you")</f>
        <v>Dear sir
My thought is that the government focus on solar energy. To generate electricity, coal has to be used, in which coal is also available in limited quantity. After a time, it will also be eliminated and there is also a lot of pollution, which also causes a lot of pollution. Our health has side effects due to which we have to spend more in hospital medicine, so the government should make solar energy a mass movement
Give subsidy and generate electricity from solar energy
Sent money directly to the consumer's bank account, such as a consumer should directly sell electricity from its solar panel to the electricity department and sell electricity to the Electricity Department directly, the electricity should be sold in the amount of electricity in it, half of the money should be given to the government. The problem of pollution will be reduced.
Thank you</v>
      </c>
      <c r="D1051" s="4" t="s">
        <v>3164</v>
      </c>
      <c r="E1051" s="4"/>
      <c r="F1051" s="4"/>
      <c r="G1051" s="4"/>
      <c r="H1051" s="4"/>
      <c r="I1051" s="4"/>
      <c r="J1051" s="4"/>
      <c r="K1051" s="4"/>
      <c r="L1051" s="4"/>
      <c r="M1051" s="4"/>
      <c r="N1051" s="4"/>
      <c r="O1051" s="4"/>
      <c r="P1051" s="4"/>
      <c r="Q1051" s="4"/>
      <c r="R1051" s="4"/>
      <c r="S1051" s="4"/>
      <c r="T1051" s="4"/>
      <c r="U1051" s="4"/>
      <c r="V1051" s="4"/>
      <c r="W1051" s="4"/>
      <c r="X1051" s="4"/>
      <c r="Y1051" s="4"/>
      <c r="Z1051" s="4"/>
    </row>
    <row r="1052" spans="1:26" ht="14.25" customHeight="1" x14ac:dyDescent="0.3">
      <c r="A1052" s="2" t="s">
        <v>1818</v>
      </c>
      <c r="B1052" s="3" t="s">
        <v>1819</v>
      </c>
      <c r="C1052" s="4" t="str">
        <f ca="1">IFERROR(__xludf.DUMMYFUNCTION("GOOGLETRANSLATE(B1052,""auto"",""en"")"),"Sir,
After coming to Raichur, Karnataka, it was known that the quality of water being supplied in the entire city here is very poor. Far from drinking water, you cannot even cook food from it. I cannot believe that there is such a situation in the state a"&amp;"nd the center. However it is District Town. The central and state government officials also live here. No one is paying attention to clean water supply.
Sincerely
Anirudh Prasad
Raichur")</f>
        <v>Sir,
After coming to Raichur, Karnataka, it was known that the quality of water being supplied in the entire city here is very poor. Far from drinking water, you cannot even cook food from it. I cannot believe that there is such a situation in the state and the center. However it is District Town. The central and state government officials also live here. No one is paying attention to clean water supply.
Sincerely
Anirudh Prasad
Raichur</v>
      </c>
      <c r="D1052" s="4" t="s">
        <v>3165</v>
      </c>
      <c r="E1052" s="4"/>
      <c r="F1052" s="4"/>
      <c r="G1052" s="4"/>
      <c r="H1052" s="4"/>
      <c r="I1052" s="4"/>
      <c r="J1052" s="4"/>
      <c r="K1052" s="4"/>
      <c r="L1052" s="4"/>
      <c r="M1052" s="4"/>
      <c r="N1052" s="4"/>
      <c r="O1052" s="4"/>
      <c r="P1052" s="4"/>
      <c r="Q1052" s="4"/>
      <c r="R1052" s="4"/>
      <c r="S1052" s="4"/>
      <c r="T1052" s="4"/>
      <c r="U1052" s="4"/>
      <c r="V1052" s="4"/>
      <c r="W1052" s="4"/>
      <c r="X1052" s="4"/>
      <c r="Y1052" s="4"/>
      <c r="Z1052" s="4"/>
    </row>
    <row r="1053" spans="1:26" ht="14.25" customHeight="1" x14ac:dyDescent="0.3">
      <c r="A1053" s="2" t="s">
        <v>1820</v>
      </c>
      <c r="B1053" s="3" t="s">
        <v>1821</v>
      </c>
      <c r="C1053" s="4" t="str">
        <f ca="1">IFERROR(__xludf.DUMMYFUNCTION("GOOGLETRANSLATE(B1053,""auto"",""en"")"),"I request please ban plastic carry bag in our country.....
Please take action
Please focus in decomposition of waste specific like bio medical waste management in hospital it's follows but in local clinic they do not follow all this thing it's very danger"&amp;"ous for human being it can spread cross infection disease, eg nasocomial disease..... ..... ...... ....... ...... ..")</f>
        <v>I request please ban plastic carry bag in our country.....
Please take action
Please focus in decomposition of waste specific like bio medical waste management in hospital it's follows but in local clinic they do not follow all this thing it's very dangerous for human being it can spread cross infection disease, eg nasocomial disease..... ..... ...... ....... ...... ..</v>
      </c>
      <c r="D1053" s="4" t="s">
        <v>1821</v>
      </c>
      <c r="E1053" s="4"/>
      <c r="F1053" s="4"/>
      <c r="G1053" s="4"/>
      <c r="H1053" s="4"/>
      <c r="I1053" s="4"/>
      <c r="J1053" s="4"/>
      <c r="K1053" s="4"/>
      <c r="L1053" s="4"/>
      <c r="M1053" s="4"/>
      <c r="N1053" s="4"/>
      <c r="O1053" s="4"/>
      <c r="P1053" s="4"/>
      <c r="Q1053" s="4"/>
      <c r="R1053" s="4"/>
      <c r="S1053" s="4"/>
      <c r="T1053" s="4"/>
      <c r="U1053" s="4"/>
      <c r="V1053" s="4"/>
      <c r="W1053" s="4"/>
      <c r="X1053" s="4"/>
      <c r="Y1053" s="4"/>
      <c r="Z1053" s="4"/>
    </row>
    <row r="1054" spans="1:26" ht="14.25" customHeight="1" x14ac:dyDescent="0.3">
      <c r="A1054" s="2" t="s">
        <v>378</v>
      </c>
      <c r="B1054" s="3" t="s">
        <v>1822</v>
      </c>
      <c r="C1054" s="4" t="str">
        <f ca="1">IFERROR(__xludf.DUMMYFUNCTION("GOOGLETRANSLATE(B1054,""auto"",""en"")"),"Suggestion for ""Mann Ki Baat""
Subject: Weekly ""Development Newspaper""
The ultimate respected Prime Minister,
Mr. Narendraji Modi,
Indian government,
Hello regards,
Complete information about various types of development activities being run by all the"&amp;" central government ministries should be given by ""Vikas Newspaper""
Such a newspaper, e -newspaper can be published weekly which should be downloaded for free.
With this, the countrymen will get the correct information about the development and progress"&amp;" of the country.
Therefore, there is a humble request to you that by taking necessary steps on my suggestion, take the trouble of giving ""e -Vikas newspaper"".
Date 30-10-2022
Sender:-
Krishna Gopal Mujavadia,
senior citizen,
environment friendly,.
115-B"&amp;", Babaji Nagar,
A. B. road,
Indore - 452010
Madhya Pradesh
Mobile 7999766837
kgmfcs@gmail.com")</f>
        <v>Suggestion for "Mann Ki Baat"
Subject: Weekly "Development Newspaper"
The ultimate respected Prime Minister,
Mr. Narendraji Modi,
Indian government,
Hello regards,
Complete information about various types of development activities being run by all the central government ministries should be given by "Vikas Newspaper"
Such a newspaper, e -newspaper can be published weekly which should be downloaded for free.
With this, the countrymen will get the correct information about the development and progress of the country.
Therefore, there is a humble request to you that by taking necessary steps on my suggestion, take the trouble of giving "e -Vikas newspaper".
Date 30-10-2022
Sender:-
Krishna Gopal Mujavadia,
senior citizen,
environment friendly,.
115-B, Babaji Nagar,
A. B. road,
Indore - 452010
Madhya Pradesh
Mobile 7999766837
kgmfcs@gmail.com</v>
      </c>
      <c r="D1054" s="4" t="s">
        <v>3166</v>
      </c>
      <c r="E1054" s="4"/>
      <c r="F1054" s="4"/>
      <c r="G1054" s="4"/>
      <c r="H1054" s="4"/>
      <c r="I1054" s="4"/>
      <c r="J1054" s="4"/>
      <c r="K1054" s="4"/>
      <c r="L1054" s="4"/>
      <c r="M1054" s="4"/>
      <c r="N1054" s="4"/>
      <c r="O1054" s="4"/>
      <c r="P1054" s="4"/>
      <c r="Q1054" s="4"/>
      <c r="R1054" s="4"/>
      <c r="S1054" s="4"/>
      <c r="T1054" s="4"/>
      <c r="U1054" s="4"/>
      <c r="V1054" s="4"/>
      <c r="W1054" s="4"/>
      <c r="X1054" s="4"/>
      <c r="Y1054" s="4"/>
      <c r="Z1054" s="4"/>
    </row>
    <row r="1055" spans="1:26" ht="14.25" customHeight="1" x14ac:dyDescent="0.3">
      <c r="A1055" s="2" t="s">
        <v>1823</v>
      </c>
      <c r="B1055" s="3" t="s">
        <v>1824</v>
      </c>
      <c r="C1055" s="4" t="str">
        <f ca="1">IFERROR(__xludf.DUMMYFUNCTION("GOOGLETRANSLATE(B1055,""auto"",""en"")"),"please ban whatsapp in india. it doesnt have customer care centres in our country. even if they steal our information we cannot directly go and ask. there is another important thing , they can create sudden communication blockage after stealing our inform"&amp;"ation.")</f>
        <v>please ban whatsapp in india. it doesnt have customer care centres in our country. even if they steal our information we cannot directly go and ask. there is another important thing , they can create sudden communication blockage after stealing our information.</v>
      </c>
      <c r="D1055" s="4" t="s">
        <v>1824</v>
      </c>
      <c r="E1055" s="4"/>
      <c r="F1055" s="4"/>
      <c r="G1055" s="4"/>
      <c r="H1055" s="4"/>
      <c r="I1055" s="4"/>
      <c r="J1055" s="4"/>
      <c r="K1055" s="4"/>
      <c r="L1055" s="4"/>
      <c r="M1055" s="4"/>
      <c r="N1055" s="4"/>
      <c r="O1055" s="4"/>
      <c r="P1055" s="4"/>
      <c r="Q1055" s="4"/>
      <c r="R1055" s="4"/>
      <c r="S1055" s="4"/>
      <c r="T1055" s="4"/>
      <c r="U1055" s="4"/>
      <c r="V1055" s="4"/>
      <c r="W1055" s="4"/>
      <c r="X1055" s="4"/>
      <c r="Y1055" s="4"/>
      <c r="Z1055" s="4"/>
    </row>
    <row r="1056" spans="1:26" ht="14.25" customHeight="1" x14ac:dyDescent="0.3">
      <c r="A1056" s="2" t="s">
        <v>1825</v>
      </c>
      <c r="B1056" s="3" t="s">
        <v>1826</v>
      </c>
      <c r="C1056" s="4" t="str">
        <f ca="1">IFERROR(__xludf.DUMMYFUNCTION("GOOGLETRANSLATE(B1056,""auto"",""en"")"),"As per the constitution of India, health is a state subject. But the states neither have the technical capacity nor the finances to deal adequately with the public health challenges which has been exposed and illustrated by the COVID pandemic. As states a"&amp;"re dependent on the the centre for technical capacity as well as the financial support, so will it not be better to move health to concurrent list, if not the central list, so that both states as well as centre are responsible and can coordinate as equal "&amp;"partners. This can be done by amending the constitution accordingly.")</f>
        <v>As per the constitution of India, health is a state subject. But the states neither have the technical capacity nor the finances to deal adequately with the public health challenges which has been exposed and illustrated by the COVID pandemic. As states are dependent on the the centre for technical capacity as well as the financial support, so will it not be better to move health to concurrent list, if not the central list, so that both states as well as centre are responsible and can coordinate as equal partners. This can be done by amending the constitution accordingly.</v>
      </c>
      <c r="D1056" s="4" t="s">
        <v>1826</v>
      </c>
      <c r="E1056" s="4"/>
      <c r="F1056" s="4"/>
      <c r="G1056" s="4"/>
      <c r="H1056" s="4"/>
      <c r="I1056" s="4"/>
      <c r="J1056" s="4"/>
      <c r="K1056" s="4"/>
      <c r="L1056" s="4"/>
      <c r="M1056" s="4"/>
      <c r="N1056" s="4"/>
      <c r="O1056" s="4"/>
      <c r="P1056" s="4"/>
      <c r="Q1056" s="4"/>
      <c r="R1056" s="4"/>
      <c r="S1056" s="4"/>
      <c r="T1056" s="4"/>
      <c r="U1056" s="4"/>
      <c r="V1056" s="4"/>
      <c r="W1056" s="4"/>
      <c r="X1056" s="4"/>
      <c r="Y1056" s="4"/>
      <c r="Z1056" s="4"/>
    </row>
    <row r="1057" spans="1:26" ht="14.25" customHeight="1" x14ac:dyDescent="0.3">
      <c r="A1057" s="2" t="s">
        <v>1827</v>
      </c>
      <c r="B1057" s="3" t="s">
        <v>1828</v>
      </c>
      <c r="C1057" s="4" t="str">
        <f ca="1">IFERROR(__xludf.DUMMYFUNCTION("GOOGLETRANSLATE(B1057,""auto"",""en"")"),"Hi Sir,
Most of the daily workers can't do stock trading just because time of their daily working hours collide with stock trading hours. So, It will be better if stock market can open for 24 hours.")</f>
        <v>Hi Sir,
Most of the daily workers can't do stock trading just because time of their daily working hours collide with stock trading hours. So, It will be better if stock market can open for 24 hours.</v>
      </c>
      <c r="D1057" s="4" t="s">
        <v>1828</v>
      </c>
      <c r="E1057" s="4"/>
      <c r="F1057" s="4"/>
      <c r="G1057" s="4"/>
      <c r="H1057" s="4"/>
      <c r="I1057" s="4"/>
      <c r="J1057" s="4"/>
      <c r="K1057" s="4"/>
      <c r="L1057" s="4"/>
      <c r="M1057" s="4"/>
      <c r="N1057" s="4"/>
      <c r="O1057" s="4"/>
      <c r="P1057" s="4"/>
      <c r="Q1057" s="4"/>
      <c r="R1057" s="4"/>
      <c r="S1057" s="4"/>
      <c r="T1057" s="4"/>
      <c r="U1057" s="4"/>
      <c r="V1057" s="4"/>
      <c r="W1057" s="4"/>
      <c r="X1057" s="4"/>
      <c r="Y1057" s="4"/>
      <c r="Z1057" s="4"/>
    </row>
    <row r="1058" spans="1:26" ht="14.25" customHeight="1" x14ac:dyDescent="0.3">
      <c r="A1058" s="2" t="s">
        <v>1829</v>
      </c>
      <c r="B1058" s="3" t="s">
        <v>1830</v>
      </c>
      <c r="C1058" s="4" t="str">
        <f ca="1">IFERROR(__xludf.DUMMYFUNCTION("GOOGLETRANSLATE(B1058,""auto"",""en"")"),"Hello,
I am common man, not super-intelligent, but I knew loop-holes in our system.
Each conmon man can suggest ways to takeover the loop holes in the system.
Whenever a political leader visit any place, he should visit by road as much as possible, so tha"&amp;"t those roads automatically become smooth.
There are many state roads having a lots of “गड्ढा” of 40x40 feet in my district.
Even tolls are charged for roads, but somehow there are no roads at all. !!")</f>
        <v>Hello,
I am common man, not super-intelligent, but I knew loop-holes in our system.
Each conmon man can suggest ways to takeover the loop holes in the system.
Whenever a political leader visit any place, he should visit by road as much as possible, so that those roads automatically become smooth.
There are many state roads having a lots of “गड्ढा” of 40x40 feet in my district.
Even tolls are charged for roads, but somehow there are no roads at all. !!</v>
      </c>
      <c r="D1058" s="4" t="s">
        <v>1830</v>
      </c>
      <c r="E1058" s="4"/>
      <c r="F1058" s="4"/>
      <c r="G1058" s="4"/>
      <c r="H1058" s="4"/>
      <c r="I1058" s="4"/>
      <c r="J1058" s="4"/>
      <c r="K1058" s="4"/>
      <c r="L1058" s="4"/>
      <c r="M1058" s="4"/>
      <c r="N1058" s="4"/>
      <c r="O1058" s="4"/>
      <c r="P1058" s="4"/>
      <c r="Q1058" s="4"/>
      <c r="R1058" s="4"/>
      <c r="S1058" s="4"/>
      <c r="T1058" s="4"/>
      <c r="U1058" s="4"/>
      <c r="V1058" s="4"/>
      <c r="W1058" s="4"/>
      <c r="X1058" s="4"/>
      <c r="Y1058" s="4"/>
      <c r="Z1058" s="4"/>
    </row>
    <row r="1059" spans="1:26" ht="14.25" customHeight="1" x14ac:dyDescent="0.3">
      <c r="A1059" s="2" t="s">
        <v>1831</v>
      </c>
      <c r="B1059" s="3" t="s">
        <v>1832</v>
      </c>
      <c r="C1059" s="4" t="str">
        <f ca="1">IFERROR(__xludf.DUMMYFUNCTION("GOOGLETRANSLATE(B1059,""auto"",""en"")"),"Media should cover the successfully executed projects of the government on a weekly basis atleast, region wise, and present informative programmes which share the advancements of our nation in various sectors like defence, technology, medical science etc."&amp;" To bring awareness amongst common man. Representatives from various ministries could share their plans, achievements till date, initiatives, concern redressal system etc. To win trust of general public. While a lot is shared on mann ki baat and namo apps"&amp;", if news channels cover such topics, an average man would get better retrospection and idea of what's happening around us 24*7 even if it may not be very evident to us directly. It would give us an idea of the good work being done in betterment of public"&amp;", somewhere or the other.")</f>
        <v>Media should cover the successfully executed projects of the government on a weekly basis atleast, region wise, and present informative programmes which share the advancements of our nation in various sectors like defence, technology, medical science etc. To bring awareness amongst common man. Representatives from various ministries could share their plans, achievements till date, initiatives, concern redressal system etc. To win trust of general public. While a lot is shared on mann ki baat and namo apps, if news channels cover such topics, an average man would get better retrospection and idea of what's happening around us 24*7 even if it may not be very evident to us directly. It would give us an idea of the good work being done in betterment of public, somewhere or the other.</v>
      </c>
      <c r="D1059" s="4" t="s">
        <v>1832</v>
      </c>
      <c r="E1059" s="4"/>
      <c r="F1059" s="4"/>
      <c r="G1059" s="4"/>
      <c r="H1059" s="4"/>
      <c r="I1059" s="4"/>
      <c r="J1059" s="4"/>
      <c r="K1059" s="4"/>
      <c r="L1059" s="4"/>
      <c r="M1059" s="4"/>
      <c r="N1059" s="4"/>
      <c r="O1059" s="4"/>
      <c r="P1059" s="4"/>
      <c r="Q1059" s="4"/>
      <c r="R1059" s="4"/>
      <c r="S1059" s="4"/>
      <c r="T1059" s="4"/>
      <c r="U1059" s="4"/>
      <c r="V1059" s="4"/>
      <c r="W1059" s="4"/>
      <c r="X1059" s="4"/>
      <c r="Y1059" s="4"/>
      <c r="Z1059" s="4"/>
    </row>
    <row r="1060" spans="1:26" ht="14.25" customHeight="1" x14ac:dyDescent="0.3">
      <c r="A1060" s="2" t="s">
        <v>1756</v>
      </c>
      <c r="B1060" s="3" t="s">
        <v>1833</v>
      </c>
      <c r="C1060" s="4" t="str">
        <f ca="1">IFERROR(__xludf.DUMMYFUNCTION("GOOGLETRANSLATE(B1060,""auto"",""en"")"),"sir,
I request u to as we doing very well in DBT .govt should take decision and make law for contact labour working in various sector of government that is central and also in state government . my suggestion is as govt giving pmkisan Mandhan yojna DBT to"&amp;" farmer same is implemented to contract labor so the middleman which is contractor can be eliminated.
government giving 20000 to 25000 per month to per worker bt this middleman only pay them 5000 to 10000 and all blackmoney is generated by making mechanis"&amp;"m govt can easily give justice to conract labour. please my request whoever is reading do support and justice us.
this will be historical decision of government if they put step forward. without wasting single rupee or without any new budget allocation")</f>
        <v>sir,
I request u to as we doing very well in DBT .govt should take decision and make law for contact labour working in various sector of government that is central and also in state government . my suggestion is as govt giving pmkisan Mandhan yojna DBT to farmer same is implemented to contract labor so the middleman which is contractor can be eliminated.
government giving 20000 to 25000 per month to per worker bt this middleman only pay them 5000 to 10000 and all blackmoney is generated by making mechanism govt can easily give justice to conract labour. please my request whoever is reading do support and justice us.
this will be historical decision of government if they put step forward. without wasting single rupee or without any new budget allocation</v>
      </c>
      <c r="D1060" s="4" t="s">
        <v>1833</v>
      </c>
      <c r="E1060" s="4"/>
      <c r="F1060" s="4"/>
      <c r="G1060" s="4"/>
      <c r="H1060" s="4"/>
      <c r="I1060" s="4"/>
      <c r="J1060" s="4"/>
      <c r="K1060" s="4"/>
      <c r="L1060" s="4"/>
      <c r="M1060" s="4"/>
      <c r="N1060" s="4"/>
      <c r="O1060" s="4"/>
      <c r="P1060" s="4"/>
      <c r="Q1060" s="4"/>
      <c r="R1060" s="4"/>
      <c r="S1060" s="4"/>
      <c r="T1060" s="4"/>
      <c r="U1060" s="4"/>
      <c r="V1060" s="4"/>
      <c r="W1060" s="4"/>
      <c r="X1060" s="4"/>
      <c r="Y1060" s="4"/>
      <c r="Z1060" s="4"/>
    </row>
    <row r="1061" spans="1:26" ht="14.25" customHeight="1" x14ac:dyDescent="0.3">
      <c r="A1061" s="2" t="s">
        <v>1834</v>
      </c>
      <c r="B1061" s="3" t="s">
        <v>1835</v>
      </c>
      <c r="C1061" s="4" t="str">
        <f ca="1">IFERROR(__xludf.DUMMYFUNCTION("GOOGLETRANSLATE(B1061,""auto"",""en"")"),"Just as private companies have given permission to take advantage of all railway logistics in the country, the respective states can pay a sum of money to the central government and rent trains to the people of the railway line for the railway traffic to "&amp;"the people ... Thank you .. Hello .. Hello .. Hello!")</f>
        <v>Just as private companies have given permission to take advantage of all railway logistics in the country, the respective states can pay a sum of money to the central government and rent trains to the people of the railway line for the railway traffic to the people ... Thank you .. Hello .. Hello .. Hello!</v>
      </c>
      <c r="D1061" s="4" t="s">
        <v>3167</v>
      </c>
      <c r="E1061" s="4"/>
      <c r="F1061" s="4"/>
      <c r="G1061" s="4"/>
      <c r="H1061" s="4"/>
      <c r="I1061" s="4"/>
      <c r="J1061" s="4"/>
      <c r="K1061" s="4"/>
      <c r="L1061" s="4"/>
      <c r="M1061" s="4"/>
      <c r="N1061" s="4"/>
      <c r="O1061" s="4"/>
      <c r="P1061" s="4"/>
      <c r="Q1061" s="4"/>
      <c r="R1061" s="4"/>
      <c r="S1061" s="4"/>
      <c r="T1061" s="4"/>
      <c r="U1061" s="4"/>
      <c r="V1061" s="4"/>
      <c r="W1061" s="4"/>
      <c r="X1061" s="4"/>
      <c r="Y1061" s="4"/>
      <c r="Z1061" s="4"/>
    </row>
    <row r="1062" spans="1:26" ht="14.25" customHeight="1" x14ac:dyDescent="0.3">
      <c r="A1062" s="2" t="s">
        <v>1836</v>
      </c>
      <c r="B1062" s="3" t="s">
        <v>1837</v>
      </c>
      <c r="C1062" s="4" t="str">
        <f ca="1">IFERROR(__xludf.DUMMYFUNCTION("GOOGLETRANSLATE(B1062,""auto"",""en"")"),"To save our mother nature and all animals from the harmful effects of the plastic pollution we should start using as well as encouraging our previous pattal dona system instead of using plates made up of plastic. People in the rural areas should be promot"&amp;"ed to make modifications in previous pattal dona and make it more comfortable for use so that it can be adapted by everyone easily. Because some other countries have already modified it and has started using it.")</f>
        <v>To save our mother nature and all animals from the harmful effects of the plastic pollution we should start using as well as encouraging our previous pattal dona system instead of using plates made up of plastic. People in the rural areas should be promoted to make modifications in previous pattal dona and make it more comfortable for use so that it can be adapted by everyone easily. Because some other countries have already modified it and has started using it.</v>
      </c>
      <c r="D1062" s="4" t="s">
        <v>1837</v>
      </c>
      <c r="E1062" s="4"/>
      <c r="F1062" s="4"/>
      <c r="G1062" s="4"/>
      <c r="H1062" s="4"/>
      <c r="I1062" s="4"/>
      <c r="J1062" s="4"/>
      <c r="K1062" s="4"/>
      <c r="L1062" s="4"/>
      <c r="M1062" s="4"/>
      <c r="N1062" s="4"/>
      <c r="O1062" s="4"/>
      <c r="P1062" s="4"/>
      <c r="Q1062" s="4"/>
      <c r="R1062" s="4"/>
      <c r="S1062" s="4"/>
      <c r="T1062" s="4"/>
      <c r="U1062" s="4"/>
      <c r="V1062" s="4"/>
      <c r="W1062" s="4"/>
      <c r="X1062" s="4"/>
      <c r="Y1062" s="4"/>
      <c r="Z1062" s="4"/>
    </row>
    <row r="1063" spans="1:26" ht="14.25" customHeight="1" x14ac:dyDescent="0.3">
      <c r="A1063" s="2" t="s">
        <v>1838</v>
      </c>
      <c r="B1063" s="3" t="s">
        <v>1839</v>
      </c>
      <c r="C1063" s="4" t="str">
        <f ca="1">IFERROR(__xludf.DUMMYFUNCTION("GOOGLETRANSLATE(B1063,""auto"",""en"")"),"Strong health is equal to strong nation . Health system in cities and urban areas is good . Quality of health care is still poor in rural areas . Health facility is not available in remote areas . Availability of health care facility 24/7 in every village"&amp;" should be prioritised. Special importance to mother , newborn and child care should be there even in the remote areas .")</f>
        <v>Strong health is equal to strong nation . Health system in cities and urban areas is good . Quality of health care is still poor in rural areas . Health facility is not available in remote areas . Availability of health care facility 24/7 in every village should be prioritised. Special importance to mother , newborn and child care should be there even in the remote areas .</v>
      </c>
      <c r="D1063" s="4" t="s">
        <v>1839</v>
      </c>
      <c r="E1063" s="4"/>
      <c r="F1063" s="4"/>
      <c r="G1063" s="4"/>
      <c r="H1063" s="4"/>
      <c r="I1063" s="4"/>
      <c r="J1063" s="4"/>
      <c r="K1063" s="4"/>
      <c r="L1063" s="4"/>
      <c r="M1063" s="4"/>
      <c r="N1063" s="4"/>
      <c r="O1063" s="4"/>
      <c r="P1063" s="4"/>
      <c r="Q1063" s="4"/>
      <c r="R1063" s="4"/>
      <c r="S1063" s="4"/>
      <c r="T1063" s="4"/>
      <c r="U1063" s="4"/>
      <c r="V1063" s="4"/>
      <c r="W1063" s="4"/>
      <c r="X1063" s="4"/>
      <c r="Y1063" s="4"/>
      <c r="Z1063" s="4"/>
    </row>
    <row r="1064" spans="1:26" ht="14.25" customHeight="1" x14ac:dyDescent="0.3">
      <c r="A1064" s="2" t="s">
        <v>1840</v>
      </c>
      <c r="B1064" s="3" t="s">
        <v>1841</v>
      </c>
      <c r="C1064" s="4" t="str">
        <f ca="1">IFERROR(__xludf.DUMMYFUNCTION("GOOGLETRANSLATE(B1064,""auto"",""en"")"),"Try to make institutions managed by RSS or such organisations to protect helpless childrens all over India ,grow the childrens by feeding sanathana darma and split those children's based on their interest in the field of studies and sports make the studen"&amp;"ts to concentrate only on their field this makes them as good sports man ,scientist etc.... and these people will lead India in future and no one will oppose it as well .But government should fund it and it must be done in a very large scale children's be"&amp;"low poverty line chould also be included.Because talent and skills depends only on interest and the provided input.we should make a lot of sports people and actors as they are some of the field with high income and people also think those people as heroes"&amp;" so their words are much powerfull which could be utilized by out gov to get established .")</f>
        <v>Try to make institutions managed by RSS or such organisations to protect helpless childrens all over India ,grow the childrens by feeding sanathana darma and split those children's based on their interest in the field of studies and sports make the students to concentrate only on their field this makes them as good sports man ,scientist etc.... and these people will lead India in future and no one will oppose it as well .But government should fund it and it must be done in a very large scale children's below poverty line chould also be included.Because talent and skills depends only on interest and the provided input.we should make a lot of sports people and actors as they are some of the field with high income and people also think those people as heroes so their words are much powerfull which could be utilized by out gov to get established .</v>
      </c>
      <c r="D1064" s="4" t="s">
        <v>1841</v>
      </c>
      <c r="E1064" s="4"/>
      <c r="F1064" s="4"/>
      <c r="G1064" s="4"/>
      <c r="H1064" s="4"/>
      <c r="I1064" s="4"/>
      <c r="J1064" s="4"/>
      <c r="K1064" s="4"/>
      <c r="L1064" s="4"/>
      <c r="M1064" s="4"/>
      <c r="N1064" s="4"/>
      <c r="O1064" s="4"/>
      <c r="P1064" s="4"/>
      <c r="Q1064" s="4"/>
      <c r="R1064" s="4"/>
      <c r="S1064" s="4"/>
      <c r="T1064" s="4"/>
      <c r="U1064" s="4"/>
      <c r="V1064" s="4"/>
      <c r="W1064" s="4"/>
      <c r="X1064" s="4"/>
      <c r="Y1064" s="4"/>
      <c r="Z1064" s="4"/>
    </row>
    <row r="1065" spans="1:26" ht="14.25" customHeight="1" x14ac:dyDescent="0.3">
      <c r="A1065" s="2" t="s">
        <v>1842</v>
      </c>
      <c r="B1065" s="3" t="s">
        <v>1843</v>
      </c>
      <c r="C1065" s="4" t="str">
        <f ca="1">IFERROR(__xludf.DUMMYFUNCTION("GOOGLETRANSLATE(B1065,""auto"",""en"")"),"Being a Principal of an independent school affiliated to CBSE I strongly feel that government should provide financial support to struggling to survive schools as private schools also contribute to nation building")</f>
        <v>Being a Principal of an independent school affiliated to CBSE I strongly feel that government should provide financial support to struggling to survive schools as private schools also contribute to nation building</v>
      </c>
      <c r="D1065" s="4" t="s">
        <v>1843</v>
      </c>
      <c r="E1065" s="4"/>
      <c r="F1065" s="4"/>
      <c r="G1065" s="4"/>
      <c r="H1065" s="4"/>
      <c r="I1065" s="4"/>
      <c r="J1065" s="4"/>
      <c r="K1065" s="4"/>
      <c r="L1065" s="4"/>
      <c r="M1065" s="4"/>
      <c r="N1065" s="4"/>
      <c r="O1065" s="4"/>
      <c r="P1065" s="4"/>
      <c r="Q1065" s="4"/>
      <c r="R1065" s="4"/>
      <c r="S1065" s="4"/>
      <c r="T1065" s="4"/>
      <c r="U1065" s="4"/>
      <c r="V1065" s="4"/>
      <c r="W1065" s="4"/>
      <c r="X1065" s="4"/>
      <c r="Y1065" s="4"/>
      <c r="Z1065" s="4"/>
    </row>
    <row r="1066" spans="1:26" ht="14.25" customHeight="1" x14ac:dyDescent="0.3">
      <c r="A1066" s="2" t="s">
        <v>1844</v>
      </c>
      <c r="B1066" s="3" t="s">
        <v>1845</v>
      </c>
      <c r="C1066" s="4" t="str">
        <f ca="1">IFERROR(__xludf.DUMMYFUNCTION("GOOGLETRANSLATE(B1066,""auto"",""en"")"),"Desh Main Frozen Food Processing Technology Ka Vistaar Jisse Waste Ko Kam Kiya Ja Sake Aur Kisaano Ki Aaye Badai Ja Sake")</f>
        <v>Desh Main Frozen Food Processing Technology Ka Vistaar Jisse Waste Ko Kam Kiya Ja Sake Aur Kisaano Ki Aaye Badai Ja Sake</v>
      </c>
      <c r="D1066" s="4" t="s">
        <v>3168</v>
      </c>
      <c r="E1066" s="4"/>
      <c r="F1066" s="4"/>
      <c r="G1066" s="4"/>
      <c r="H1066" s="4"/>
      <c r="I1066" s="4"/>
      <c r="J1066" s="4"/>
      <c r="K1066" s="4"/>
      <c r="L1066" s="4"/>
      <c r="M1066" s="4"/>
      <c r="N1066" s="4"/>
      <c r="O1066" s="4"/>
      <c r="P1066" s="4"/>
      <c r="Q1066" s="4"/>
      <c r="R1066" s="4"/>
      <c r="S1066" s="4"/>
      <c r="T1066" s="4"/>
      <c r="U1066" s="4"/>
      <c r="V1066" s="4"/>
      <c r="W1066" s="4"/>
      <c r="X1066" s="4"/>
      <c r="Y1066" s="4"/>
      <c r="Z1066" s="4"/>
    </row>
    <row r="1067" spans="1:26" ht="14.25" customHeight="1" x14ac:dyDescent="0.3">
      <c r="A1067" s="2" t="s">
        <v>1844</v>
      </c>
      <c r="B1067" s="3" t="s">
        <v>1846</v>
      </c>
      <c r="C1067" s="4" t="str">
        <f ca="1">IFERROR(__xludf.DUMMYFUNCTION("GOOGLETRANSLATE(B1067,""auto"",""en"")"),"sir namaste
Hamare desh main bahut se aise purane mandir aise hai jo na hi asi ke sanrakshan main hai aur na hi state gov. ke
in par ya to atikraman ho chuka hai ya ye bahut hi jar isthiti main hai
Ye Hamara Kartavya Hai Ki Hum Inki Raksha Aur Swatchta Ka"&amp;" Dhyaan Rake
Is Sandarbh Main Maine Ek Yojna Tayar Ki Hai aap agar mujhe mauka de to main ia yojna ka presantation de sakta hu")</f>
        <v>sir namaste
Hamare desh main bahut se aise purane mandir aise hai jo na hi asi ke sanrakshan main hai aur na hi state gov. ke
in par ya to atikraman ho chuka hai ya ye bahut hi jar isthiti main hai
Ye Hamara Kartavya Hai Ki Hum Inki Raksha Aur Swatchta Ka Dhyaan Rake
Is Sandarbh Main Maine Ek Yojna Tayar Ki Hai aap agar mujhe mauka de to main ia yojna ka presantation de sakta hu</v>
      </c>
      <c r="D1067" s="4" t="s">
        <v>3169</v>
      </c>
      <c r="E1067" s="4"/>
      <c r="F1067" s="4"/>
      <c r="G1067" s="4"/>
      <c r="H1067" s="4"/>
      <c r="I1067" s="4"/>
      <c r="J1067" s="4"/>
      <c r="K1067" s="4"/>
      <c r="L1067" s="4"/>
      <c r="M1067" s="4"/>
      <c r="N1067" s="4"/>
      <c r="O1067" s="4"/>
      <c r="P1067" s="4"/>
      <c r="Q1067" s="4"/>
      <c r="R1067" s="4"/>
      <c r="S1067" s="4"/>
      <c r="T1067" s="4"/>
      <c r="U1067" s="4"/>
      <c r="V1067" s="4"/>
      <c r="W1067" s="4"/>
      <c r="X1067" s="4"/>
      <c r="Y1067" s="4"/>
      <c r="Z1067" s="4"/>
    </row>
    <row r="1068" spans="1:26" ht="14.25" customHeight="1" x14ac:dyDescent="0.3">
      <c r="A1068" s="2" t="s">
        <v>1834</v>
      </c>
      <c r="B1068" s="3" t="s">
        <v>1847</v>
      </c>
      <c r="C1068" s="4" t="str">
        <f ca="1">IFERROR(__xludf.DUMMYFUNCTION("GOOGLETRANSLATE(B1068,""auto"",""en"")"),"All kinds of online shopping app should be banned in India. People, grocery store and vegetable shop on the streets, will keep up with cash flow among the middle class. The bosses of the above mentioned companies are from foreign countries, and we are on "&amp;"the list of world billionaires, and our country receives a small number of people from them, without thinking about the life of the poor and middle class traders in our country. So sir, please, please ask themselves to be snowed to save our people and sav"&amp;"e our people .. Thank you .. Hello.")</f>
        <v>All kinds of online shopping app should be banned in India. People, grocery store and vegetable shop on the streets, will keep up with cash flow among the middle class. The bosses of the above mentioned companies are from foreign countries, and we are on the list of world billionaires, and our country receives a small number of people from them, without thinking about the life of the poor and middle class traders in our country. So sir, please, please ask themselves to be snowed to save our people and save our people .. Thank you .. Hello.</v>
      </c>
      <c r="D1068" s="4" t="s">
        <v>3170</v>
      </c>
      <c r="E1068" s="4"/>
      <c r="F1068" s="4"/>
      <c r="G1068" s="4"/>
      <c r="H1068" s="4"/>
      <c r="I1068" s="4"/>
      <c r="J1068" s="4"/>
      <c r="K1068" s="4"/>
      <c r="L1068" s="4"/>
      <c r="M1068" s="4"/>
      <c r="N1068" s="4"/>
      <c r="O1068" s="4"/>
      <c r="P1068" s="4"/>
      <c r="Q1068" s="4"/>
      <c r="R1068" s="4"/>
      <c r="S1068" s="4"/>
      <c r="T1068" s="4"/>
      <c r="U1068" s="4"/>
      <c r="V1068" s="4"/>
      <c r="W1068" s="4"/>
      <c r="X1068" s="4"/>
      <c r="Y1068" s="4"/>
      <c r="Z1068" s="4"/>
    </row>
    <row r="1069" spans="1:26" ht="14.25" customHeight="1" x14ac:dyDescent="0.3">
      <c r="A1069" s="2" t="s">
        <v>1848</v>
      </c>
      <c r="B1069" s="3" t="s">
        <v>1849</v>
      </c>
      <c r="C1069" s="4" t="str">
        <f ca="1">IFERROR(__xludf.DUMMYFUNCTION("GOOGLETRANSLATE(B1069,""auto"",""en"")"),"Respected Prime Minister Shri Narendra Modi ji is praying to you, Delhi Chief Minister Arvind Kejriwal ji has written the letter written to you to print the photo of Lakshmi ji and Ganesh on the notes because it is wrong because the notes go well everywhe"&amp;"re. Will be and play with our religion. We boycott it. You are requested to take appropriate action on this.
Thank you.")</f>
        <v>Respected Prime Minister Shri Narendra Modi ji is praying to you, Delhi Chief Minister Arvind Kejriwal ji has written the letter written to you to print the photo of Lakshmi ji and Ganesh on the notes because it is wrong because the notes go well everywhere. Will be and play with our religion. We boycott it. You are requested to take appropriate action on this.
Thank you.</v>
      </c>
      <c r="D1069" s="4" t="s">
        <v>3171</v>
      </c>
      <c r="E1069" s="4"/>
      <c r="F1069" s="4"/>
      <c r="G1069" s="4"/>
      <c r="H1069" s="4"/>
      <c r="I1069" s="4"/>
      <c r="J1069" s="4"/>
      <c r="K1069" s="4"/>
      <c r="L1069" s="4"/>
      <c r="M1069" s="4"/>
      <c r="N1069" s="4"/>
      <c r="O1069" s="4"/>
      <c r="P1069" s="4"/>
      <c r="Q1069" s="4"/>
      <c r="R1069" s="4"/>
      <c r="S1069" s="4"/>
      <c r="T1069" s="4"/>
      <c r="U1069" s="4"/>
      <c r="V1069" s="4"/>
      <c r="W1069" s="4"/>
      <c r="X1069" s="4"/>
      <c r="Y1069" s="4"/>
      <c r="Z1069" s="4"/>
    </row>
    <row r="1070" spans="1:26" ht="14.25" customHeight="1" x14ac:dyDescent="0.3">
      <c r="A1070" s="2" t="s">
        <v>1850</v>
      </c>
      <c r="B1070" s="3" t="s">
        <v>1851</v>
      </c>
      <c r="C1070" s="4" t="str">
        <f ca="1">IFERROR(__xludf.DUMMYFUNCTION("GOOGLETRANSLATE(B1070,""auto"",""en"")"),"It is high time Railways to run all trains as per timings prior to COVID esp 12672 Nilgiri Exp and 12674 Cheran Exp. Also consider re implementation of Sr citizen concession for all above 60 years at least in 3AC n sleeper classes.")</f>
        <v>It is high time Railways to run all trains as per timings prior to COVID esp 12672 Nilgiri Exp and 12674 Cheran Exp. Also consider re implementation of Sr citizen concession for all above 60 years at least in 3AC n sleeper classes.</v>
      </c>
      <c r="D1070" s="4" t="s">
        <v>1851</v>
      </c>
      <c r="E1070" s="4"/>
      <c r="F1070" s="4"/>
      <c r="G1070" s="4"/>
      <c r="H1070" s="4"/>
      <c r="I1070" s="4"/>
      <c r="J1070" s="4"/>
      <c r="K1070" s="4"/>
      <c r="L1070" s="4"/>
      <c r="M1070" s="4"/>
      <c r="N1070" s="4"/>
      <c r="O1070" s="4"/>
      <c r="P1070" s="4"/>
      <c r="Q1070" s="4"/>
      <c r="R1070" s="4"/>
      <c r="S1070" s="4"/>
      <c r="T1070" s="4"/>
      <c r="U1070" s="4"/>
      <c r="V1070" s="4"/>
      <c r="W1070" s="4"/>
      <c r="X1070" s="4"/>
      <c r="Y1070" s="4"/>
      <c r="Z1070" s="4"/>
    </row>
    <row r="1071" spans="1:26" ht="14.25" customHeight="1" x14ac:dyDescent="0.3">
      <c r="A1071" s="2" t="s">
        <v>1852</v>
      </c>
      <c r="B1071" s="3" t="s">
        <v>1853</v>
      </c>
      <c r="C1071" s="4" t="str">
        <f ca="1">IFERROR(__xludf.DUMMYFUNCTION("GOOGLETRANSLATE(B1071,""auto"",""en"")"),"#Income Tax
If any person's monthly salary is more than 42000 INR, So calculatedly that person's annual income is more than 5 lakh. So in that case we need to make system like any person doing Government Job or Private Job once they received their salary "&amp;"then Tax should be deduct automatically from their account.
Same thing happens for Business Man or Industrialist. Their all bank accounts are linked with PAN CARD or ADDHAR CARD, so once they reached at the limited amount then Tax should be deduct automat"&amp;"ically from their account.")</f>
        <v>#Income Tax
If any person's monthly salary is more than 42000 INR, So calculatedly that person's annual income is more than 5 lakh. So in that case we need to make system like any person doing Government Job or Private Job once they received their salary then Tax should be deduct automatically from their account.
Same thing happens for Business Man or Industrialist. Their all bank accounts are linked with PAN CARD or ADDHAR CARD, so once they reached at the limited amount then Tax should be deduct automatically from their account.</v>
      </c>
      <c r="D1071" s="4" t="s">
        <v>1853</v>
      </c>
      <c r="E1071" s="4"/>
      <c r="F1071" s="4"/>
      <c r="G1071" s="4"/>
      <c r="H1071" s="4"/>
      <c r="I1071" s="4"/>
      <c r="J1071" s="4"/>
      <c r="K1071" s="4"/>
      <c r="L1071" s="4"/>
      <c r="M1071" s="4"/>
      <c r="N1071" s="4"/>
      <c r="O1071" s="4"/>
      <c r="P1071" s="4"/>
      <c r="Q1071" s="4"/>
      <c r="R1071" s="4"/>
      <c r="S1071" s="4"/>
      <c r="T1071" s="4"/>
      <c r="U1071" s="4"/>
      <c r="V1071" s="4"/>
      <c r="W1071" s="4"/>
      <c r="X1071" s="4"/>
      <c r="Y1071" s="4"/>
      <c r="Z1071" s="4"/>
    </row>
    <row r="1072" spans="1:26" ht="14.25" customHeight="1" x14ac:dyDescent="0.3">
      <c r="A1072" s="2" t="s">
        <v>1850</v>
      </c>
      <c r="B1072" s="3" t="s">
        <v>1854</v>
      </c>
      <c r="C1072" s="4" t="str">
        <f ca="1">IFERROR(__xludf.DUMMYFUNCTION("GOOGLETRANSLATE(B1072,""auto"",""en"")"),"Union govt to consider either withdrawal of GST on mediclaim policies n LIC policies upto 5 lacs aavit would benefit middle n low middle classes. Or else allow exemption of such GST paid on all such policies upto 5 lacs under 80cc for ppl having taxable i"&amp;"ncome upto 10 lacs p.a. This would benefit most of the pensioners.")</f>
        <v>Union govt to consider either withdrawal of GST on mediclaim policies n LIC policies upto 5 lacs aavit would benefit middle n low middle classes. Or else allow exemption of such GST paid on all such policies upto 5 lacs under 80cc for ppl having taxable income upto 10 lacs p.a. This would benefit most of the pensioners.</v>
      </c>
      <c r="D1072" s="4" t="s">
        <v>1854</v>
      </c>
      <c r="E1072" s="4"/>
      <c r="F1072" s="4"/>
      <c r="G1072" s="4"/>
      <c r="H1072" s="4"/>
      <c r="I1072" s="4"/>
      <c r="J1072" s="4"/>
      <c r="K1072" s="4"/>
      <c r="L1072" s="4"/>
      <c r="M1072" s="4"/>
      <c r="N1072" s="4"/>
      <c r="O1072" s="4"/>
      <c r="P1072" s="4"/>
      <c r="Q1072" s="4"/>
      <c r="R1072" s="4"/>
      <c r="S1072" s="4"/>
      <c r="T1072" s="4"/>
      <c r="U1072" s="4"/>
      <c r="V1072" s="4"/>
      <c r="W1072" s="4"/>
      <c r="X1072" s="4"/>
      <c r="Y1072" s="4"/>
      <c r="Z1072" s="4"/>
    </row>
    <row r="1073" spans="1:26" ht="14.25" customHeight="1" x14ac:dyDescent="0.3">
      <c r="A1073" s="2" t="s">
        <v>1850</v>
      </c>
      <c r="B1073" s="3" t="s">
        <v>1855</v>
      </c>
      <c r="C1073" s="4" t="str">
        <f ca="1">IFERROR(__xludf.DUMMYFUNCTION("GOOGLETRANSLATE(B1073,""auto"",""en"")"),"I would also request the union govt to make separate ministry for Hindu religion and its temple management and make compulsory all states n union territories to come under the same. This would ensure misuse and looting of its properties. Also the revenue "&amp;"should be used only for Hindu Religious activities and not political affiliated activities.")</f>
        <v>I would also request the union govt to make separate ministry for Hindu religion and its temple management and make compulsory all states n union territories to come under the same. This would ensure misuse and looting of its properties. Also the revenue should be used only for Hindu Religious activities and not political affiliated activities.</v>
      </c>
      <c r="D1073" s="4" t="s">
        <v>1855</v>
      </c>
      <c r="E1073" s="4"/>
      <c r="F1073" s="4"/>
      <c r="G1073" s="4"/>
      <c r="H1073" s="4"/>
      <c r="I1073" s="4"/>
      <c r="J1073" s="4"/>
      <c r="K1073" s="4"/>
      <c r="L1073" s="4"/>
      <c r="M1073" s="4"/>
      <c r="N1073" s="4"/>
      <c r="O1073" s="4"/>
      <c r="P1073" s="4"/>
      <c r="Q1073" s="4"/>
      <c r="R1073" s="4"/>
      <c r="S1073" s="4"/>
      <c r="T1073" s="4"/>
      <c r="U1073" s="4"/>
      <c r="V1073" s="4"/>
      <c r="W1073" s="4"/>
      <c r="X1073" s="4"/>
      <c r="Y1073" s="4"/>
      <c r="Z1073" s="4"/>
    </row>
    <row r="1074" spans="1:26" ht="14.25" customHeight="1" x14ac:dyDescent="0.3">
      <c r="A1074" s="2" t="s">
        <v>1850</v>
      </c>
      <c r="B1074" s="3" t="s">
        <v>1856</v>
      </c>
      <c r="C1074" s="4" t="str">
        <f ca="1">IFERROR(__xludf.DUMMYFUNCTION("GOOGLETRANSLATE(B1074,""auto"",""en"")"),"I would like to suggest the union govt as to why not union govt all welfare programs named in regional languages including Hindi in sequence every time so that all people will be happy. Suppose a new scheme now announced in Tamizh means next in Kannada, l"&amp;"ikewise.")</f>
        <v>I would like to suggest the union govt as to why not union govt all welfare programs named in regional languages including Hindi in sequence every time so that all people will be happy. Suppose a new scheme now announced in Tamizh means next in Kannada, likewise.</v>
      </c>
      <c r="D1074" s="4" t="s">
        <v>1856</v>
      </c>
      <c r="E1074" s="4"/>
      <c r="F1074" s="4"/>
      <c r="G1074" s="4"/>
      <c r="H1074" s="4"/>
      <c r="I1074" s="4"/>
      <c r="J1074" s="4"/>
      <c r="K1074" s="4"/>
      <c r="L1074" s="4"/>
      <c r="M1074" s="4"/>
      <c r="N1074" s="4"/>
      <c r="O1074" s="4"/>
      <c r="P1074" s="4"/>
      <c r="Q1074" s="4"/>
      <c r="R1074" s="4"/>
      <c r="S1074" s="4"/>
      <c r="T1074" s="4"/>
      <c r="U1074" s="4"/>
      <c r="V1074" s="4"/>
      <c r="W1074" s="4"/>
      <c r="X1074" s="4"/>
      <c r="Y1074" s="4"/>
      <c r="Z1074" s="4"/>
    </row>
    <row r="1075" spans="1:26" ht="14.25" customHeight="1" x14ac:dyDescent="0.3">
      <c r="A1075" s="2" t="s">
        <v>1857</v>
      </c>
      <c r="B1075" s="3" t="s">
        <v>1858</v>
      </c>
      <c r="C1075" s="4" t="str">
        <f ca="1">IFERROR(__xludf.DUMMYFUNCTION("GOOGLETRANSLATE(B1075,""auto"",""en"")"),"Respected Prime Minister of India,
Goverment is doing good job in education sector and also providing government schools in remote distinct places of our country ,this schools are helping the local students with permanent residence but the major question "&amp;"is what about those Labour who keep migrating at different locations for jobs.I'm specifically referring to on site Construction workers who actually are involved in making big buildings, roads , Chemical plants etc they are really working very hard in op"&amp;"en environmental to earn each penny, their contribution to countries Infrastructure is very high then anyone else.But the Children's are completely being neglected because no one is there to guide , teach and educate them.As the working location keeps cha"&amp;"nging this poor children's can't take admission to any one school and hence their parent's also loose the hope and the country looses the young mind generation.My request to you for education system for children of such labours.")</f>
        <v>Respected Prime Minister of India,
Goverment is doing good job in education sector and also providing government schools in remote distinct places of our country ,this schools are helping the local students with permanent residence but the major question is what about those Labour who keep migrating at different locations for jobs.I'm specifically referring to on site Construction workers who actually are involved in making big buildings, roads , Chemical plants etc they are really working very hard in open environmental to earn each penny, their contribution to countries Infrastructure is very high then anyone else.But the Children's are completely being neglected because no one is there to guide , teach and educate them.As the working location keeps changing this poor children's can't take admission to any one school and hence their parent's also loose the hope and the country looses the young mind generation.My request to you for education system for children of such labours.</v>
      </c>
      <c r="D1075" s="4" t="s">
        <v>1858</v>
      </c>
      <c r="E1075" s="4"/>
      <c r="F1075" s="4"/>
      <c r="G1075" s="4"/>
      <c r="H1075" s="4"/>
      <c r="I1075" s="4"/>
      <c r="J1075" s="4"/>
      <c r="K1075" s="4"/>
      <c r="L1075" s="4"/>
      <c r="M1075" s="4"/>
      <c r="N1075" s="4"/>
      <c r="O1075" s="4"/>
      <c r="P1075" s="4"/>
      <c r="Q1075" s="4"/>
      <c r="R1075" s="4"/>
      <c r="S1075" s="4"/>
      <c r="T1075" s="4"/>
      <c r="U1075" s="4"/>
      <c r="V1075" s="4"/>
      <c r="W1075" s="4"/>
      <c r="X1075" s="4"/>
      <c r="Y1075" s="4"/>
      <c r="Z1075" s="4"/>
    </row>
    <row r="1076" spans="1:26" ht="14.25" customHeight="1" x14ac:dyDescent="0.3">
      <c r="A1076" s="2" t="s">
        <v>1859</v>
      </c>
      <c r="B1076" s="3" t="s">
        <v>1860</v>
      </c>
      <c r="C1076" s="4" t="str">
        <f ca="1">IFERROR(__xludf.DUMMYFUNCTION("GOOGLETRANSLATE(B1076,""auto"",""en"")"),"We understand through Press that maximum litigation cases pending are on Cheque bounce .Why not be an mandate/Law that
75% of the amount is deposited in Bank account of the Government till the case/s are disposed off.")</f>
        <v>We understand through Press that maximum litigation cases pending are on Cheque bounce .Why not be an mandate/Law that
75% of the amount is deposited in Bank account of the Government till the case/s are disposed off.</v>
      </c>
      <c r="D1076" s="4" t="s">
        <v>1860</v>
      </c>
      <c r="E1076" s="4"/>
      <c r="F1076" s="4"/>
      <c r="G1076" s="4"/>
      <c r="H1076" s="4"/>
      <c r="I1076" s="4"/>
      <c r="J1076" s="4"/>
      <c r="K1076" s="4"/>
      <c r="L1076" s="4"/>
      <c r="M1076" s="4"/>
      <c r="N1076" s="4"/>
      <c r="O1076" s="4"/>
      <c r="P1076" s="4"/>
      <c r="Q1076" s="4"/>
      <c r="R1076" s="4"/>
      <c r="S1076" s="4"/>
      <c r="T1076" s="4"/>
      <c r="U1076" s="4"/>
      <c r="V1076" s="4"/>
      <c r="W1076" s="4"/>
      <c r="X1076" s="4"/>
      <c r="Y1076" s="4"/>
      <c r="Z1076" s="4"/>
    </row>
    <row r="1077" spans="1:26" ht="14.25" customHeight="1" x14ac:dyDescent="0.3">
      <c r="A1077" s="2" t="s">
        <v>1859</v>
      </c>
      <c r="B1077" s="3" t="s">
        <v>1861</v>
      </c>
      <c r="C1077" s="4" t="str">
        <f ca="1">IFERROR(__xludf.DUMMYFUNCTION("GOOGLETRANSLATE(B1077,""auto"",""en"")"),"Though the Government imposes GST on most products and services , definitely the collected taxes will not reach the Government kitty. As one of the steps to plug this seepage, why not the Government mandate portion of the GST payment received to the Busin"&amp;"ess account in the Bank account be deducted directly by the Bank and remitted to the Government. As an initial step this can be implemented for Business account having a Turnover of Rd 50 lakhs per annum.")</f>
        <v>Though the Government imposes GST on most products and services , definitely the collected taxes will not reach the Government kitty. As one of the steps to plug this seepage, why not the Government mandate portion of the GST payment received to the Business account in the Bank account be deducted directly by the Bank and remitted to the Government. As an initial step this can be implemented for Business account having a Turnover of Rd 50 lakhs per annum.</v>
      </c>
      <c r="D1077" s="4" t="s">
        <v>1861</v>
      </c>
      <c r="E1077" s="4"/>
      <c r="F1077" s="4"/>
      <c r="G1077" s="4"/>
      <c r="H1077" s="4"/>
      <c r="I1077" s="4"/>
      <c r="J1077" s="4"/>
      <c r="K1077" s="4"/>
      <c r="L1077" s="4"/>
      <c r="M1077" s="4"/>
      <c r="N1077" s="4"/>
      <c r="O1077" s="4"/>
      <c r="P1077" s="4"/>
      <c r="Q1077" s="4"/>
      <c r="R1077" s="4"/>
      <c r="S1077" s="4"/>
      <c r="T1077" s="4"/>
      <c r="U1077" s="4"/>
      <c r="V1077" s="4"/>
      <c r="W1077" s="4"/>
      <c r="X1077" s="4"/>
      <c r="Y1077" s="4"/>
      <c r="Z1077" s="4"/>
    </row>
    <row r="1078" spans="1:26" ht="14.25" customHeight="1" x14ac:dyDescent="0.3">
      <c r="A1078" s="2" t="s">
        <v>1862</v>
      </c>
      <c r="B1078" s="3" t="s">
        <v>1863</v>
      </c>
      <c r="C1078" s="4" t="str">
        <f ca="1">IFERROR(__xludf.DUMMYFUNCTION("GOOGLETRANSLATE(B1078,""auto"",""en"")"),"Make solar roofed home with Mini Park with medical importance 🌲plants and 🌹🌹flowers")</f>
        <v>Make solar roofed home with Mini Park with medical importance 🌲plants and 🌹🌹flowers</v>
      </c>
      <c r="D1078" s="4" t="s">
        <v>1863</v>
      </c>
      <c r="E1078" s="4"/>
      <c r="F1078" s="4"/>
      <c r="G1078" s="4"/>
      <c r="H1078" s="4"/>
      <c r="I1078" s="4"/>
      <c r="J1078" s="4"/>
      <c r="K1078" s="4"/>
      <c r="L1078" s="4"/>
      <c r="M1078" s="4"/>
      <c r="N1078" s="4"/>
      <c r="O1078" s="4"/>
      <c r="P1078" s="4"/>
      <c r="Q1078" s="4"/>
      <c r="R1078" s="4"/>
      <c r="S1078" s="4"/>
      <c r="T1078" s="4"/>
      <c r="U1078" s="4"/>
      <c r="V1078" s="4"/>
      <c r="W1078" s="4"/>
      <c r="X1078" s="4"/>
      <c r="Y1078" s="4"/>
      <c r="Z1078" s="4"/>
    </row>
    <row r="1079" spans="1:26" ht="14.25" customHeight="1" x14ac:dyDescent="0.3">
      <c r="A1079" s="2" t="s">
        <v>1862</v>
      </c>
      <c r="B1079" s="3" t="s">
        <v>1864</v>
      </c>
      <c r="C1079" s="4" t="str">
        <f ca="1">IFERROR(__xludf.DUMMYFUNCTION("GOOGLETRANSLATE(B1079,""auto"",""en"")"),"Produce Air charging vehicles to save our Lovely Earth.")</f>
        <v>Produce Air charging vehicles to save our Lovely Earth.</v>
      </c>
      <c r="D1079" s="4" t="s">
        <v>1864</v>
      </c>
      <c r="E1079" s="4"/>
      <c r="F1079" s="4"/>
      <c r="G1079" s="4"/>
      <c r="H1079" s="4"/>
      <c r="I1079" s="4"/>
      <c r="J1079" s="4"/>
      <c r="K1079" s="4"/>
      <c r="L1079" s="4"/>
      <c r="M1079" s="4"/>
      <c r="N1079" s="4"/>
      <c r="O1079" s="4"/>
      <c r="P1079" s="4"/>
      <c r="Q1079" s="4"/>
      <c r="R1079" s="4"/>
      <c r="S1079" s="4"/>
      <c r="T1079" s="4"/>
      <c r="U1079" s="4"/>
      <c r="V1079" s="4"/>
      <c r="W1079" s="4"/>
      <c r="X1079" s="4"/>
      <c r="Y1079" s="4"/>
      <c r="Z1079" s="4"/>
    </row>
    <row r="1080" spans="1:26" ht="14.25" customHeight="1" x14ac:dyDescent="0.3">
      <c r="A1080" s="2" t="s">
        <v>1862</v>
      </c>
      <c r="B1080" s="3" t="s">
        <v>1865</v>
      </c>
      <c r="C1080" s="4" t="str">
        <f ca="1">IFERROR(__xludf.DUMMYFUNCTION("GOOGLETRANSLATE(B1080,""auto"",""en"")"),"Completely ban on chemical Farming and promote Organic /Biotic Farming.")</f>
        <v>Completely ban on chemical Farming and promote Organic /Biotic Farming.</v>
      </c>
      <c r="D1080" s="4" t="s">
        <v>1865</v>
      </c>
      <c r="E1080" s="4"/>
      <c r="F1080" s="4"/>
      <c r="G1080" s="4"/>
      <c r="H1080" s="4"/>
      <c r="I1080" s="4"/>
      <c r="J1080" s="4"/>
      <c r="K1080" s="4"/>
      <c r="L1080" s="4"/>
      <c r="M1080" s="4"/>
      <c r="N1080" s="4"/>
      <c r="O1080" s="4"/>
      <c r="P1080" s="4"/>
      <c r="Q1080" s="4"/>
      <c r="R1080" s="4"/>
      <c r="S1080" s="4"/>
      <c r="T1080" s="4"/>
      <c r="U1080" s="4"/>
      <c r="V1080" s="4"/>
      <c r="W1080" s="4"/>
      <c r="X1080" s="4"/>
      <c r="Y1080" s="4"/>
      <c r="Z1080" s="4"/>
    </row>
    <row r="1081" spans="1:26" ht="14.25" customHeight="1" x14ac:dyDescent="0.3">
      <c r="A1081" s="2" t="s">
        <v>1862</v>
      </c>
      <c r="B1081" s="3" t="s">
        <v>1866</v>
      </c>
      <c r="C1081" s="4" t="str">
        <f ca="1">IFERROR(__xludf.DUMMYFUNCTION("GOOGLETRANSLATE(B1081,""auto"",""en"")"),"Reduce CO2 level in Environment.")</f>
        <v>Reduce CO2 level in Environment.</v>
      </c>
      <c r="D1081" s="4" t="s">
        <v>1866</v>
      </c>
      <c r="E1081" s="4"/>
      <c r="F1081" s="4"/>
      <c r="G1081" s="4"/>
      <c r="H1081" s="4"/>
      <c r="I1081" s="4"/>
      <c r="J1081" s="4"/>
      <c r="K1081" s="4"/>
      <c r="L1081" s="4"/>
      <c r="M1081" s="4"/>
      <c r="N1081" s="4"/>
      <c r="O1081" s="4"/>
      <c r="P1081" s="4"/>
      <c r="Q1081" s="4"/>
      <c r="R1081" s="4"/>
      <c r="S1081" s="4"/>
      <c r="T1081" s="4"/>
      <c r="U1081" s="4"/>
      <c r="V1081" s="4"/>
      <c r="W1081" s="4"/>
      <c r="X1081" s="4"/>
      <c r="Y1081" s="4"/>
      <c r="Z1081" s="4"/>
    </row>
    <row r="1082" spans="1:26" ht="14.25" customHeight="1" x14ac:dyDescent="0.3">
      <c r="A1082" s="2" t="s">
        <v>1867</v>
      </c>
      <c r="B1082" s="3" t="s">
        <v>1868</v>
      </c>
      <c r="C1082" s="4" t="str">
        <f ca="1">IFERROR(__xludf.DUMMYFUNCTION("GOOGLETRANSLATE(B1082,""auto"",""en"")"),"T N CHENNAI TAMBARAM RAILWAY STATION NATIONAL FLAG MUST CHANGE NEW ONE
ALL GOVERNMENT OFFICES MULTINATIONAL OFFICES NATIONAL FLAG MUST
NATION FIRST NO COMPROMISE PLEASE THANKS")</f>
        <v>T N CHENNAI TAMBARAM RAILWAY STATION NATIONAL FLAG MUST CHANGE NEW ONE
ALL GOVERNMENT OFFICES MULTINATIONAL OFFICES NATIONAL FLAG MUST
NATION FIRST NO COMPROMISE PLEASE THANKS</v>
      </c>
      <c r="D1082" s="4" t="s">
        <v>1868</v>
      </c>
      <c r="E1082" s="4"/>
      <c r="F1082" s="4"/>
      <c r="G1082" s="4"/>
      <c r="H1082" s="4"/>
      <c r="I1082" s="4"/>
      <c r="J1082" s="4"/>
      <c r="K1082" s="4"/>
      <c r="L1082" s="4"/>
      <c r="M1082" s="4"/>
      <c r="N1082" s="4"/>
      <c r="O1082" s="4"/>
      <c r="P1082" s="4"/>
      <c r="Q1082" s="4"/>
      <c r="R1082" s="4"/>
      <c r="S1082" s="4"/>
      <c r="T1082" s="4"/>
      <c r="U1082" s="4"/>
      <c r="V1082" s="4"/>
      <c r="W1082" s="4"/>
      <c r="X1082" s="4"/>
      <c r="Y1082" s="4"/>
      <c r="Z1082" s="4"/>
    </row>
    <row r="1083" spans="1:26" ht="14.25" customHeight="1" x14ac:dyDescent="0.3">
      <c r="A1083" s="2" t="s">
        <v>1869</v>
      </c>
      <c r="B1083" s="3" t="s">
        <v>1870</v>
      </c>
      <c r="C1083" s="4" t="str">
        <f ca="1">IFERROR(__xludf.DUMMYFUNCTION("GOOGLETRANSLATE(B1083,""auto"",""en"")"),"Pradhmantiji Vande Mataram, about the percentage of low voting percentage in the election, ----- In the polling center, the signature of the Central President (above the Election Center) should be given a certificate and the certificate of the Certificate"&amp;". When the government wants to get the document from the government, it is mandatory to apply the Xerox of the above certificate and it will help your country to be 100% and every voter will be motivated to vote, thank you.")</f>
        <v>Pradhmantiji Vande Mataram, about the percentage of low voting percentage in the election, ----- In the polling center, the signature of the Central President (above the Election Center) should be given a certificate and the certificate of the Certificate. When the government wants to get the document from the government, it is mandatory to apply the Xerox of the above certificate and it will help your country to be 100% and every voter will be motivated to vote, thank you.</v>
      </c>
      <c r="D1083" s="4" t="s">
        <v>3172</v>
      </c>
      <c r="E1083" s="4"/>
      <c r="F1083" s="4"/>
      <c r="G1083" s="4"/>
      <c r="H1083" s="4"/>
      <c r="I1083" s="4"/>
      <c r="J1083" s="4"/>
      <c r="K1083" s="4"/>
      <c r="L1083" s="4"/>
      <c r="M1083" s="4"/>
      <c r="N1083" s="4"/>
      <c r="O1083" s="4"/>
      <c r="P1083" s="4"/>
      <c r="Q1083" s="4"/>
      <c r="R1083" s="4"/>
      <c r="S1083" s="4"/>
      <c r="T1083" s="4"/>
      <c r="U1083" s="4"/>
      <c r="V1083" s="4"/>
      <c r="W1083" s="4"/>
      <c r="X1083" s="4"/>
      <c r="Y1083" s="4"/>
      <c r="Z1083" s="4"/>
    </row>
    <row r="1084" spans="1:26" ht="14.25" customHeight="1" x14ac:dyDescent="0.3">
      <c r="A1084" s="2" t="s">
        <v>1871</v>
      </c>
      <c r="B1084" s="3" t="s">
        <v>1872</v>
      </c>
      <c r="C1084" s="4" t="str">
        <f ca="1">IFERROR(__xludf.DUMMYFUNCTION("GOOGLETRANSLATE(B1084,""auto"",""en"")"),"Increasing unemployment is a problem: a solution on this:
We all agree that there is no employment no business is a slowdown in the market. Such reasons are routine. But if you have any skills, your skills will definitely get you a lot of education, but t"&amp;"here are a lot of education in the number of education, but it is an open fact that it will only get employment to those of those with no more than millions. So choose the educational course you love and create your career career in it. Work will be the j"&amp;"oy of preservation of hobbies, enthusiasm while working, always will always continue to be learned and create employment.")</f>
        <v>Increasing unemployment is a problem: a solution on this:
We all agree that there is no employment no business is a slowdown in the market. Such reasons are routine. But if you have any skills, your skills will definitely get you a lot of education, but there are a lot of education in the number of education, but it is an open fact that it will only get employment to those of those with no more than millions. So choose the educational course you love and create your career career in it. Work will be the joy of preservation of hobbies, enthusiasm while working, always will always continue to be learned and create employment.</v>
      </c>
      <c r="D1084" s="4" t="s">
        <v>3173</v>
      </c>
      <c r="E1084" s="4"/>
      <c r="F1084" s="4"/>
      <c r="G1084" s="4"/>
      <c r="H1084" s="4"/>
      <c r="I1084" s="4"/>
      <c r="J1084" s="4"/>
      <c r="K1084" s="4"/>
      <c r="L1084" s="4"/>
      <c r="M1084" s="4"/>
      <c r="N1084" s="4"/>
      <c r="O1084" s="4"/>
      <c r="P1084" s="4"/>
      <c r="Q1084" s="4"/>
      <c r="R1084" s="4"/>
      <c r="S1084" s="4"/>
      <c r="T1084" s="4"/>
      <c r="U1084" s="4"/>
      <c r="V1084" s="4"/>
      <c r="W1084" s="4"/>
      <c r="X1084" s="4"/>
      <c r="Y1084" s="4"/>
      <c r="Z1084" s="4"/>
    </row>
    <row r="1085" spans="1:26" ht="14.25" customHeight="1" x14ac:dyDescent="0.3">
      <c r="A1085" s="2" t="s">
        <v>1873</v>
      </c>
      <c r="B1085" s="3" t="s">
        <v>1874</v>
      </c>
      <c r="C1085" s="4" t="str">
        <f ca="1">IFERROR(__xludf.DUMMYFUNCTION("GOOGLETRANSLATE(B1085,""auto"",""en"")"),"Any single rupee earning has to be taxed. So that we can avoid black money. Because if you have more than your earnings and ancestors property, it's treated as criminal act. Tax slabs also reduce drastically")</f>
        <v>Any single rupee earning has to be taxed. So that we can avoid black money. Because if you have more than your earnings and ancestors property, it's treated as criminal act. Tax slabs also reduce drastically</v>
      </c>
      <c r="D1085" s="4" t="s">
        <v>1874</v>
      </c>
      <c r="E1085" s="4"/>
      <c r="F1085" s="4"/>
      <c r="G1085" s="4"/>
      <c r="H1085" s="4"/>
      <c r="I1085" s="4"/>
      <c r="J1085" s="4"/>
      <c r="K1085" s="4"/>
      <c r="L1085" s="4"/>
      <c r="M1085" s="4"/>
      <c r="N1085" s="4"/>
      <c r="O1085" s="4"/>
      <c r="P1085" s="4"/>
      <c r="Q1085" s="4"/>
      <c r="R1085" s="4"/>
      <c r="S1085" s="4"/>
      <c r="T1085" s="4"/>
      <c r="U1085" s="4"/>
      <c r="V1085" s="4"/>
      <c r="W1085" s="4"/>
      <c r="X1085" s="4"/>
      <c r="Y1085" s="4"/>
      <c r="Z1085" s="4"/>
    </row>
    <row r="1086" spans="1:26" ht="14.25" customHeight="1" x14ac:dyDescent="0.3">
      <c r="A1086" s="2" t="s">
        <v>1875</v>
      </c>
      <c r="B1086" s="3" t="s">
        <v>1876</v>
      </c>
      <c r="C1086" s="4" t="str">
        <f ca="1">IFERROR(__xludf.DUMMYFUNCTION("GOOGLETRANSLATE(B1086,""auto"",""en"")"),"save tree")</f>
        <v>save tree</v>
      </c>
      <c r="D1086" s="4" t="s">
        <v>1876</v>
      </c>
      <c r="E1086" s="4"/>
      <c r="F1086" s="4"/>
      <c r="G1086" s="4"/>
      <c r="H1086" s="4"/>
      <c r="I1086" s="4"/>
      <c r="J1086" s="4"/>
      <c r="K1086" s="4"/>
      <c r="L1086" s="4"/>
      <c r="M1086" s="4"/>
      <c r="N1086" s="4"/>
      <c r="O1086" s="4"/>
      <c r="P1086" s="4"/>
      <c r="Q1086" s="4"/>
      <c r="R1086" s="4"/>
      <c r="S1086" s="4"/>
      <c r="T1086" s="4"/>
      <c r="U1086" s="4"/>
      <c r="V1086" s="4"/>
      <c r="W1086" s="4"/>
      <c r="X1086" s="4"/>
      <c r="Y1086" s="4"/>
      <c r="Z1086" s="4"/>
    </row>
    <row r="1087" spans="1:26" ht="14.25" customHeight="1" x14ac:dyDescent="0.3">
      <c r="A1087" s="2" t="s">
        <v>1675</v>
      </c>
      <c r="B1087" s="3" t="s">
        <v>1877</v>
      </c>
      <c r="C1087" s="4" t="str">
        <f ca="1">IFERROR(__xludf.DUMMYFUNCTION("GOOGLETRANSLATE(B1087,""auto"",""en"")"),"Would it be that in Bihar, the price of 100 to 300 knee in 1 liter found in liquor knee should be ordinary.
If anyone takes more price and who will sell from theft is also more fun when the world is listening to the ordinary liquor that may get from 500 t"&amp;"o 2000, they are earning 10,000.
If this scheme is from the government, then people who become driver by drinking liquor in Bihar will also loose their pockets, but less will be less and less damage because the drinker drinks,
princerai00017@gmail.com
We "&amp;"don't drink thank you thank you")</f>
        <v>Would it be that in Bihar, the price of 100 to 300 knee in 1 liter found in liquor knee should be ordinary.
If anyone takes more price and who will sell from theft is also more fun when the world is listening to the ordinary liquor that may get from 500 to 2000, they are earning 10,000.
If this scheme is from the government, then people who become driver by drinking liquor in Bihar will also loose their pockets, but less will be less and less damage because the drinker drinks,
princerai00017@gmail.com
We don't drink thank you thank you</v>
      </c>
      <c r="D1087" s="4" t="s">
        <v>3174</v>
      </c>
      <c r="E1087" s="4"/>
      <c r="F1087" s="4"/>
      <c r="G1087" s="4"/>
      <c r="H1087" s="4"/>
      <c r="I1087" s="4"/>
      <c r="J1087" s="4"/>
      <c r="K1087" s="4"/>
      <c r="L1087" s="4"/>
      <c r="M1087" s="4"/>
      <c r="N1087" s="4"/>
      <c r="O1087" s="4"/>
      <c r="P1087" s="4"/>
      <c r="Q1087" s="4"/>
      <c r="R1087" s="4"/>
      <c r="S1087" s="4"/>
      <c r="T1087" s="4"/>
      <c r="U1087" s="4"/>
      <c r="V1087" s="4"/>
      <c r="W1087" s="4"/>
      <c r="X1087" s="4"/>
      <c r="Y1087" s="4"/>
      <c r="Z1087" s="4"/>
    </row>
    <row r="1088" spans="1:26" ht="14.25" customHeight="1" x14ac:dyDescent="0.3">
      <c r="A1088" s="2" t="s">
        <v>1878</v>
      </c>
      <c r="B1088" s="3" t="s">
        <v>1879</v>
      </c>
      <c r="C1088" s="4" t="str">
        <f ca="1">IFERROR(__xludf.DUMMYFUNCTION("GOOGLETRANSLATE(B1088,""auto"",""en"")"),"Please find attached centre at tribal part of India for better connectivity, medical n educational support and to stop conversion the entire centre ll cost 10L and self operated on local renewable energy. This can connect tribal people directly.Such centr"&amp;"e can be adopted by any ngo, or trust to educate Indian tribal people n most inferior part of India.")</f>
        <v>Please find attached centre at tribal part of India for better connectivity, medical n educational support and to stop conversion the entire centre ll cost 10L and self operated on local renewable energy. This can connect tribal people directly.Such centre can be adopted by any ngo, or trust to educate Indian tribal people n most inferior part of India.</v>
      </c>
      <c r="D1088" s="4" t="s">
        <v>1879</v>
      </c>
      <c r="E1088" s="4"/>
      <c r="F1088" s="4"/>
      <c r="G1088" s="4"/>
      <c r="H1088" s="4"/>
      <c r="I1088" s="4"/>
      <c r="J1088" s="4"/>
      <c r="K1088" s="4"/>
      <c r="L1088" s="4"/>
      <c r="M1088" s="4"/>
      <c r="N1088" s="4"/>
      <c r="O1088" s="4"/>
      <c r="P1088" s="4"/>
      <c r="Q1088" s="4"/>
      <c r="R1088" s="4"/>
      <c r="S1088" s="4"/>
      <c r="T1088" s="4"/>
      <c r="U1088" s="4"/>
      <c r="V1088" s="4"/>
      <c r="W1088" s="4"/>
      <c r="X1088" s="4"/>
      <c r="Y1088" s="4"/>
      <c r="Z1088" s="4"/>
    </row>
    <row r="1089" spans="1:26" ht="14.25" customHeight="1" x14ac:dyDescent="0.3">
      <c r="A1089" s="2" t="s">
        <v>1880</v>
      </c>
      <c r="B1089" s="3" t="s">
        <v>1881</v>
      </c>
      <c r="C1089" s="4" t="str">
        <f ca="1">IFERROR(__xludf.DUMMYFUNCTION("GOOGLETRANSLATE(B1089,""auto"",""en"")"),"All the schools of India should be allowed to put Indian flags in the classroom in the classrooms of India so that it will be aware of the national flag so that patriotism will be aware of the country for those who have sacrificed for those who have sacri"&amp;"ficed their sacrifices, as well as the Constitution of India in the books of English medium school school. Immediately after this topic, the Constitution of India should be obliged to be a national anthem at the beginning of the textbook of all media scho"&amp;"ols.")</f>
        <v>All the schools of India should be allowed to put Indian flags in the classroom in the classrooms of India so that it will be aware of the national flag so that patriotism will be aware of the country for those who have sacrificed for those who have sacrificed their sacrifices, as well as the Constitution of India in the books of English medium school school. Immediately after this topic, the Constitution of India should be obliged to be a national anthem at the beginning of the textbook of all media schools.</v>
      </c>
      <c r="D1089" s="4" t="s">
        <v>3175</v>
      </c>
      <c r="E1089" s="4"/>
      <c r="F1089" s="4"/>
      <c r="G1089" s="4"/>
      <c r="H1089" s="4"/>
      <c r="I1089" s="4"/>
      <c r="J1089" s="4"/>
      <c r="K1089" s="4"/>
      <c r="L1089" s="4"/>
      <c r="M1089" s="4"/>
      <c r="N1089" s="4"/>
      <c r="O1089" s="4"/>
      <c r="P1089" s="4"/>
      <c r="Q1089" s="4"/>
      <c r="R1089" s="4"/>
      <c r="S1089" s="4"/>
      <c r="T1089" s="4"/>
      <c r="U1089" s="4"/>
      <c r="V1089" s="4"/>
      <c r="W1089" s="4"/>
      <c r="X1089" s="4"/>
      <c r="Y1089" s="4"/>
      <c r="Z1089" s="4"/>
    </row>
    <row r="1090" spans="1:26" ht="14.25" customHeight="1" x14ac:dyDescent="0.3">
      <c r="A1090" s="2" t="s">
        <v>1882</v>
      </c>
      <c r="B1090" s="3" t="s">
        <v>1883</v>
      </c>
      <c r="C1090" s="4" t="str">
        <f ca="1">IFERROR(__xludf.DUMMYFUNCTION("GOOGLETRANSLATE(B1090,""auto"",""en"")"),"One Nation One FIR System: Standard and unified FIR format availability. FIR to be recorded at citizen complaint centers/phone filing/Online FIR filing. Investigating officers can be assigned depending on area and expertise of officer, for every case. Thi"&amp;"s will divide police work between Law and order and investigation.")</f>
        <v>One Nation One FIR System: Standard and unified FIR format availability. FIR to be recorded at citizen complaint centers/phone filing/Online FIR filing. Investigating officers can be assigned depending on area and expertise of officer, for every case. This will divide police work between Law and order and investigation.</v>
      </c>
      <c r="D1090" s="4" t="s">
        <v>1883</v>
      </c>
      <c r="E1090" s="4"/>
      <c r="F1090" s="4"/>
      <c r="G1090" s="4"/>
      <c r="H1090" s="4"/>
      <c r="I1090" s="4"/>
      <c r="J1090" s="4"/>
      <c r="K1090" s="4"/>
      <c r="L1090" s="4"/>
      <c r="M1090" s="4"/>
      <c r="N1090" s="4"/>
      <c r="O1090" s="4"/>
      <c r="P1090" s="4"/>
      <c r="Q1090" s="4"/>
      <c r="R1090" s="4"/>
      <c r="S1090" s="4"/>
      <c r="T1090" s="4"/>
      <c r="U1090" s="4"/>
      <c r="V1090" s="4"/>
      <c r="W1090" s="4"/>
      <c r="X1090" s="4"/>
      <c r="Y1090" s="4"/>
      <c r="Z1090" s="4"/>
    </row>
    <row r="1091" spans="1:26" ht="14.25" customHeight="1" x14ac:dyDescent="0.3">
      <c r="A1091" s="2" t="s">
        <v>1884</v>
      </c>
      <c r="B1091" s="3" t="s">
        <v>1885</v>
      </c>
      <c r="C1091" s="4" t="str">
        <f ca="1">IFERROR(__xludf.DUMMYFUNCTION("GOOGLETRANSLATE(B1091,""auto"",""en"")"),"Pujya Pradhanmantri Jee Charan Vandna! Ek desh ek rashan… ..ek desh ek sign language… .eek desh ek uniform… ..adhbuth …… Pujye mai bhi aapko apna vichar jo aapke bhavo se sarabor aapki divye shakti seh hai aaya hai! Pujye Mai Vyakul Hun Apna Vichar Batane"&amp;" Koe Jo Na Kewal BJP Ko 400 Plus Seats Dilayega Balki 10 Trillion UsD Economy Ki Disha v desh v desh v desh v desh v desh v desh v desh v desh v desh kar jewan shaili mai jee kar jee kar ek sauke")</f>
        <v>Pujya Pradhanmantri Jee Charan Vandna! Ek desh ek rashan… ..ek desh ek sign language… .eek desh ek uniform… ..adhbuth …… Pujye mai bhi aapko apna vichar jo aapke bhavo se sarabor aapki divye shakti seh hai aaya hai! Pujye Mai Vyakul Hun Apna Vichar Batane Koe Jo Na Kewal BJP Ko 400 Plus Seats Dilayega Balki 10 Trillion UsD Economy Ki Disha v desh v desh v desh v desh v desh v desh v desh v desh v desh kar jewan shaili mai jee kar jee kar ek sauke</v>
      </c>
      <c r="D1091" s="4" t="s">
        <v>3176</v>
      </c>
      <c r="E1091" s="4"/>
      <c r="F1091" s="4"/>
      <c r="G1091" s="4"/>
      <c r="H1091" s="4"/>
      <c r="I1091" s="4"/>
      <c r="J1091" s="4"/>
      <c r="K1091" s="4"/>
      <c r="L1091" s="4"/>
      <c r="M1091" s="4"/>
      <c r="N1091" s="4"/>
      <c r="O1091" s="4"/>
      <c r="P1091" s="4"/>
      <c r="Q1091" s="4"/>
      <c r="R1091" s="4"/>
      <c r="S1091" s="4"/>
      <c r="T1091" s="4"/>
      <c r="U1091" s="4"/>
      <c r="V1091" s="4"/>
      <c r="W1091" s="4"/>
      <c r="X1091" s="4"/>
      <c r="Y1091" s="4"/>
      <c r="Z1091" s="4"/>
    </row>
    <row r="1092" spans="1:26" ht="14.25" customHeight="1" x14ac:dyDescent="0.3">
      <c r="A1092" s="2" t="s">
        <v>1886</v>
      </c>
      <c r="B1092" s="3" t="s">
        <v>1887</v>
      </c>
      <c r="C1092" s="4" t="str">
        <f ca="1">IFERROR(__xludf.DUMMYFUNCTION("GOOGLETRANSLATE(B1092,""auto"",""en"")"),"Dear Sir,
My request to you and to Indian Government kindly give the big push to our Online Education system. By using and maximizing the Online Education we can achieve the goal of maximum literacy in India. There is too many steps has been taken care of"&amp;" ease of online education and hope after releasing the some barriers we will reach our goal. There is too many peoples are drop their education in the middle of courses due to their own different causes but we can take a advantage of internet and can fulf"&amp;"ill the desired gap of education to the needy. Thanks Lokesh")</f>
        <v>Dear Sir,
My request to you and to Indian Government kindly give the big push to our Online Education system. By using and maximizing the Online Education we can achieve the goal of maximum literacy in India. There is too many steps has been taken care of ease of online education and hope after releasing the some barriers we will reach our goal. There is too many peoples are drop their education in the middle of courses due to their own different causes but we can take a advantage of internet and can fulfill the desired gap of education to the needy. Thanks Lokesh</v>
      </c>
      <c r="D1092" s="4" t="s">
        <v>1887</v>
      </c>
      <c r="E1092" s="4"/>
      <c r="F1092" s="4"/>
      <c r="G1092" s="4"/>
      <c r="H1092" s="4"/>
      <c r="I1092" s="4"/>
      <c r="J1092" s="4"/>
      <c r="K1092" s="4"/>
      <c r="L1092" s="4"/>
      <c r="M1092" s="4"/>
      <c r="N1092" s="4"/>
      <c r="O1092" s="4"/>
      <c r="P1092" s="4"/>
      <c r="Q1092" s="4"/>
      <c r="R1092" s="4"/>
      <c r="S1092" s="4"/>
      <c r="T1092" s="4"/>
      <c r="U1092" s="4"/>
      <c r="V1092" s="4"/>
      <c r="W1092" s="4"/>
      <c r="X1092" s="4"/>
      <c r="Y1092" s="4"/>
      <c r="Z1092" s="4"/>
    </row>
    <row r="1093" spans="1:26" ht="14.25" customHeight="1" x14ac:dyDescent="0.3">
      <c r="A1093" s="2" t="s">
        <v>1888</v>
      </c>
      <c r="B1093" s="3" t="s">
        <v>1889</v>
      </c>
      <c r="C1093" s="4" t="str">
        <f ca="1">IFERROR(__xludf.DUMMYFUNCTION("GOOGLETRANSLATE(B1093,""auto"",""en"")"),"Regarding jet engine:
Dear Sir,
We are looking for SU57 or co-develop engine from us/uk/France . It's more like making a choice. Our core international diplomacy involved here. If France gets out of NATO, then France can be trusted co-development partner."&amp;"
Apart from that....
The Pratt and Whitney engine, that we have in aircraft maintenance engineering institute... IIA group... Or any suitable engine, which includes all the basic things that we are looking for AMCA.
Just take that perticular engine, rever"&amp;"se engineer it.
Dis- assemble that engine, make another copy of every parts with proper metallurgical analysis. Then assemble it....
People are dieing in the world, what's wrong with reverse engineering..
Then upgrade that engine to such extend, so that i"&amp;"t can look a different engine..
Chine did well in thousand grains of sand policy....")</f>
        <v>Regarding jet engine:
Dear Sir,
We are looking for SU57 or co-develop engine from us/uk/France . It's more like making a choice. Our core international diplomacy involved here. If France gets out of NATO, then France can be trusted co-development partner.
Apart from that....
The Pratt and Whitney engine, that we have in aircraft maintenance engineering institute... IIA group... Or any suitable engine, which includes all the basic things that we are looking for AMCA.
Just take that perticular engine, reverse engineer it.
Dis- assemble that engine, make another copy of every parts with proper metallurgical analysis. Then assemble it....
People are dieing in the world, what's wrong with reverse engineering..
Then upgrade that engine to such extend, so that it can look a different engine..
Chine did well in thousand grains of sand policy....</v>
      </c>
      <c r="D1093" s="4" t="s">
        <v>1889</v>
      </c>
      <c r="E1093" s="4"/>
      <c r="F1093" s="4"/>
      <c r="G1093" s="4"/>
      <c r="H1093" s="4"/>
      <c r="I1093" s="4"/>
      <c r="J1093" s="4"/>
      <c r="K1093" s="4"/>
      <c r="L1093" s="4"/>
      <c r="M1093" s="4"/>
      <c r="N1093" s="4"/>
      <c r="O1093" s="4"/>
      <c r="P1093" s="4"/>
      <c r="Q1093" s="4"/>
      <c r="R1093" s="4"/>
      <c r="S1093" s="4"/>
      <c r="T1093" s="4"/>
      <c r="U1093" s="4"/>
      <c r="V1093" s="4"/>
      <c r="W1093" s="4"/>
      <c r="X1093" s="4"/>
      <c r="Y1093" s="4"/>
      <c r="Z1093" s="4"/>
    </row>
    <row r="1094" spans="1:26" ht="14.25" customHeight="1" x14ac:dyDescent="0.3">
      <c r="A1094" s="2" t="s">
        <v>1890</v>
      </c>
      <c r="B1094" s="3" t="s">
        <v>1891</v>
      </c>
      <c r="C1094" s="4" t="str">
        <f ca="1">IFERROR(__xludf.DUMMYFUNCTION("GOOGLETRANSLATE(B1094,""auto"",""en"")"),"""Akela"" due it's solitary nature")</f>
        <v>"Akela" due it's solitary nature</v>
      </c>
      <c r="D1094" s="4" t="s">
        <v>1891</v>
      </c>
      <c r="E1094" s="4"/>
      <c r="F1094" s="4"/>
      <c r="G1094" s="4"/>
      <c r="H1094" s="4"/>
      <c r="I1094" s="4"/>
      <c r="J1094" s="4"/>
      <c r="K1094" s="4"/>
      <c r="L1094" s="4"/>
      <c r="M1094" s="4"/>
      <c r="N1094" s="4"/>
      <c r="O1094" s="4"/>
      <c r="P1094" s="4"/>
      <c r="Q1094" s="4"/>
      <c r="R1094" s="4"/>
      <c r="S1094" s="4"/>
      <c r="T1094" s="4"/>
      <c r="U1094" s="4"/>
      <c r="V1094" s="4"/>
      <c r="W1094" s="4"/>
      <c r="X1094" s="4"/>
      <c r="Y1094" s="4"/>
      <c r="Z1094" s="4"/>
    </row>
    <row r="1095" spans="1:26" ht="14.25" customHeight="1" x14ac:dyDescent="0.3">
      <c r="A1095" s="2" t="s">
        <v>1249</v>
      </c>
      <c r="B1095" s="3" t="s">
        <v>1892</v>
      </c>
      <c r="C1095" s="4" t="str">
        <f ca="1">IFERROR(__xludf.DUMMYFUNCTION("GOOGLETRANSLATE(B1095,""auto"",""en"")"),"Sir,
Banks are charged account holders for Issue of Pradhan Mantri jeevan Jyoti Bima Yojana and Pradhan Mantri Suraksha Bima Yojana policy, both policy are very good for citizens, however you are requested to instruct banks to share both policy certificat"&amp;"es to policyholders on there whatsapp number or email ids . It is very difficult to search certificates online on internet.
Regards
Arun Pareek
8700396269
delhi")</f>
        <v>Sir,
Banks are charged account holders for Issue of Pradhan Mantri jeevan Jyoti Bima Yojana and Pradhan Mantri Suraksha Bima Yojana policy, both policy are very good for citizens, however you are requested to instruct banks to share both policy certificates to policyholders on there whatsapp number or email ids . It is very difficult to search certificates online on internet.
Regards
Arun Pareek
8700396269
delhi</v>
      </c>
      <c r="D1095" s="4" t="s">
        <v>1892</v>
      </c>
      <c r="E1095" s="4"/>
      <c r="F1095" s="4"/>
      <c r="G1095" s="4"/>
      <c r="H1095" s="4"/>
      <c r="I1095" s="4"/>
      <c r="J1095" s="4"/>
      <c r="K1095" s="4"/>
      <c r="L1095" s="4"/>
      <c r="M1095" s="4"/>
      <c r="N1095" s="4"/>
      <c r="O1095" s="4"/>
      <c r="P1095" s="4"/>
      <c r="Q1095" s="4"/>
      <c r="R1095" s="4"/>
      <c r="S1095" s="4"/>
      <c r="T1095" s="4"/>
      <c r="U1095" s="4"/>
      <c r="V1095" s="4"/>
      <c r="W1095" s="4"/>
      <c r="X1095" s="4"/>
      <c r="Y1095" s="4"/>
      <c r="Z1095" s="4"/>
    </row>
    <row r="1096" spans="1:26" ht="14.25" customHeight="1" x14ac:dyDescent="0.3">
      <c r="A1096" s="2" t="s">
        <v>1893</v>
      </c>
      <c r="B1096" s="3" t="s">
        <v>1894</v>
      </c>
      <c r="C1096" s="4" t="str">
        <f ca="1">IFERROR(__xludf.DUMMYFUNCTION("GOOGLETRANSLATE(B1096,""auto"",""en"")"),"Combat corruption by allowing to claim traffic violation challan in income tax deduction")</f>
        <v>Combat corruption by allowing to claim traffic violation challan in income tax deduction</v>
      </c>
      <c r="D1096" s="4" t="s">
        <v>1894</v>
      </c>
      <c r="E1096" s="4"/>
      <c r="F1096" s="4"/>
      <c r="G1096" s="4"/>
      <c r="H1096" s="4"/>
      <c r="I1096" s="4"/>
      <c r="J1096" s="4"/>
      <c r="K1096" s="4"/>
      <c r="L1096" s="4"/>
      <c r="M1096" s="4"/>
      <c r="N1096" s="4"/>
      <c r="O1096" s="4"/>
      <c r="P1096" s="4"/>
      <c r="Q1096" s="4"/>
      <c r="R1096" s="4"/>
      <c r="S1096" s="4"/>
      <c r="T1096" s="4"/>
      <c r="U1096" s="4"/>
      <c r="V1096" s="4"/>
      <c r="W1096" s="4"/>
      <c r="X1096" s="4"/>
      <c r="Y1096" s="4"/>
      <c r="Z1096" s="4"/>
    </row>
    <row r="1097" spans="1:26" ht="14.25" customHeight="1" x14ac:dyDescent="0.3">
      <c r="A1097" s="2" t="s">
        <v>1895</v>
      </c>
      <c r="B1097" s="3" t="s">
        <v>1896</v>
      </c>
      <c r="C1097" s="4" t="str">
        <f ca="1">IFERROR(__xludf.DUMMYFUNCTION("GOOGLETRANSLATE(B1097,""auto"",""en"")"),"Hi Team,
I see water scarcity a bigger threat for agriculture.
We need to build good infrastructure for the same by cleaning up the existing ponds and ponds connecting to river since there are heavy rains but not preserved properly
Ground water is going d"&amp;"own due to a tree named Prosopis juliflora. It is really hard to get rid of this tree since it can regenerate if the seeds fall in soil. Have a solution but it can be funny but effective. Instead of providing a contract to remove that it takes years to co"&amp;"mplete, we can introduce who ever brings 10kg of the tree will be provided 180 ml of alcohol.")</f>
        <v>Hi Team,
I see water scarcity a bigger threat for agriculture.
We need to build good infrastructure for the same by cleaning up the existing ponds and ponds connecting to river since there are heavy rains but not preserved properly
Ground water is going down due to a tree named Prosopis juliflora. It is really hard to get rid of this tree since it can regenerate if the seeds fall in soil. Have a solution but it can be funny but effective. Instead of providing a contract to remove that it takes years to complete, we can introduce who ever brings 10kg of the tree will be provided 180 ml of alcohol.</v>
      </c>
      <c r="D1097" s="4" t="s">
        <v>1896</v>
      </c>
      <c r="E1097" s="4"/>
      <c r="F1097" s="4"/>
      <c r="G1097" s="4"/>
      <c r="H1097" s="4"/>
      <c r="I1097" s="4"/>
      <c r="J1097" s="4"/>
      <c r="K1097" s="4"/>
      <c r="L1097" s="4"/>
      <c r="M1097" s="4"/>
      <c r="N1097" s="4"/>
      <c r="O1097" s="4"/>
      <c r="P1097" s="4"/>
      <c r="Q1097" s="4"/>
      <c r="R1097" s="4"/>
      <c r="S1097" s="4"/>
      <c r="T1097" s="4"/>
      <c r="U1097" s="4"/>
      <c r="V1097" s="4"/>
      <c r="W1097" s="4"/>
      <c r="X1097" s="4"/>
      <c r="Y1097" s="4"/>
      <c r="Z1097" s="4"/>
    </row>
    <row r="1098" spans="1:26" ht="14.25" customHeight="1" x14ac:dyDescent="0.3">
      <c r="A1098" s="2" t="s">
        <v>1897</v>
      </c>
      <c r="B1098" s="3" t="s">
        <v>1898</v>
      </c>
      <c r="C1098" s="4" t="str">
        <f ca="1">IFERROR(__xludf.DUMMYFUNCTION("GOOGLETRANSLATE(B1098,""auto"",""en"")"),"Jai Hind Jai Shri Ram,
Physical and educational qualifications are prescribed for all types of services, jobs and criminals are disqualified, but no concrete physical and educational qualifications are prescribed for the Councilor MP MP.
To make politics "&amp;"clean and tidy, the appointment process for all political posts should be made qualified so that only qualified, honest, hard -working citizens stay in this field and skillful citizens can benefit from welfare schemes or the country can grow at a rapid pa"&amp;"ce.
I suggest that a bachelor's degree in political science should be made mandatory.")</f>
        <v>Jai Hind Jai Shri Ram,
Physical and educational qualifications are prescribed for all types of services, jobs and criminals are disqualified, but no concrete physical and educational qualifications are prescribed for the Councilor MP MP.
To make politics clean and tidy, the appointment process for all political posts should be made qualified so that only qualified, honest, hard -working citizens stay in this field and skillful citizens can benefit from welfare schemes or the country can grow at a rapid pace.
I suggest that a bachelor's degree in political science should be made mandatory.</v>
      </c>
      <c r="D1098" s="4" t="s">
        <v>3177</v>
      </c>
      <c r="E1098" s="4"/>
      <c r="F1098" s="4"/>
      <c r="G1098" s="4"/>
      <c r="H1098" s="4"/>
      <c r="I1098" s="4"/>
      <c r="J1098" s="4"/>
      <c r="K1098" s="4"/>
      <c r="L1098" s="4"/>
      <c r="M1098" s="4"/>
      <c r="N1098" s="4"/>
      <c r="O1098" s="4"/>
      <c r="P1098" s="4"/>
      <c r="Q1098" s="4"/>
      <c r="R1098" s="4"/>
      <c r="S1098" s="4"/>
      <c r="T1098" s="4"/>
      <c r="U1098" s="4"/>
      <c r="V1098" s="4"/>
      <c r="W1098" s="4"/>
      <c r="X1098" s="4"/>
      <c r="Y1098" s="4"/>
      <c r="Z1098" s="4"/>
    </row>
    <row r="1099" spans="1:26" ht="14.25" customHeight="1" x14ac:dyDescent="0.3">
      <c r="A1099" s="2" t="s">
        <v>1899</v>
      </c>
      <c r="B1099" s="3" t="s">
        <v>1900</v>
      </c>
      <c r="C1099" s="4" t="str">
        <f ca="1">IFERROR(__xludf.DUMMYFUNCTION("GOOGLETRANSLATE(B1099,""auto"",""en"")"),"Hello
1. State wide government schools to be upgraded with good staff, equipment, grounds, sport activity
2. Private schools permission to be given, only with ground and physical fitness hour as mandate
3. Limiting private schools and ranking to be taken
"&amp;"4. All private school should be converted in to government authority after 5 yrs Maintanence in top 10 ranking
5. Remaining private school who are out of score, should be shut down
6. Discipline, learning about our Country, Army lessons, Fitness hours, Lo"&amp;"cal Martial arts to be included and mandate
Thank you")</f>
        <v>Hello
1. State wide government schools to be upgraded with good staff, equipment, grounds, sport activity
2. Private schools permission to be given, only with ground and physical fitness hour as mandate
3. Limiting private schools and ranking to be taken
4. All private school should be converted in to government authority after 5 yrs Maintanence in top 10 ranking
5. Remaining private school who are out of score, should be shut down
6. Discipline, learning about our Country, Army lessons, Fitness hours, Local Martial arts to be included and mandate
Thank you</v>
      </c>
      <c r="D1099" s="4" t="s">
        <v>1900</v>
      </c>
      <c r="E1099" s="4"/>
      <c r="F1099" s="4"/>
      <c r="G1099" s="4"/>
      <c r="H1099" s="4"/>
      <c r="I1099" s="4"/>
      <c r="J1099" s="4"/>
      <c r="K1099" s="4"/>
      <c r="L1099" s="4"/>
      <c r="M1099" s="4"/>
      <c r="N1099" s="4"/>
      <c r="O1099" s="4"/>
      <c r="P1099" s="4"/>
      <c r="Q1099" s="4"/>
      <c r="R1099" s="4"/>
      <c r="S1099" s="4"/>
      <c r="T1099" s="4"/>
      <c r="U1099" s="4"/>
      <c r="V1099" s="4"/>
      <c r="W1099" s="4"/>
      <c r="X1099" s="4"/>
      <c r="Y1099" s="4"/>
      <c r="Z1099" s="4"/>
    </row>
    <row r="1100" spans="1:26" ht="14.25" customHeight="1" x14ac:dyDescent="0.3">
      <c r="A1100" s="2" t="s">
        <v>1899</v>
      </c>
      <c r="B1100" s="3" t="s">
        <v>1901</v>
      </c>
      <c r="C1100" s="4" t="str">
        <f ca="1">IFERROR(__xludf.DUMMYFUNCTION("GOOGLETRANSLATE(B1100,""auto"",""en"")"),"Hello
Awareness videos on cybercrimes to be displayed in bus screen’s, metro advertisements, channels and theatre
To keep everyone aware, due to day by day frauds increase due to technology advancement
Thank you")</f>
        <v>Hello
Awareness videos on cybercrimes to be displayed in bus screen’s, metro advertisements, channels and theatre
To keep everyone aware, due to day by day frauds increase due to technology advancement
Thank you</v>
      </c>
      <c r="D1100" s="4" t="s">
        <v>1901</v>
      </c>
      <c r="E1100" s="4"/>
      <c r="F1100" s="4"/>
      <c r="G1100" s="4"/>
      <c r="H1100" s="4"/>
      <c r="I1100" s="4"/>
      <c r="J1100" s="4"/>
      <c r="K1100" s="4"/>
      <c r="L1100" s="4"/>
      <c r="M1100" s="4"/>
      <c r="N1100" s="4"/>
      <c r="O1100" s="4"/>
      <c r="P1100" s="4"/>
      <c r="Q1100" s="4"/>
      <c r="R1100" s="4"/>
      <c r="S1100" s="4"/>
      <c r="T1100" s="4"/>
      <c r="U1100" s="4"/>
      <c r="V1100" s="4"/>
      <c r="W1100" s="4"/>
      <c r="X1100" s="4"/>
      <c r="Y1100" s="4"/>
      <c r="Z1100" s="4"/>
    </row>
    <row r="1101" spans="1:26" ht="14.25" customHeight="1" x14ac:dyDescent="0.3">
      <c r="A1101" s="2" t="s">
        <v>1902</v>
      </c>
      <c r="B1101" s="3" t="s">
        <v>1903</v>
      </c>
      <c r="C1101" s="4" t="str">
        <f ca="1">IFERROR(__xludf.DUMMYFUNCTION("GOOGLETRANSLATE(B1101,""auto"",""en"")"),"Per,
Honorable Shri Narendraji Modi Saheb, Prime Minister's Government of India
Hello Supreme!
Subject - Regarding the launch of the Prime Minister's Agricultural Service Center
The respected saints, due to premature rains, floods, and other natural disas"&amp;"ters are causing severe damage to the farmers. In such a situation, the government employees cannot get help from the farmers by doing timely punching. At present, the coronation closes the entire business but the agricultural business starts. The agricul"&amp;"tural business needs to be strengthened to facilitate the citizens. At present, the goods of the farmers do not get prices and the citizens do not get farm goods.
In such a situation, if you establish a ""Prime Minister Krishi Center"" with the help of ag"&amp;"ricultural graduates in the country, it will be a great help to the farmers' loss surveys, crop insurance, sale of commodities, selling, storage etc. Through this agricultural center, all the agricultural center will be added through the Internet and What"&amp;"sApp and the agricultural production will be sold to the citizens at the right rate.
-Suresh Padmashali MSC Krishi Gadchiroli 442605 Maharashtra")</f>
        <v>Per,
Honorable Shri Narendraji Modi Saheb, Prime Minister's Government of India
Hello Supreme!
Subject - Regarding the launch of the Prime Minister's Agricultural Service Center
The respected saints, due to premature rains, floods, and other natural disasters are causing severe damage to the farmers. In such a situation, the government employees cannot get help from the farmers by doing timely punching. At present, the coronation closes the entire business but the agricultural business starts. The agricultural business needs to be strengthened to facilitate the citizens. At present, the goods of the farmers do not get prices and the citizens do not get farm goods.
In such a situation, if you establish a "Prime Minister Krishi Center" with the help of agricultural graduates in the country, it will be a great help to the farmers' loss surveys, crop insurance, sale of commodities, selling, storage etc. Through this agricultural center, all the agricultural center will be added through the Internet and WhatsApp and the agricultural production will be sold to the citizens at the right rate.
-Suresh Padmashali MSC Krishi Gadchiroli 442605 Maharashtra</v>
      </c>
      <c r="D1101" s="4" t="s">
        <v>3178</v>
      </c>
      <c r="E1101" s="4"/>
      <c r="F1101" s="4"/>
      <c r="G1101" s="4"/>
      <c r="H1101" s="4"/>
      <c r="I1101" s="4"/>
      <c r="J1101" s="4"/>
      <c r="K1101" s="4"/>
      <c r="L1101" s="4"/>
      <c r="M1101" s="4"/>
      <c r="N1101" s="4"/>
      <c r="O1101" s="4"/>
      <c r="P1101" s="4"/>
      <c r="Q1101" s="4"/>
      <c r="R1101" s="4"/>
      <c r="S1101" s="4"/>
      <c r="T1101" s="4"/>
      <c r="U1101" s="4"/>
      <c r="V1101" s="4"/>
      <c r="W1101" s="4"/>
      <c r="X1101" s="4"/>
      <c r="Y1101" s="4"/>
      <c r="Z1101" s="4"/>
    </row>
    <row r="1102" spans="1:26" ht="14.25" customHeight="1" x14ac:dyDescent="0.3">
      <c r="A1102" s="2" t="s">
        <v>1904</v>
      </c>
      <c r="B1102" s="3" t="s">
        <v>1905</v>
      </c>
      <c r="C1102" s="4" t="str">
        <f ca="1">IFERROR(__xludf.DUMMYFUNCTION("GOOGLETRANSLATE(B1102,""auto"",""en"")"),"We should understand that hilly terrain states can't have Landfill sites due to land constraints, and also if allowed leachate seepage can flow downhill polluting the streams and can cause many ill effects. We should have a common code of practice(Cop) on"&amp;" waste management applicable to all states. By CoPs many unwanted national integrity issues happening between the sates can be avoided. Also dumping of medical, biological and other hazardous wastes along the road side could be avoided.
Union government s"&amp;"hould take the lead to avoid disputes between the states by forming Apex Waste Management Committee, by including key personnels of the states. The vehicles used to transport the waste should be fitted with GPS device and monitored by landfill/treating/in"&amp;"cinerating waste management company as well as state's pollution control department(24x7). State's border check post personal(toll plazas as well) should be clearly communicated. New decree of law to clarify all may require to prosec")</f>
        <v>We should understand that hilly terrain states can't have Landfill sites due to land constraints, and also if allowed leachate seepage can flow downhill polluting the streams and can cause many ill effects. We should have a common code of practice(Cop) on waste management applicable to all states. By CoPs many unwanted national integrity issues happening between the sates can be avoided. Also dumping of medical, biological and other hazardous wastes along the road side could be avoided.
Union government should take the lead to avoid disputes between the states by forming Apex Waste Management Committee, by including key personnels of the states. The vehicles used to transport the waste should be fitted with GPS device and monitored by landfill/treating/incinerating waste management company as well as state's pollution control department(24x7). State's border check post personal(toll plazas as well) should be clearly communicated. New decree of law to clarify all may require to prosec</v>
      </c>
      <c r="D1102" s="4" t="s">
        <v>1905</v>
      </c>
      <c r="E1102" s="4"/>
      <c r="F1102" s="4"/>
      <c r="G1102" s="4"/>
      <c r="H1102" s="4"/>
      <c r="I1102" s="4"/>
      <c r="J1102" s="4"/>
      <c r="K1102" s="4"/>
      <c r="L1102" s="4"/>
      <c r="M1102" s="4"/>
      <c r="N1102" s="4"/>
      <c r="O1102" s="4"/>
      <c r="P1102" s="4"/>
      <c r="Q1102" s="4"/>
      <c r="R1102" s="4"/>
      <c r="S1102" s="4"/>
      <c r="T1102" s="4"/>
      <c r="U1102" s="4"/>
      <c r="V1102" s="4"/>
      <c r="W1102" s="4"/>
      <c r="X1102" s="4"/>
      <c r="Y1102" s="4"/>
      <c r="Z1102" s="4"/>
    </row>
    <row r="1103" spans="1:26" ht="14.25" customHeight="1" x14ac:dyDescent="0.3">
      <c r="A1103" s="2" t="s">
        <v>1906</v>
      </c>
      <c r="B1103" s="3" t="s">
        <v>1907</v>
      </c>
      <c r="C1103" s="4" t="str">
        <f ca="1">IFERROR(__xludf.DUMMYFUNCTION("GOOGLETRANSLATE(B1103,""auto"",""en"")"),"Respected Prime Minister,
Sir, the purpose of joining this personal opinion is only a request from the youth that the Government of India needs, now it is needed by some new rules and experiments on the Indian trade market and turning the Indian trade mar"&amp;"ket to new heights to new heights Should be taken. And give Indian trade and rules a simple form. Dear Prime Minister, if I had an error or literal error, please forgive us.
I am going to express references on some subjects through which I think new chang"&amp;"es can come in the Indian business sector, and India can get a height in trade. Five-point ideas present in the context- 1. Indian trade market being online. 2. Giving a platform to the Indian trade market. 3. Gathering the Indian market at one place. 4. "&amp;"To eliminate language distinction in Indian trade market. 5. Connecting Indian and International Trade Markets.
My name - Harsha Babu
Age- 23 years
Address- M. Salawat Khan Farrukhabad (209625) Uttar Pradesh.")</f>
        <v>Respected Prime Minister,
Sir, the purpose of joining this personal opinion is only a request from the youth that the Government of India needs, now it is needed by some new rules and experiments on the Indian trade market and turning the Indian trade market to new heights to new heights Should be taken. And give Indian trade and rules a simple form. Dear Prime Minister, if I had an error or literal error, please forgive us.
I am going to express references on some subjects through which I think new changes can come in the Indian business sector, and India can get a height in trade. Five-point ideas present in the context- 1. Indian trade market being online. 2. Giving a platform to the Indian trade market. 3. Gathering the Indian market at one place. 4. To eliminate language distinction in Indian trade market. 5. Connecting Indian and International Trade Markets.
My name - Harsha Babu
Age- 23 years
Address- M. Salawat Khan Farrukhabad (209625) Uttar Pradesh.</v>
      </c>
      <c r="D1103" s="4" t="s">
        <v>3179</v>
      </c>
      <c r="E1103" s="4"/>
      <c r="F1103" s="4"/>
      <c r="G1103" s="4"/>
      <c r="H1103" s="4"/>
      <c r="I1103" s="4"/>
      <c r="J1103" s="4"/>
      <c r="K1103" s="4"/>
      <c r="L1103" s="4"/>
      <c r="M1103" s="4"/>
      <c r="N1103" s="4"/>
      <c r="O1103" s="4"/>
      <c r="P1103" s="4"/>
      <c r="Q1103" s="4"/>
      <c r="R1103" s="4"/>
      <c r="S1103" s="4"/>
      <c r="T1103" s="4"/>
      <c r="U1103" s="4"/>
      <c r="V1103" s="4"/>
      <c r="W1103" s="4"/>
      <c r="X1103" s="4"/>
      <c r="Y1103" s="4"/>
      <c r="Z1103" s="4"/>
    </row>
    <row r="1104" spans="1:26" ht="14.25" customHeight="1" x14ac:dyDescent="0.3">
      <c r="A1104" s="2" t="s">
        <v>1899</v>
      </c>
      <c r="B1104" s="3" t="s">
        <v>1908</v>
      </c>
      <c r="C1104" s="4" t="str">
        <f ca="1">IFERROR(__xludf.DUMMYFUNCTION("GOOGLETRANSLATE(B1104,""auto"",""en"")"),"Hello
Upgrading railway system in entire nation is most important
Thank you")</f>
        <v>Hello
Upgrading railway system in entire nation is most important
Thank you</v>
      </c>
      <c r="D1104" s="4" t="s">
        <v>1908</v>
      </c>
      <c r="E1104" s="4"/>
      <c r="F1104" s="4"/>
      <c r="G1104" s="4"/>
      <c r="H1104" s="4"/>
      <c r="I1104" s="4"/>
      <c r="J1104" s="4"/>
      <c r="K1104" s="4"/>
      <c r="L1104" s="4"/>
      <c r="M1104" s="4"/>
      <c r="N1104" s="4"/>
      <c r="O1104" s="4"/>
      <c r="P1104" s="4"/>
      <c r="Q1104" s="4"/>
      <c r="R1104" s="4"/>
      <c r="S1104" s="4"/>
      <c r="T1104" s="4"/>
      <c r="U1104" s="4"/>
      <c r="V1104" s="4"/>
      <c r="W1104" s="4"/>
      <c r="X1104" s="4"/>
      <c r="Y1104" s="4"/>
      <c r="Z1104" s="4"/>
    </row>
    <row r="1105" spans="1:26" ht="14.25" customHeight="1" x14ac:dyDescent="0.3">
      <c r="A1105" s="2" t="s">
        <v>1899</v>
      </c>
      <c r="B1105" s="3" t="s">
        <v>1909</v>
      </c>
      <c r="C1105" s="4" t="str">
        <f ca="1">IFERROR(__xludf.DUMMYFUNCTION("GOOGLETRANSLATE(B1105,""auto"",""en"")"),"Hello
1. Installation of camera in all cabs to ensure safety of passenger
Camera should capture a photo as soon as passenger boards the cab and the picture of passenger along with vehicle details to be shared with nearest police station database &amp; saved
2"&amp;". To protect from pollution, cabs start using EV vehicles instead of petrol or diesel vehicles as mandate
3. Cab Vehicles to be limited as per city’s population and consumption")</f>
        <v>Hello
1. Installation of camera in all cabs to ensure safety of passenger
Camera should capture a photo as soon as passenger boards the cab and the picture of passenger along with vehicle details to be shared with nearest police station database &amp; saved
2. To protect from pollution, cabs start using EV vehicles instead of petrol or diesel vehicles as mandate
3. Cab Vehicles to be limited as per city’s population and consumption</v>
      </c>
      <c r="D1105" s="4" t="s">
        <v>1909</v>
      </c>
      <c r="E1105" s="4"/>
      <c r="F1105" s="4"/>
      <c r="G1105" s="4"/>
      <c r="H1105" s="4"/>
      <c r="I1105" s="4"/>
      <c r="J1105" s="4"/>
      <c r="K1105" s="4"/>
      <c r="L1105" s="4"/>
      <c r="M1105" s="4"/>
      <c r="N1105" s="4"/>
      <c r="O1105" s="4"/>
      <c r="P1105" s="4"/>
      <c r="Q1105" s="4"/>
      <c r="R1105" s="4"/>
      <c r="S1105" s="4"/>
      <c r="T1105" s="4"/>
      <c r="U1105" s="4"/>
      <c r="V1105" s="4"/>
      <c r="W1105" s="4"/>
      <c r="X1105" s="4"/>
      <c r="Y1105" s="4"/>
      <c r="Z1105" s="4"/>
    </row>
    <row r="1106" spans="1:26" ht="14.25" customHeight="1" x14ac:dyDescent="0.3">
      <c r="A1106" s="2" t="s">
        <v>1906</v>
      </c>
      <c r="B1106" s="3" t="s">
        <v>1907</v>
      </c>
      <c r="C1106" s="4" t="str">
        <f ca="1">IFERROR(__xludf.DUMMYFUNCTION("GOOGLETRANSLATE(B1106,""auto"",""en"")"),"Respected Prime Minister,
Sir, the purpose of joining this personal opinion is only a request from the youth that the Government of India needs, now it is needed by some new rules and experiments on the Indian trade market and turning the Indian trade mar"&amp;"ket to new heights to new heights Should be taken. And give Indian trade and rules a simple form. Dear Prime Minister, if I had an error or literal error, please forgive us.
I am going to express references on some subjects through which I think new chang"&amp;"es can come in the Indian business sector, and India can get a height in trade. Five-point ideas present in the context- 1. Indian trade market being online. 2. Giving a platform to the Indian trade market. 3. Gathering the Indian market at one place. 4. "&amp;"To eliminate language distinction in Indian trade market. 5. Connecting Indian and International Trade Markets.
My name - Harsha Babu
Age- 23 years
Address- M. Salawat Khan Farrukhabad (209625) Uttar Pradesh.")</f>
        <v>Respected Prime Minister,
Sir, the purpose of joining this personal opinion is only a request from the youth that the Government of India needs, now it is needed by some new rules and experiments on the Indian trade market and turning the Indian trade market to new heights to new heights Should be taken. And give Indian trade and rules a simple form. Dear Prime Minister, if I had an error or literal error, please forgive us.
I am going to express references on some subjects through which I think new changes can come in the Indian business sector, and India can get a height in trade. Five-point ideas present in the context- 1. Indian trade market being online. 2. Giving a platform to the Indian trade market. 3. Gathering the Indian market at one place. 4. To eliminate language distinction in Indian trade market. 5. Connecting Indian and International Trade Markets.
My name - Harsha Babu
Age- 23 years
Address- M. Salawat Khan Farrukhabad (209625) Uttar Pradesh.</v>
      </c>
      <c r="D1106" s="4" t="s">
        <v>3179</v>
      </c>
      <c r="E1106" s="4"/>
      <c r="F1106" s="4"/>
      <c r="G1106" s="4"/>
      <c r="H1106" s="4"/>
      <c r="I1106" s="4"/>
      <c r="J1106" s="4"/>
      <c r="K1106" s="4"/>
      <c r="L1106" s="4"/>
      <c r="M1106" s="4"/>
      <c r="N1106" s="4"/>
      <c r="O1106" s="4"/>
      <c r="P1106" s="4"/>
      <c r="Q1106" s="4"/>
      <c r="R1106" s="4"/>
      <c r="S1106" s="4"/>
      <c r="T1106" s="4"/>
      <c r="U1106" s="4"/>
      <c r="V1106" s="4"/>
      <c r="W1106" s="4"/>
      <c r="X1106" s="4"/>
      <c r="Y1106" s="4"/>
      <c r="Z1106" s="4"/>
    </row>
    <row r="1107" spans="1:26" ht="14.25" customHeight="1" x14ac:dyDescent="0.3">
      <c r="A1107" s="2" t="s">
        <v>1910</v>
      </c>
      <c r="B1107" s="3" t="s">
        <v>1911</v>
      </c>
      <c r="C1107" s="4" t="str">
        <f ca="1">IFERROR(__xludf.DUMMYFUNCTION("GOOGLETRANSLATE(B1107,""auto"",""en"")"),"OTP to confirm ITR n GST return is made almost compulsory except opting DSC whereas sharing of OTP is restricted citizen awareness compaign...actually creates quaos need to introspect n change in system...to eradicate two school of thoughts of the govt in"&amp;" two spheres.")</f>
        <v>OTP to confirm ITR n GST return is made almost compulsory except opting DSC whereas sharing of OTP is restricted citizen awareness compaign...actually creates quaos need to introspect n change in system...to eradicate two school of thoughts of the govt in two spheres.</v>
      </c>
      <c r="D1107" s="4" t="s">
        <v>1911</v>
      </c>
      <c r="E1107" s="4"/>
      <c r="F1107" s="4"/>
      <c r="G1107" s="4"/>
      <c r="H1107" s="4"/>
      <c r="I1107" s="4"/>
      <c r="J1107" s="4"/>
      <c r="K1107" s="4"/>
      <c r="L1107" s="4"/>
      <c r="M1107" s="4"/>
      <c r="N1107" s="4"/>
      <c r="O1107" s="4"/>
      <c r="P1107" s="4"/>
      <c r="Q1107" s="4"/>
      <c r="R1107" s="4"/>
      <c r="S1107" s="4"/>
      <c r="T1107" s="4"/>
      <c r="U1107" s="4"/>
      <c r="V1107" s="4"/>
      <c r="W1107" s="4"/>
      <c r="X1107" s="4"/>
      <c r="Y1107" s="4"/>
      <c r="Z1107" s="4"/>
    </row>
    <row r="1108" spans="1:26" ht="14.25" customHeight="1" x14ac:dyDescent="0.3">
      <c r="A1108" s="2" t="s">
        <v>1899</v>
      </c>
      <c r="B1108" s="3" t="s">
        <v>1912</v>
      </c>
      <c r="C1108" s="4" t="str">
        <f ca="1">IFERROR(__xludf.DUMMYFUNCTION("GOOGLETRANSLATE(B1108,""auto"",""en"")"),"Hello
Digitalisation of healthcare records - including patient details and diagnosis, from PHC level to track the correct details
Apps : to track records at district, state and country level
Improvement of Government hospitals with best equipment’s and be"&amp;"st treatment, as we have many best doctors in India
Goal : patient should only visit government hospital and all private hospitals should be considered as secondary support
Thank you")</f>
        <v>Hello
Digitalisation of healthcare records - including patient details and diagnosis, from PHC level to track the correct details
Apps : to track records at district, state and country level
Improvement of Government hospitals with best equipment’s and best treatment, as we have many best doctors in India
Goal : patient should only visit government hospital and all private hospitals should be considered as secondary support
Thank you</v>
      </c>
      <c r="D1108" s="4" t="s">
        <v>1912</v>
      </c>
      <c r="E1108" s="4"/>
      <c r="F1108" s="4"/>
      <c r="G1108" s="4"/>
      <c r="H1108" s="4"/>
      <c r="I1108" s="4"/>
      <c r="J1108" s="4"/>
      <c r="K1108" s="4"/>
      <c r="L1108" s="4"/>
      <c r="M1108" s="4"/>
      <c r="N1108" s="4"/>
      <c r="O1108" s="4"/>
      <c r="P1108" s="4"/>
      <c r="Q1108" s="4"/>
      <c r="R1108" s="4"/>
      <c r="S1108" s="4"/>
      <c r="T1108" s="4"/>
      <c r="U1108" s="4"/>
      <c r="V1108" s="4"/>
      <c r="W1108" s="4"/>
      <c r="X1108" s="4"/>
      <c r="Y1108" s="4"/>
      <c r="Z1108" s="4"/>
    </row>
    <row r="1109" spans="1:26" ht="14.25" customHeight="1" x14ac:dyDescent="0.3">
      <c r="A1109" s="2" t="s">
        <v>1913</v>
      </c>
      <c r="B1109" s="3" t="s">
        <v>1914</v>
      </c>
      <c r="C1109" s="4" t="str">
        <f ca="1">IFERROR(__xludf.DUMMYFUNCTION("GOOGLETRANSLATE(B1109,""auto"",""en"")"),"Day by day harrasing calls are increasing in whatsaap these calls are from fake loan app. As the government has banned from Google Play store but they are sending link in whatsaap these are international calls number, they change number every day and call"&amp;" from different numbers and ask for money if we deny to give they have access to our phone book so from they are threatening to share vulgar fake video to contacts.
Either whatsaap should be ban..
Or else there should be a spam call detection
And I have a"&amp;"lso seen in number of seller groups in Facebook they are selling these sim to 1 for Rs 50 and 3 for 150. So they can easily have these numbers and change easily to harrass.
The app link is https://page.smallrupee.com/install.html
I have also logged a comp"&amp;"lain in cyber cell, nearest police station and PM India.
Also they have 40+ upi id from which they collect money.
Everytime different upi comes into it.")</f>
        <v>Day by day harrasing calls are increasing in whatsaap these calls are from fake loan app. As the government has banned from Google Play store but they are sending link in whatsaap these are international calls number, they change number every day and call from different numbers and ask for money if we deny to give they have access to our phone book so from they are threatening to share vulgar fake video to contacts.
Either whatsaap should be ban..
Or else there should be a spam call detection
And I have also seen in number of seller groups in Facebook they are selling these sim to 1 for Rs 50 and 3 for 150. So they can easily have these numbers and change easily to harrass.
The app link is https://page.smallrupee.com/install.html
I have also logged a complain in cyber cell, nearest police station and PM India.
Also they have 40+ upi id from which they collect money.
Everytime different upi comes into it.</v>
      </c>
      <c r="D1109" s="4" t="s">
        <v>1914</v>
      </c>
      <c r="E1109" s="4"/>
      <c r="F1109" s="4"/>
      <c r="G1109" s="4"/>
      <c r="H1109" s="4"/>
      <c r="I1109" s="4"/>
      <c r="J1109" s="4"/>
      <c r="K1109" s="4"/>
      <c r="L1109" s="4"/>
      <c r="M1109" s="4"/>
      <c r="N1109" s="4"/>
      <c r="O1109" s="4"/>
      <c r="P1109" s="4"/>
      <c r="Q1109" s="4"/>
      <c r="R1109" s="4"/>
      <c r="S1109" s="4"/>
      <c r="T1109" s="4"/>
      <c r="U1109" s="4"/>
      <c r="V1109" s="4"/>
      <c r="W1109" s="4"/>
      <c r="X1109" s="4"/>
      <c r="Y1109" s="4"/>
      <c r="Z1109" s="4"/>
    </row>
    <row r="1110" spans="1:26" ht="14.25" customHeight="1" x14ac:dyDescent="0.3">
      <c r="A1110" s="2" t="s">
        <v>1915</v>
      </c>
      <c r="B1110" s="3" t="s">
        <v>1916</v>
      </c>
      <c r="C1110" s="4" t="str">
        <f ca="1">IFERROR(__xludf.DUMMYFUNCTION("GOOGLETRANSLATE(B1110,""auto"",""en"")"),"~Inclusive Design of Public Space &amp; Public Transport for Senior Citizens and all Differently Abled People~
Train Stations; Aiport; Bus Stand; Bus Stops; Buses; Trains; Metro Rail; Airplane; Public Parks etc. (All Public Places &amp; All Public Transport)
My d"&amp;"aughter pursuing Product Design at The Hong Kong Polytechnic University has the knowledge and skills to design public spaces. I am sure if you invite designs from the public - YOU WILL BE FLOODED WITH IDEAS &amp; INNOVATIONS FROM PROFESSIONALS. There are Disr"&amp;"uptors waiting for Challenges.
Public spaces should be welcoming, comfortable, and engaging — not just open — to all.")</f>
        <v>~Inclusive Design of Public Space &amp; Public Transport for Senior Citizens and all Differently Abled People~
Train Stations; Aiport; Bus Stand; Bus Stops; Buses; Trains; Metro Rail; Airplane; Public Parks etc. (All Public Places &amp; All Public Transport)
My daughter pursuing Product Design at The Hong Kong Polytechnic University has the knowledge and skills to design public spaces. I am sure if you invite designs from the public - YOU WILL BE FLOODED WITH IDEAS &amp; INNOVATIONS FROM PROFESSIONALS. There are Disruptors waiting for Challenges.
Public spaces should be welcoming, comfortable, and engaging — not just open — to all.</v>
      </c>
      <c r="D1110" s="4" t="s">
        <v>1916</v>
      </c>
      <c r="E1110" s="4"/>
      <c r="F1110" s="4"/>
      <c r="G1110" s="4"/>
      <c r="H1110" s="4"/>
      <c r="I1110" s="4"/>
      <c r="J1110" s="4"/>
      <c r="K1110" s="4"/>
      <c r="L1110" s="4"/>
      <c r="M1110" s="4"/>
      <c r="N1110" s="4"/>
      <c r="O1110" s="4"/>
      <c r="P1110" s="4"/>
      <c r="Q1110" s="4"/>
      <c r="R1110" s="4"/>
      <c r="S1110" s="4"/>
      <c r="T1110" s="4"/>
      <c r="U1110" s="4"/>
      <c r="V1110" s="4"/>
      <c r="W1110" s="4"/>
      <c r="X1110" s="4"/>
      <c r="Y1110" s="4"/>
      <c r="Z1110" s="4"/>
    </row>
    <row r="1111" spans="1:26" ht="14.25" customHeight="1" x14ac:dyDescent="0.3">
      <c r="A1111" s="2" t="s">
        <v>1564</v>
      </c>
      <c r="B1111" s="3" t="s">
        <v>1917</v>
      </c>
      <c r="C1111" s="4" t="str">
        <f ca="1">IFERROR(__xludf.DUMMYFUNCTION("GOOGLETRANSLATE(B1111,""auto"",""en"")"),"Namaste, Village Mangatpur Post Pakhat police station Pannuganj Tehsil Robertsganj District Sonbhadra State Sonbhadra State Sonbhadra State Sonbhadra State Sonbhadra State Sonbhadra State Sonbhadra State Sonbhadra State Sonbhadra State Sonbhadra State Son"&amp;"bhadra State Sonbhadra State Sonbhadra State Sonbhadra state please provide guidance to upload the land of land pond of the category 6 of Uttar Pradesh Village.
Digital Khatauni can be seen in the category 1 of the pond account number 66 of village Mangat"&amp;"pur.")</f>
        <v>Namaste, Village Mangatpur Post Pakhat police station Pannuganj Tehsil Robertsganj District Sonbhadra State Sonbhadra State Sonbhadra State Sonbhadra State Sonbhadra State Sonbhadra State Sonbhadra State Sonbhadra State Sonbhadra State Sonbhadra State Sonbhadra State Sonbhadra State Sonbhadra State Sonbhadra state please provide guidance to upload the land of land pond of the category 6 of Uttar Pradesh Village.
Digital Khatauni can be seen in the category 1 of the pond account number 66 of village Mangatpur.</v>
      </c>
      <c r="D1111" s="4" t="s">
        <v>3180</v>
      </c>
      <c r="E1111" s="4"/>
      <c r="F1111" s="4"/>
      <c r="G1111" s="4"/>
      <c r="H1111" s="4"/>
      <c r="I1111" s="4"/>
      <c r="J1111" s="4"/>
      <c r="K1111" s="4"/>
      <c r="L1111" s="4"/>
      <c r="M1111" s="4"/>
      <c r="N1111" s="4"/>
      <c r="O1111" s="4"/>
      <c r="P1111" s="4"/>
      <c r="Q1111" s="4"/>
      <c r="R1111" s="4"/>
      <c r="S1111" s="4"/>
      <c r="T1111" s="4"/>
      <c r="U1111" s="4"/>
      <c r="V1111" s="4"/>
      <c r="W1111" s="4"/>
      <c r="X1111" s="4"/>
      <c r="Y1111" s="4"/>
      <c r="Z1111" s="4"/>
    </row>
    <row r="1112" spans="1:26" ht="14.25" customHeight="1" x14ac:dyDescent="0.3">
      <c r="A1112" s="2" t="s">
        <v>1918</v>
      </c>
      <c r="B1112" s="3" t="s">
        <v>1919</v>
      </c>
      <c r="C1112" s="4" t="str">
        <f ca="1">IFERROR(__xludf.DUMMYFUNCTION("GOOGLETRANSLATE(B1112,""auto"",""en"")"),"🙏 namaste
Respected sir,
About India Post Logo -
India Post /Indian Posts (Current Logo)
It must be,
1) Indian Post /Indian Posts
Or
2) India Post /India Posts
Please do similar in bot languages.")</f>
        <v>🙏 namaste
Respected sir,
About India Post Logo -
India Post /Indian Posts (Current Logo)
It must be,
1) Indian Post /Indian Posts
Or
2) India Post /India Posts
Please do similar in bot languages.</v>
      </c>
      <c r="D1112" s="4" t="s">
        <v>3181</v>
      </c>
      <c r="E1112" s="4"/>
      <c r="F1112" s="4"/>
      <c r="G1112" s="4"/>
      <c r="H1112" s="4"/>
      <c r="I1112" s="4"/>
      <c r="J1112" s="4"/>
      <c r="K1112" s="4"/>
      <c r="L1112" s="4"/>
      <c r="M1112" s="4"/>
      <c r="N1112" s="4"/>
      <c r="O1112" s="4"/>
      <c r="P1112" s="4"/>
      <c r="Q1112" s="4"/>
      <c r="R1112" s="4"/>
      <c r="S1112" s="4"/>
      <c r="T1112" s="4"/>
      <c r="U1112" s="4"/>
      <c r="V1112" s="4"/>
      <c r="W1112" s="4"/>
      <c r="X1112" s="4"/>
      <c r="Y1112" s="4"/>
      <c r="Z1112" s="4"/>
    </row>
    <row r="1113" spans="1:26" ht="14.25" customHeight="1" x14ac:dyDescent="0.3">
      <c r="A1113" s="2" t="s">
        <v>1920</v>
      </c>
      <c r="B1113" s="3" t="s">
        <v>1921</v>
      </c>
      <c r="C1113" s="4" t="str">
        <f ca="1">IFERROR(__xludf.DUMMYFUNCTION("GOOGLETRANSLATE(B1113,""auto"",""en"")"),"Govt should think about honest tax payer ( some retirement benefit ) specially for senior citizen")</f>
        <v>Govt should think about honest tax payer ( some retirement benefit ) specially for senior citizen</v>
      </c>
      <c r="D1113" s="4" t="s">
        <v>1921</v>
      </c>
      <c r="E1113" s="4"/>
      <c r="F1113" s="4"/>
      <c r="G1113" s="4"/>
      <c r="H1113" s="4"/>
      <c r="I1113" s="4"/>
      <c r="J1113" s="4"/>
      <c r="K1113" s="4"/>
      <c r="L1113" s="4"/>
      <c r="M1113" s="4"/>
      <c r="N1113" s="4"/>
      <c r="O1113" s="4"/>
      <c r="P1113" s="4"/>
      <c r="Q1113" s="4"/>
      <c r="R1113" s="4"/>
      <c r="S1113" s="4"/>
      <c r="T1113" s="4"/>
      <c r="U1113" s="4"/>
      <c r="V1113" s="4"/>
      <c r="W1113" s="4"/>
      <c r="X1113" s="4"/>
      <c r="Y1113" s="4"/>
      <c r="Z1113" s="4"/>
    </row>
    <row r="1114" spans="1:26" ht="14.25" customHeight="1" x14ac:dyDescent="0.3">
      <c r="A1114" s="2" t="s">
        <v>1922</v>
      </c>
      <c r="B1114" s="3" t="s">
        <v>1923</v>
      </c>
      <c r="C1114" s="4" t="str">
        <f ca="1">IFERROR(__xludf.DUMMYFUNCTION("GOOGLETRANSLATE(B1114,""auto"",""en"")"),"We all are facing energy shortage in our country . We can produce energy by means of geothermal (lava). For that we need to find the palace where tactonic plates meet . And then we can produce electricity through the process of Geothermal Electricity Gene"&amp;"ration and can be named as Geothermal Power Plant.")</f>
        <v>We all are facing energy shortage in our country . We can produce energy by means of geothermal (lava). For that we need to find the palace where tactonic plates meet . And then we can produce electricity through the process of Geothermal Electricity Generation and can be named as Geothermal Power Plant.</v>
      </c>
      <c r="D1114" s="4" t="s">
        <v>1923</v>
      </c>
      <c r="E1114" s="4"/>
      <c r="F1114" s="4"/>
      <c r="G1114" s="4"/>
      <c r="H1114" s="4"/>
      <c r="I1114" s="4"/>
      <c r="J1114" s="4"/>
      <c r="K1114" s="4"/>
      <c r="L1114" s="4"/>
      <c r="M1114" s="4"/>
      <c r="N1114" s="4"/>
      <c r="O1114" s="4"/>
      <c r="P1114" s="4"/>
      <c r="Q1114" s="4"/>
      <c r="R1114" s="4"/>
      <c r="S1114" s="4"/>
      <c r="T1114" s="4"/>
      <c r="U1114" s="4"/>
      <c r="V1114" s="4"/>
      <c r="W1114" s="4"/>
      <c r="X1114" s="4"/>
      <c r="Y1114" s="4"/>
      <c r="Z1114" s="4"/>
    </row>
    <row r="1115" spans="1:26" ht="14.25" customHeight="1" x14ac:dyDescent="0.3">
      <c r="A1115" s="2" t="s">
        <v>1924</v>
      </c>
      <c r="B1115" s="3" t="s">
        <v>1925</v>
      </c>
      <c r="C1115" s="4" t="str">
        <f ca="1">IFERROR(__xludf.DUMMYFUNCTION("GOOGLETRANSLATE(B1115,""auto"",""en"")"),"Respected prime minister sir ma aap sa police force ka bara ma bat karna chahti huuuuuuuui ..aaj bhi police for 1891 bala rules ko follow kar rahi ha ka.aaj har statement ka police force ka liya nayi ploicy ha Hu Ya Mara Sandas Aab Pad Paya.
Alisha Rani")</f>
        <v>Respected prime minister sir ma aap sa police force ka bara ma bat karna chahti huuuuuuuui ..aaj bhi police for 1891 bala rules ko follow kar rahi ha ka.aaj har statement ka police force ka liya nayi ploicy ha Hu Ya Mara Sandas Aab Pad Paya.
Alisha Rani</v>
      </c>
      <c r="D1115" s="4" t="s">
        <v>3182</v>
      </c>
      <c r="E1115" s="4"/>
      <c r="F1115" s="4"/>
      <c r="G1115" s="4"/>
      <c r="H1115" s="4"/>
      <c r="I1115" s="4"/>
      <c r="J1115" s="4"/>
      <c r="K1115" s="4"/>
      <c r="L1115" s="4"/>
      <c r="M1115" s="4"/>
      <c r="N1115" s="4"/>
      <c r="O1115" s="4"/>
      <c r="P1115" s="4"/>
      <c r="Q1115" s="4"/>
      <c r="R1115" s="4"/>
      <c r="S1115" s="4"/>
      <c r="T1115" s="4"/>
      <c r="U1115" s="4"/>
      <c r="V1115" s="4"/>
      <c r="W1115" s="4"/>
      <c r="X1115" s="4"/>
      <c r="Y1115" s="4"/>
      <c r="Z1115" s="4"/>
    </row>
    <row r="1116" spans="1:26" ht="14.25" customHeight="1" x14ac:dyDescent="0.3">
      <c r="A1116" s="2" t="s">
        <v>1926</v>
      </c>
      <c r="B1116" s="3" t="s">
        <v>1927</v>
      </c>
      <c r="C1116" s="4" t="str">
        <f ca="1">IFERROR(__xludf.DUMMYFUNCTION("GOOGLETRANSLATE(B1116,""auto"",""en"")"),"A New criteria and new way of Monetary punishment should be adopted. Punishment under the Indian penal code should be altered in such a way that it includes a large portion of monetary Punishment. Punishment through jail involves a lot of expenditure of g"&amp;"overnment in feeding prisoners instead that money can be used for improving le and order through more courts and judges. Fine upto 90% of wealth of person can be imposed based on crime as nowadays biggest punishment is monetary instead of jailing. Monetar"&amp;"y punishment has dual benefit of a big fund source and a strict punishment within the limit of human rights.")</f>
        <v>A New criteria and new way of Monetary punishment should be adopted. Punishment under the Indian penal code should be altered in such a way that it includes a large portion of monetary Punishment. Punishment through jail involves a lot of expenditure of government in feeding prisoners instead that money can be used for improving le and order through more courts and judges. Fine upto 90% of wealth of person can be imposed based on crime as nowadays biggest punishment is monetary instead of jailing. Monetary punishment has dual benefit of a big fund source and a strict punishment within the limit of human rights.</v>
      </c>
      <c r="D1116" s="4" t="s">
        <v>1927</v>
      </c>
      <c r="E1116" s="4"/>
      <c r="F1116" s="4"/>
      <c r="G1116" s="4"/>
      <c r="H1116" s="4"/>
      <c r="I1116" s="4"/>
      <c r="J1116" s="4"/>
      <c r="K1116" s="4"/>
      <c r="L1116" s="4"/>
      <c r="M1116" s="4"/>
      <c r="N1116" s="4"/>
      <c r="O1116" s="4"/>
      <c r="P1116" s="4"/>
      <c r="Q1116" s="4"/>
      <c r="R1116" s="4"/>
      <c r="S1116" s="4"/>
      <c r="T1116" s="4"/>
      <c r="U1116" s="4"/>
      <c r="V1116" s="4"/>
      <c r="W1116" s="4"/>
      <c r="X1116" s="4"/>
      <c r="Y1116" s="4"/>
      <c r="Z1116" s="4"/>
    </row>
    <row r="1117" spans="1:26" ht="14.25" customHeight="1" x14ac:dyDescent="0.3">
      <c r="A1117" s="2" t="s">
        <v>1564</v>
      </c>
      <c r="B1117" s="3" t="s">
        <v>1928</v>
      </c>
      <c r="C1117" s="4" t="str">
        <f ca="1">IFERROR(__xludf.DUMMYFUNCTION("GOOGLETRANSLATE(B1117,""auto"",""en"")"),"Hello, it is requested that applicant Arvind Kumar Village Mangatpur Post Pakhat police station Pannuganj Tehsil Robertsganj District Sonbhadra I am resident of Sonbhadra Uttar Pradesh. On Google Map, the name of village Mangatpur has been changed to Bhag"&amp;"wantpur. Category 1A has been done in the manner, to solve the problem of village, there is a problem in taking advantage of 108 ambulance service and 112 police service and any other service. Arvind Kumar Village Sentinel")</f>
        <v>Hello, it is requested that applicant Arvind Kumar Village Mangatpur Post Pakhat police station Pannuganj Tehsil Robertsganj District Sonbhadra I am resident of Sonbhadra Uttar Pradesh. On Google Map, the name of village Mangatpur has been changed to Bhagwantpur. Category 1A has been done in the manner, to solve the problem of village, there is a problem in taking advantage of 108 ambulance service and 112 police service and any other service. Arvind Kumar Village Sentinel</v>
      </c>
      <c r="D1117" s="4" t="s">
        <v>3183</v>
      </c>
      <c r="E1117" s="4"/>
      <c r="F1117" s="4"/>
      <c r="G1117" s="4"/>
      <c r="H1117" s="4"/>
      <c r="I1117" s="4"/>
      <c r="J1117" s="4"/>
      <c r="K1117" s="4"/>
      <c r="L1117" s="4"/>
      <c r="M1117" s="4"/>
      <c r="N1117" s="4"/>
      <c r="O1117" s="4"/>
      <c r="P1117" s="4"/>
      <c r="Q1117" s="4"/>
      <c r="R1117" s="4"/>
      <c r="S1117" s="4"/>
      <c r="T1117" s="4"/>
      <c r="U1117" s="4"/>
      <c r="V1117" s="4"/>
      <c r="W1117" s="4"/>
      <c r="X1117" s="4"/>
      <c r="Y1117" s="4"/>
      <c r="Z1117" s="4"/>
    </row>
    <row r="1118" spans="1:26" ht="14.25" customHeight="1" x14ac:dyDescent="0.3">
      <c r="A1118" s="2" t="s">
        <v>1929</v>
      </c>
      <c r="B1118" s="3" t="s">
        <v>1930</v>
      </c>
      <c r="C1118" s="4" t="str">
        <f ca="1">IFERROR(__xludf.DUMMYFUNCTION("GOOGLETRANSLATE(B1118,""auto"",""en"")"),"Request for lakes resoration:
Dear PM,
As we know, water security is must for any country looking forward to securing future.
For a country like ours, its even more important as we rely on Monsoon, which sometimes becomes unpredictable.
We have seen clima"&amp;"te changes and related water issues recently in western countries and are observing clean water scarcity in many parts of India too.
It is time for us to give utmost importance to restoring our water reservoirs specially lakes in urban areas.
In cities li"&amp;"ke Bengaluru, which was known for its lake earlier, it is really painful to see these dying rapidly due to pollution, encroachments and indifference from Governing bodies.
With both central and state Governments being BJP, citizens do have a fair expectat"&amp;"ion and look forward to restore these lakes.
Request you to look into the issue on priority and direct the administration to take steps as deemed necessary.
Sincerely your,
A common citizen.")</f>
        <v>Request for lakes resoration:
Dear PM,
As we know, water security is must for any country looking forward to securing future.
For a country like ours, its even more important as we rely on Monsoon, which sometimes becomes unpredictable.
We have seen climate changes and related water issues recently in western countries and are observing clean water scarcity in many parts of India too.
It is time for us to give utmost importance to restoring our water reservoirs specially lakes in urban areas.
In cities like Bengaluru, which was known for its lake earlier, it is really painful to see these dying rapidly due to pollution, encroachments and indifference from Governing bodies.
With both central and state Governments being BJP, citizens do have a fair expectation and look forward to restore these lakes.
Request you to look into the issue on priority and direct the administration to take steps as deemed necessary.
Sincerely your,
A common citizen.</v>
      </c>
      <c r="D1118" s="4" t="s">
        <v>1930</v>
      </c>
      <c r="E1118" s="4"/>
      <c r="F1118" s="4"/>
      <c r="G1118" s="4"/>
      <c r="H1118" s="4"/>
      <c r="I1118" s="4"/>
      <c r="J1118" s="4"/>
      <c r="K1118" s="4"/>
      <c r="L1118" s="4"/>
      <c r="M1118" s="4"/>
      <c r="N1118" s="4"/>
      <c r="O1118" s="4"/>
      <c r="P1118" s="4"/>
      <c r="Q1118" s="4"/>
      <c r="R1118" s="4"/>
      <c r="S1118" s="4"/>
      <c r="T1118" s="4"/>
      <c r="U1118" s="4"/>
      <c r="V1118" s="4"/>
      <c r="W1118" s="4"/>
      <c r="X1118" s="4"/>
      <c r="Y1118" s="4"/>
      <c r="Z1118" s="4"/>
    </row>
    <row r="1119" spans="1:26" ht="14.25" customHeight="1" x14ac:dyDescent="0.3">
      <c r="A1119" s="2" t="s">
        <v>1931</v>
      </c>
      <c r="B1119" s="3" t="s">
        <v>1932</v>
      </c>
      <c r="C1119" s="4" t="str">
        <f ca="1">IFERROR(__xludf.DUMMYFUNCTION("GOOGLETRANSLATE(B1119,""auto"",""en"")"),"Regards to the Prime Minister.
I am a resident of Jalbpur Gudad, Gram Panchayat of Najibabad block in Bijnor district of Uttar Pradesh state.
I am very proud to say that I am a resident here.
Our Pradhan ji has recently secured the third place in the best"&amp;" five panchayats among the entire India and has done Uttar Pradesh in Pune.
Pradhanji wants to bring the facility of ambysson in our village and all of us villagers also support their desire.
Kampaya is the desire of your kindness in this conference.")</f>
        <v>Regards to the Prime Minister.
I am a resident of Jalbpur Gudad, Gram Panchayat of Najibabad block in Bijnor district of Uttar Pradesh state.
I am very proud to say that I am a resident here.
Our Pradhan ji has recently secured the third place in the best five panchayats among the entire India and has done Uttar Pradesh in Pune.
Pradhanji wants to bring the facility of ambysson in our village and all of us villagers also support their desire.
Kampaya is the desire of your kindness in this conference.</v>
      </c>
      <c r="D1119" s="4" t="s">
        <v>3184</v>
      </c>
      <c r="E1119" s="4"/>
      <c r="F1119" s="4"/>
      <c r="G1119" s="4"/>
      <c r="H1119" s="4"/>
      <c r="I1119" s="4"/>
      <c r="J1119" s="4"/>
      <c r="K1119" s="4"/>
      <c r="L1119" s="4"/>
      <c r="M1119" s="4"/>
      <c r="N1119" s="4"/>
      <c r="O1119" s="4"/>
      <c r="P1119" s="4"/>
      <c r="Q1119" s="4"/>
      <c r="R1119" s="4"/>
      <c r="S1119" s="4"/>
      <c r="T1119" s="4"/>
      <c r="U1119" s="4"/>
      <c r="V1119" s="4"/>
      <c r="W1119" s="4"/>
      <c r="X1119" s="4"/>
      <c r="Y1119" s="4"/>
      <c r="Z1119" s="4"/>
    </row>
    <row r="1120" spans="1:26" ht="14.25" customHeight="1" x14ac:dyDescent="0.3">
      <c r="A1120" s="2" t="s">
        <v>1931</v>
      </c>
      <c r="B1120" s="3" t="s">
        <v>1933</v>
      </c>
      <c r="C1120" s="4" t="str">
        <f ca="1">IFERROR(__xludf.DUMMYFUNCTION("GOOGLETRANSLATE(B1120,""auto"",""en"")"),"Greetings to the Prime Minister,
I am a resident of village Jalbpur Gudar in the block of Bijnor, the state of Bijnor, the state of India.
Gram Pradhan Bati")</f>
        <v>Greetings to the Prime Minister,
I am a resident of village Jalbpur Gudar in the block of Bijnor, the state of Bijnor, the state of India.
Gram Pradhan Bati</v>
      </c>
      <c r="D1120" s="4" t="s">
        <v>3185</v>
      </c>
      <c r="E1120" s="4"/>
      <c r="F1120" s="4"/>
      <c r="G1120" s="4"/>
      <c r="H1120" s="4"/>
      <c r="I1120" s="4"/>
      <c r="J1120" s="4"/>
      <c r="K1120" s="4"/>
      <c r="L1120" s="4"/>
      <c r="M1120" s="4"/>
      <c r="N1120" s="4"/>
      <c r="O1120" s="4"/>
      <c r="P1120" s="4"/>
      <c r="Q1120" s="4"/>
      <c r="R1120" s="4"/>
      <c r="S1120" s="4"/>
      <c r="T1120" s="4"/>
      <c r="U1120" s="4"/>
      <c r="V1120" s="4"/>
      <c r="W1120" s="4"/>
      <c r="X1120" s="4"/>
      <c r="Y1120" s="4"/>
      <c r="Z1120" s="4"/>
    </row>
    <row r="1121" spans="1:26" ht="14.25" customHeight="1" x14ac:dyDescent="0.3">
      <c r="A1121" s="2" t="s">
        <v>1934</v>
      </c>
      <c r="B1121" s="3" t="s">
        <v>1935</v>
      </c>
      <c r="C1121" s="4" t="str">
        <f ca="1">IFERROR(__xludf.DUMMYFUNCTION("GOOGLETRANSLATE(B1121,""auto"",""en"")"),"Regarding the problems of Ayushman Mitra working under Ayushman Bharat and separate budget for honorarium
Honorable Prime Minister, you are requested to pay some attention to all the health friends, we are working with full honesty and hard work, but we h"&amp;"ave not received honorarium for many months or years because no budget was given to pay honorarium Gaya today, our family has come to the brink of starvation, please bother to solve the problems of all the health friends, we will be grateful to you, Ayush"&amp;"man Mitra Answer")</f>
        <v>Regarding the problems of Ayushman Mitra working under Ayushman Bharat and separate budget for honorarium
Honorable Prime Minister, you are requested to pay some attention to all the health friends, we are working with full honesty and hard work, but we have not received honorarium for many months or years because no budget was given to pay honorarium Gaya today, our family has come to the brink of starvation, please bother to solve the problems of all the health friends, we will be grateful to you, Ayushman Mitra Answer</v>
      </c>
      <c r="D1121" s="4" t="s">
        <v>3186</v>
      </c>
      <c r="E1121" s="4"/>
      <c r="F1121" s="4"/>
      <c r="G1121" s="4"/>
      <c r="H1121" s="4"/>
      <c r="I1121" s="4"/>
      <c r="J1121" s="4"/>
      <c r="K1121" s="4"/>
      <c r="L1121" s="4"/>
      <c r="M1121" s="4"/>
      <c r="N1121" s="4"/>
      <c r="O1121" s="4"/>
      <c r="P1121" s="4"/>
      <c r="Q1121" s="4"/>
      <c r="R1121" s="4"/>
      <c r="S1121" s="4"/>
      <c r="T1121" s="4"/>
      <c r="U1121" s="4"/>
      <c r="V1121" s="4"/>
      <c r="W1121" s="4"/>
      <c r="X1121" s="4"/>
      <c r="Y1121" s="4"/>
      <c r="Z1121" s="4"/>
    </row>
    <row r="1122" spans="1:26" ht="14.25" customHeight="1" x14ac:dyDescent="0.3">
      <c r="A1122" s="2" t="s">
        <v>1249</v>
      </c>
      <c r="B1122" s="3" t="s">
        <v>1936</v>
      </c>
      <c r="C1122" s="4" t="str">
        <f ca="1">IFERROR(__xludf.DUMMYFUNCTION("GOOGLETRANSLATE(B1122,""auto"",""en"")"),"Everybody have to join Indian Army / Airforce / Navy at least for one year compulsory, This is already follows in Israel.")</f>
        <v>Everybody have to join Indian Army / Airforce / Navy at least for one year compulsory, This is already follows in Israel.</v>
      </c>
      <c r="D1122" s="4" t="s">
        <v>1936</v>
      </c>
      <c r="E1122" s="4"/>
      <c r="F1122" s="4"/>
      <c r="G1122" s="4"/>
      <c r="H1122" s="4"/>
      <c r="I1122" s="4"/>
      <c r="J1122" s="4"/>
      <c r="K1122" s="4"/>
      <c r="L1122" s="4"/>
      <c r="M1122" s="4"/>
      <c r="N1122" s="4"/>
      <c r="O1122" s="4"/>
      <c r="P1122" s="4"/>
      <c r="Q1122" s="4"/>
      <c r="R1122" s="4"/>
      <c r="S1122" s="4"/>
      <c r="T1122" s="4"/>
      <c r="U1122" s="4"/>
      <c r="V1122" s="4"/>
      <c r="W1122" s="4"/>
      <c r="X1122" s="4"/>
      <c r="Y1122" s="4"/>
      <c r="Z1122" s="4"/>
    </row>
    <row r="1123" spans="1:26" ht="14.25" customHeight="1" x14ac:dyDescent="0.3">
      <c r="A1123" s="2" t="s">
        <v>1937</v>
      </c>
      <c r="B1123" s="3" t="s">
        <v>1938</v>
      </c>
      <c r="C1123" s="4" t="str">
        <f ca="1">IFERROR(__xludf.DUMMYFUNCTION("GOOGLETRANSLATE(B1123,""auto"",""en"")"),"my above submissions not taken seriously by H M of India. in all Departments officials are not at all caring to any vigilance. till now who were raided by ACB and found crores of rupees cash and kgs of Gold and silver, many immovable properties,yet no act"&amp;"ions on them, inreality they have been given prime post just by transferring to other department. my own experience is, our son negotiating to buy agricultural farm land, but every stage they are demanding bribe, for not paying bribe ,they simply delaying"&amp;" and harassing. Revenue minister giving so much of statements about simplification of procedures, on-line transactions facilities,but practically nothing working.
Bad roads, worst management of electricity and by increasing tarrifs very often creating bur"&amp;"den on common man. every contracted work is of sub-standard quality. elected representatives are not easily approachable. worst garbage cleaning management. residential areas full of garbage. govt has no mechanism to hear public ows")</f>
        <v>my above submissions not taken seriously by H M of India. in all Departments officials are not at all caring to any vigilance. till now who were raided by ACB and found crores of rupees cash and kgs of Gold and silver, many immovable properties,yet no actions on them, inreality they have been given prime post just by transferring to other department. my own experience is, our son negotiating to buy agricultural farm land, but every stage they are demanding bribe, for not paying bribe ,they simply delaying and harassing. Revenue minister giving so much of statements about simplification of procedures, on-line transactions facilities,but practically nothing working.
Bad roads, worst management of electricity and by increasing tarrifs very often creating burden on common man. every contracted work is of sub-standard quality. elected representatives are not easily approachable. worst garbage cleaning management. residential areas full of garbage. govt has no mechanism to hear public ows</v>
      </c>
      <c r="D1123" s="4" t="s">
        <v>1938</v>
      </c>
      <c r="E1123" s="4"/>
      <c r="F1123" s="4"/>
      <c r="G1123" s="4"/>
      <c r="H1123" s="4"/>
      <c r="I1123" s="4"/>
      <c r="J1123" s="4"/>
      <c r="K1123" s="4"/>
      <c r="L1123" s="4"/>
      <c r="M1123" s="4"/>
      <c r="N1123" s="4"/>
      <c r="O1123" s="4"/>
      <c r="P1123" s="4"/>
      <c r="Q1123" s="4"/>
      <c r="R1123" s="4"/>
      <c r="S1123" s="4"/>
      <c r="T1123" s="4"/>
      <c r="U1123" s="4"/>
      <c r="V1123" s="4"/>
      <c r="W1123" s="4"/>
      <c r="X1123" s="4"/>
      <c r="Y1123" s="4"/>
      <c r="Z1123" s="4"/>
    </row>
    <row r="1124" spans="1:26" ht="14.25" customHeight="1" x14ac:dyDescent="0.3">
      <c r="A1124" s="2" t="s">
        <v>1939</v>
      </c>
      <c r="B1124" s="3" t="s">
        <v>1940</v>
      </c>
      <c r="C1124" s="4" t="str">
        <f ca="1">IFERROR(__xludf.DUMMYFUNCTION("GOOGLETRANSLATE(B1124,""auto"",""en"")"),"Tourism and Image of India - whats the first thing that i will see if i go to a different country (outside the airports), It will be the traffic on the streets. Now imagine the same for India from a foreigner’s eyes. The situation of traffic is very bad. "&amp;"Needs improvement. I have seen colleagues who visited India and have mostly took pictures of cows on the street, insane traffic, some even started believing in god after visiting us. We need to keep a continued focus in traffic related topics. Heavy fines"&amp;" should be imposed and the same system, which is used for fast tag could also be installed at traffic lights and fuel stations, to directly debit amount from the bank accounts. It would be much easier to impose and collect fines and nobody could get fuel "&amp;"from the fuel stations until they have a green light on their account i.e. no violations of rules.")</f>
        <v>Tourism and Image of India - whats the first thing that i will see if i go to a different country (outside the airports), It will be the traffic on the streets. Now imagine the same for India from a foreigner’s eyes. The situation of traffic is very bad. Needs improvement. I have seen colleagues who visited India and have mostly took pictures of cows on the street, insane traffic, some even started believing in god after visiting us. We need to keep a continued focus in traffic related topics. Heavy fines should be imposed and the same system, which is used for fast tag could also be installed at traffic lights and fuel stations, to directly debit amount from the bank accounts. It would be much easier to impose and collect fines and nobody could get fuel from the fuel stations until they have a green light on their account i.e. no violations of rules.</v>
      </c>
      <c r="D1124" s="4" t="s">
        <v>1940</v>
      </c>
      <c r="E1124" s="4"/>
      <c r="F1124" s="4"/>
      <c r="G1124" s="4"/>
      <c r="H1124" s="4"/>
      <c r="I1124" s="4"/>
      <c r="J1124" s="4"/>
      <c r="K1124" s="4"/>
      <c r="L1124" s="4"/>
      <c r="M1124" s="4"/>
      <c r="N1124" s="4"/>
      <c r="O1124" s="4"/>
      <c r="P1124" s="4"/>
      <c r="Q1124" s="4"/>
      <c r="R1124" s="4"/>
      <c r="S1124" s="4"/>
      <c r="T1124" s="4"/>
      <c r="U1124" s="4"/>
      <c r="V1124" s="4"/>
      <c r="W1124" s="4"/>
      <c r="X1124" s="4"/>
      <c r="Y1124" s="4"/>
      <c r="Z1124" s="4"/>
    </row>
    <row r="1125" spans="1:26" ht="14.25" customHeight="1" x14ac:dyDescent="0.3">
      <c r="A1125" s="2" t="s">
        <v>1941</v>
      </c>
      <c r="B1125" s="3" t="s">
        <v>1942</v>
      </c>
      <c r="C1125" s="4" t="str">
        <f ca="1">IFERROR(__xludf.DUMMYFUNCTION("GOOGLETRANSLATE(B1125,""auto"",""en"")"),"About 500 to 700 rupees per consumer/bill subsidy is given by the state government on the electricity bill of consumption of up to 150 units in MP, will it not be good that an SPV or joint venture should be made in which the participation of the central s"&amp;"tate and corporates Ho and this venture, all consumers whose consumption is consecutively coming around 150 units, put up about 2 kV -based solar panel systems on their cost (without taking a single penny), about 8 of this. VV solar power will be generate"&amp;"d, out of which about 150-200 units per month will go into the grid after the use of the consumer, and the consumer's bill was coming earlier, the same subsidy pattern kept coming on the same subsidy pattern, after which the electricity grid that after co"&amp;"nsumer consumption. It will go into the cost of installation of this system will continue to be recovered and overall the system will be established without taking money from the consumer without taking money from the consumer, their cost and installation"&amp;" expenses will continue to be met, this will reduce the dependence on coal, gas, this will reduce the dependence on coal, gas. , There will be no need for space for solar energy")</f>
        <v>About 500 to 700 rupees per consumer/bill subsidy is given by the state government on the electricity bill of consumption of up to 150 units in MP, will it not be good that an SPV or joint venture should be made in which the participation of the central state and corporates Ho and this venture, all consumers whose consumption is consecutively coming around 150 units, put up about 2 kV -based solar panel systems on their cost (without taking a single penny), about 8 of this. VV solar power will be generated, out of which about 150-200 units per month will go into the grid after the use of the consumer, and the consumer's bill was coming earlier, the same subsidy pattern kept coming on the same subsidy pattern, after which the electricity grid that after consumer consumption. It will go into the cost of installation of this system will continue to be recovered and overall the system will be established without taking money from the consumer without taking money from the consumer, their cost and installation expenses will continue to be met, this will reduce the dependence on coal, gas, this will reduce the dependence on coal, gas. , There will be no need for space for solar energy</v>
      </c>
      <c r="D1125" s="4" t="s">
        <v>3187</v>
      </c>
      <c r="E1125" s="4"/>
      <c r="F1125" s="4"/>
      <c r="G1125" s="4"/>
      <c r="H1125" s="4"/>
      <c r="I1125" s="4"/>
      <c r="J1125" s="4"/>
      <c r="K1125" s="4"/>
      <c r="L1125" s="4"/>
      <c r="M1125" s="4"/>
      <c r="N1125" s="4"/>
      <c r="O1125" s="4"/>
      <c r="P1125" s="4"/>
      <c r="Q1125" s="4"/>
      <c r="R1125" s="4"/>
      <c r="S1125" s="4"/>
      <c r="T1125" s="4"/>
      <c r="U1125" s="4"/>
      <c r="V1125" s="4"/>
      <c r="W1125" s="4"/>
      <c r="X1125" s="4"/>
      <c r="Y1125" s="4"/>
      <c r="Z1125" s="4"/>
    </row>
    <row r="1126" spans="1:26" ht="14.25" customHeight="1" x14ac:dyDescent="0.3">
      <c r="A1126" s="6" t="s">
        <v>1943</v>
      </c>
      <c r="B1126" s="6" t="s">
        <v>1944</v>
      </c>
      <c r="C1126" s="4" t="str">
        <f ca="1">IFERROR(__xludf.DUMMYFUNCTION("GOOGLETRANSLATE(B1126,""auto"",""en"")"),"Some ideas are given in pdf")</f>
        <v>Some ideas are given in pdf</v>
      </c>
      <c r="D1126" s="4" t="s">
        <v>1944</v>
      </c>
      <c r="E1126" s="4"/>
      <c r="F1126" s="4"/>
      <c r="G1126" s="4"/>
      <c r="H1126" s="4"/>
      <c r="I1126" s="4"/>
      <c r="J1126" s="4"/>
      <c r="K1126" s="4"/>
      <c r="L1126" s="4"/>
      <c r="M1126" s="4"/>
      <c r="N1126" s="4"/>
      <c r="O1126" s="4"/>
      <c r="P1126" s="4"/>
      <c r="Q1126" s="4"/>
      <c r="R1126" s="4"/>
      <c r="S1126" s="4"/>
      <c r="T1126" s="4"/>
      <c r="U1126" s="4"/>
      <c r="V1126" s="4"/>
      <c r="W1126" s="4"/>
      <c r="X1126" s="4"/>
      <c r="Y1126" s="4"/>
      <c r="Z1126" s="4"/>
    </row>
    <row r="1127" spans="1:26" ht="14.25" customHeight="1" x14ac:dyDescent="0.3">
      <c r="A1127" s="6" t="s">
        <v>829</v>
      </c>
      <c r="B1127" s="6" t="s">
        <v>830</v>
      </c>
      <c r="C1127" s="4" t="str">
        <f ca="1">IFERROR(__xludf.DUMMYFUNCTION("GOOGLETRANSLATE(B1127,""auto"",""en"")"),"Sir, the forests and roads for the common people, the canal and the railway side along the railway durian fruit durio zebithianus, African jackfruit TRECULIA AFRICANA Verite Africana, African Bush Mango Irvingia Gabonansis, Safavo fruit dacryoedes edulis,"&amp;"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grand"&amp;"is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morchell"&amp;"a esculenta, boletus edulis etc.. This can create large scale employment opportunities in the country. A sufficient amount of grain will be prepared for animal husbandry by production in quantity, this will create a huge amount of employment by animal hus"&amp;"bandry on a large scale. This will remove malnutrition.")</f>
        <v>Sir, the forests and roads for the common people, the canal and the railway side along the railway durian fruit durio zebithianus, African jackfruit TRECULIA AFRICANA Verite Africana, African Bush Mango Irvingia Gabonansis, Safavo fruit dacryoedes edulis,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 esculenta, boletus edulis etc.. This can create large scale employment opportunities in the country. A sufficient amount of grain will be prepared for animal husbandry by production in quantity, this will create a huge amount of employment by animal husbandry on a large scale. This will remove malnutrition.</v>
      </c>
      <c r="D1127" s="4" t="s">
        <v>3033</v>
      </c>
      <c r="E1127" s="4"/>
      <c r="F1127" s="4"/>
      <c r="G1127" s="4"/>
      <c r="H1127" s="4"/>
      <c r="I1127" s="4"/>
      <c r="J1127" s="4"/>
      <c r="K1127" s="4"/>
      <c r="L1127" s="4"/>
      <c r="M1127" s="4"/>
      <c r="N1127" s="4"/>
      <c r="O1127" s="4"/>
      <c r="P1127" s="4"/>
      <c r="Q1127" s="4"/>
      <c r="R1127" s="4"/>
      <c r="S1127" s="4"/>
      <c r="T1127" s="4"/>
      <c r="U1127" s="4"/>
      <c r="V1127" s="4"/>
      <c r="W1127" s="4"/>
      <c r="X1127" s="4"/>
      <c r="Y1127" s="4"/>
      <c r="Z1127" s="4"/>
    </row>
    <row r="1128" spans="1:26" ht="14.25" customHeight="1" x14ac:dyDescent="0.3">
      <c r="A1128" s="6" t="s">
        <v>1945</v>
      </c>
      <c r="B1128" s="6" t="s">
        <v>1946</v>
      </c>
      <c r="C1128" s="4" t="str">
        <f ca="1">IFERROR(__xludf.DUMMYFUNCTION("GOOGLETRANSLATE(B1128,""auto"",""en"")"),"A single person can't build a nation, to make one nation progressive we have to think in uni direction I.e for progress of nation, we must accept diverse ideas and choose most similar/common ideas for progress of nation. There should be no place for hatre"&amp;"d, corruption, bribery. Thank you")</f>
        <v>A single person can't build a nation, to make one nation progressive we have to think in uni direction I.e for progress of nation, we must accept diverse ideas and choose most similar/common ideas for progress of nation. There should be no place for hatred, corruption, bribery. Thank you</v>
      </c>
      <c r="D1128" s="4" t="s">
        <v>1946</v>
      </c>
      <c r="E1128" s="4"/>
      <c r="F1128" s="4"/>
      <c r="G1128" s="4"/>
      <c r="H1128" s="4"/>
      <c r="I1128" s="4"/>
      <c r="J1128" s="4"/>
      <c r="K1128" s="4"/>
      <c r="L1128" s="4"/>
      <c r="M1128" s="4"/>
      <c r="N1128" s="4"/>
      <c r="O1128" s="4"/>
      <c r="P1128" s="4"/>
      <c r="Q1128" s="4"/>
      <c r="R1128" s="4"/>
      <c r="S1128" s="4"/>
      <c r="T1128" s="4"/>
      <c r="U1128" s="4"/>
      <c r="V1128" s="4"/>
      <c r="W1128" s="4"/>
      <c r="X1128" s="4"/>
      <c r="Y1128" s="4"/>
      <c r="Z1128" s="4"/>
    </row>
    <row r="1129" spans="1:26" ht="14.25" customHeight="1" x14ac:dyDescent="0.3">
      <c r="A1129" s="6" t="s">
        <v>1947</v>
      </c>
      <c r="B1129" s="6" t="s">
        <v>1948</v>
      </c>
      <c r="C1129" s="4" t="str">
        <f ca="1">IFERROR(__xludf.DUMMYFUNCTION("GOOGLETRANSLATE(B1129,""auto"",""en"")"),"In schools we have ""PTA"" but we do not have any dialogue with the children apart from the school hours or home environment. There should be some platform where children can raise their concerns. We read about stories or incidents where children are abus"&amp;"ed, raped, harassed. But we have no preventive measures for these. We need to sensitise ourselves with their problems as youth is a period of "" stresses and strains")</f>
        <v>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v>
      </c>
      <c r="D1129" s="4" t="s">
        <v>1948</v>
      </c>
      <c r="E1129" s="4"/>
      <c r="F1129" s="4"/>
      <c r="G1129" s="4"/>
      <c r="H1129" s="4"/>
      <c r="I1129" s="4"/>
      <c r="J1129" s="4"/>
      <c r="K1129" s="4"/>
      <c r="L1129" s="4"/>
      <c r="M1129" s="4"/>
      <c r="N1129" s="4"/>
      <c r="O1129" s="4"/>
      <c r="P1129" s="4"/>
      <c r="Q1129" s="4"/>
      <c r="R1129" s="4"/>
      <c r="S1129" s="4"/>
      <c r="T1129" s="4"/>
      <c r="U1129" s="4"/>
      <c r="V1129" s="4"/>
      <c r="W1129" s="4"/>
      <c r="X1129" s="4"/>
      <c r="Y1129" s="4"/>
      <c r="Z1129" s="4"/>
    </row>
    <row r="1130" spans="1:26" ht="14.25" customHeight="1" x14ac:dyDescent="0.3">
      <c r="A1130" s="6" t="s">
        <v>1949</v>
      </c>
      <c r="B1130" s="6" t="s">
        <v>1950</v>
      </c>
      <c r="C1130" s="4" t="str">
        <f ca="1">IFERROR(__xludf.DUMMYFUNCTION("GOOGLETRANSLATE(B1130,""auto"",""en"")"),"good luck")</f>
        <v>good luck</v>
      </c>
      <c r="D1130" s="4" t="s">
        <v>1950</v>
      </c>
      <c r="E1130" s="4"/>
      <c r="F1130" s="4"/>
      <c r="G1130" s="4"/>
      <c r="H1130" s="4"/>
      <c r="I1130" s="4"/>
      <c r="J1130" s="4"/>
      <c r="K1130" s="4"/>
      <c r="L1130" s="4"/>
      <c r="M1130" s="4"/>
      <c r="N1130" s="4"/>
      <c r="O1130" s="4"/>
      <c r="P1130" s="4"/>
      <c r="Q1130" s="4"/>
      <c r="R1130" s="4"/>
      <c r="S1130" s="4"/>
      <c r="T1130" s="4"/>
      <c r="U1130" s="4"/>
      <c r="V1130" s="4"/>
      <c r="W1130" s="4"/>
      <c r="X1130" s="4"/>
      <c r="Y1130" s="4"/>
      <c r="Z1130" s="4"/>
    </row>
    <row r="1131" spans="1:26" ht="14.25" customHeight="1" x14ac:dyDescent="0.3">
      <c r="A1131" s="6" t="s">
        <v>1951</v>
      </c>
      <c r="B1131" s="6" t="s">
        <v>1952</v>
      </c>
      <c r="C1131" s="4" t="str">
        <f ca="1">IFERROR(__xludf.DUMMYFUNCTION("GOOGLETRANSLATE(B1131,""auto"",""en"")"),"Canadian Foreign Minister has tweeted that her government is looking to invest in India in sustainable development projects. I want to start Distributed Power Systems for villages of India not connected to the National electrical grid. How to go about it?")</f>
        <v>Canadian Foreign Minister has tweeted that her government is looking to invest in India in sustainable development projects. I want to start Distributed Power Systems for villages of India not connected to the National electrical grid. How to go about it?</v>
      </c>
      <c r="D1131" s="4" t="s">
        <v>1952</v>
      </c>
      <c r="E1131" s="4"/>
      <c r="F1131" s="4"/>
      <c r="G1131" s="4"/>
      <c r="H1131" s="4"/>
      <c r="I1131" s="4"/>
      <c r="J1131" s="4"/>
      <c r="K1131" s="4"/>
      <c r="L1131" s="4"/>
      <c r="M1131" s="4"/>
      <c r="N1131" s="4"/>
      <c r="O1131" s="4"/>
      <c r="P1131" s="4"/>
      <c r="Q1131" s="4"/>
      <c r="R1131" s="4"/>
      <c r="S1131" s="4"/>
      <c r="T1131" s="4"/>
      <c r="U1131" s="4"/>
      <c r="V1131" s="4"/>
      <c r="W1131" s="4"/>
      <c r="X1131" s="4"/>
      <c r="Y1131" s="4"/>
      <c r="Z1131" s="4"/>
    </row>
    <row r="1132" spans="1:26" ht="14.25" customHeight="1" x14ac:dyDescent="0.3">
      <c r="A1132" s="6" t="s">
        <v>1953</v>
      </c>
      <c r="B1132" s="6" t="s">
        <v>1954</v>
      </c>
      <c r="C1132" s="4" t="str">
        <f ca="1">IFERROR(__xludf.DUMMYFUNCTION("GOOGLETRANSLATE(B1132,""auto"",""en"")"),"Making Jan Number Control Kanun, we make two of our two strict population controls.
1). If more than two children are there, then the right to voting should be taken away as the parents and all the children, the government's fossility, the schemes are sto"&amp;"pped.
2). Infiltrators (Hindus, Sikhs, Jains) from Bahhar cannot send them back, then do their sterilization operation so that the population does not explode.
3). Soon the Coman Civil Code can be applied so that the country can get out of the nonsense me"&amp;"ntality like more marriage and more children.")</f>
        <v>Making Jan Number Control Kanun, we make two of our two strict population controls.
1). If more than two children are there, then the right to voting should be taken away as the parents and all the children, the government's fossility, the schemes are stopped.
2). Infiltrators (Hindus, Sikhs, Jains) from Bahhar cannot send them back, then do their sterilization operation so that the population does not explode.
3). Soon the Coman Civil Code can be applied so that the country can get out of the nonsense mentality like more marriage and more children.</v>
      </c>
      <c r="D1132" s="4" t="s">
        <v>3188</v>
      </c>
      <c r="E1132" s="4"/>
      <c r="F1132" s="4"/>
      <c r="G1132" s="4"/>
      <c r="H1132" s="4"/>
      <c r="I1132" s="4"/>
      <c r="J1132" s="4"/>
      <c r="K1132" s="4"/>
      <c r="L1132" s="4"/>
      <c r="M1132" s="4"/>
      <c r="N1132" s="4"/>
      <c r="O1132" s="4"/>
      <c r="P1132" s="4"/>
      <c r="Q1132" s="4"/>
      <c r="R1132" s="4"/>
      <c r="S1132" s="4"/>
      <c r="T1132" s="4"/>
      <c r="U1132" s="4"/>
      <c r="V1132" s="4"/>
      <c r="W1132" s="4"/>
      <c r="X1132" s="4"/>
      <c r="Y1132" s="4"/>
      <c r="Z1132" s="4"/>
    </row>
    <row r="1133" spans="1:26" ht="14.25" customHeight="1" x14ac:dyDescent="0.3">
      <c r="A1133" s="6" t="s">
        <v>829</v>
      </c>
      <c r="B1133" s="6" t="s">
        <v>830</v>
      </c>
      <c r="C1133" s="4" t="str">
        <f ca="1">IFERROR(__xludf.DUMMYFUNCTION("GOOGLETRANSLATE(B1133,""auto"",""en"")"),"Sir, the forests and roads for the common people, the canal and the railway side along the railway durian fruit durio zebithianus, African jackfruit TRECULIA AFRICANA Verite Africana, African Bush Mango Irvingia Gabonansis, Safavo fruit dacryoedes edulis,"&amp;"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grand"&amp;"is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morchell"&amp;"a esculenta, boletus edulis etc.. This can create large scale employment opportunities in the country. A sufficient amount of grain will be prepared for animal husbandry by production in quantity, this will create a huge amount of employment by animal hus"&amp;"bandry on a large scale. This will remove malnutrition.")</f>
        <v>Sir, the forests and roads for the common people, the canal and the railway side along the railway durian fruit durio zebithianus, African jackfruit TRECULIA AFRICANA Verite Africana, African Bush Mango Irvingia Gabonansis, Safavo fruit dacryoedes edulis, Rambutan Lapakadirum, AMABUCARIAM PEARICISA Brosimum alicastrum, कैमू- कैमू Myrcearia dubia, बिली गोट प्लम Terminalia ferdinandiana,मोरिश पाम Mauritea flexuosa, गोजी बेरी Lycium barberum,मेक्सिकन पेड़ पालक Cnidoschulus Chayamansa, पेड़ पालक Pisonia grandis alva ,अफ्रीकी काला शीशम Dalbergia melanozylon , अफ्रीकन पदौक Pterocarpus soyauxii व पेड़ों की In the shadow, the income of the common man can be increased and their standard of living can be increased by growing many types of mushrooms such as morchella esculenta, boletus edulis etc.. This can create large scale employment opportunities in the country. A sufficient amount of grain will be prepared for animal husbandry by production in quantity, this will create a huge amount of employment by animal husbandry on a large scale. This will remove malnutrition.</v>
      </c>
      <c r="D1133" s="4" t="s">
        <v>3033</v>
      </c>
      <c r="E1133" s="4"/>
      <c r="F1133" s="4"/>
      <c r="G1133" s="4"/>
      <c r="H1133" s="4"/>
      <c r="I1133" s="4"/>
      <c r="J1133" s="4"/>
      <c r="K1133" s="4"/>
      <c r="L1133" s="4"/>
      <c r="M1133" s="4"/>
      <c r="N1133" s="4"/>
      <c r="O1133" s="4"/>
      <c r="P1133" s="4"/>
      <c r="Q1133" s="4"/>
      <c r="R1133" s="4"/>
      <c r="S1133" s="4"/>
      <c r="T1133" s="4"/>
      <c r="U1133" s="4"/>
      <c r="V1133" s="4"/>
      <c r="W1133" s="4"/>
      <c r="X1133" s="4"/>
      <c r="Y1133" s="4"/>
      <c r="Z1133" s="4"/>
    </row>
    <row r="1134" spans="1:26" ht="14.25" customHeight="1" x14ac:dyDescent="0.3">
      <c r="A1134" s="6" t="s">
        <v>1955</v>
      </c>
      <c r="B1134" s="6" t="s">
        <v>1956</v>
      </c>
      <c r="C1134" s="4" t="str">
        <f ca="1">IFERROR(__xludf.DUMMYFUNCTION("GOOGLETRANSLATE(B1134,""auto"",""en"")"),"Hitherto there was no such App or any other field to individuals creative ideas regarding policy making , governance etc.. It is a boon to have such fields for individuals to submit their ideas.")</f>
        <v>Hitherto there was no such App or any other field to individuals creative ideas regarding policy making , governance etc.. It is a boon to have such fields for individuals to submit their ideas.</v>
      </c>
      <c r="D1134" s="4" t="s">
        <v>1956</v>
      </c>
      <c r="E1134" s="4"/>
      <c r="F1134" s="4"/>
      <c r="G1134" s="4"/>
      <c r="H1134" s="4"/>
      <c r="I1134" s="4"/>
      <c r="J1134" s="4"/>
      <c r="K1134" s="4"/>
      <c r="L1134" s="4"/>
      <c r="M1134" s="4"/>
      <c r="N1134" s="4"/>
      <c r="O1134" s="4"/>
      <c r="P1134" s="4"/>
      <c r="Q1134" s="4"/>
      <c r="R1134" s="4"/>
      <c r="S1134" s="4"/>
      <c r="T1134" s="4"/>
      <c r="U1134" s="4"/>
      <c r="V1134" s="4"/>
      <c r="W1134" s="4"/>
      <c r="X1134" s="4"/>
      <c r="Y1134" s="4"/>
      <c r="Z1134" s="4"/>
    </row>
    <row r="1135" spans="1:26" ht="14.25" customHeight="1" x14ac:dyDescent="0.3">
      <c r="A1135" s="6" t="s">
        <v>1957</v>
      </c>
      <c r="B1135" s="6" t="s">
        <v>1958</v>
      </c>
      <c r="C1135" s="4" t="str">
        <f ca="1">IFERROR(__xludf.DUMMYFUNCTION("GOOGLETRANSLATE(B1135,""auto"",""en"")"),"Honorable Prime Minister, please take cognizance that the Government aided Secondary School Prabhat Dubey Girls Inter College Chhibramau Kannauj does not run the rules of the Government of India, but the casteist mentality and feudalist arbitrary of the s"&amp;"chool manager (BJP MLA) Mrs. Archana Pandey. Sir, in compliance with your duties, the information about the disappearance of a answer-book serial in Board-examination-2022, Additional Chief Secretary Madhya Pradesh, to send the education by me and to take"&amp;" revenge on my involvement for not being involved in fake corruption and copy, etc. Manager (BJP MLA) Archana Pandey, his relative -appointed Vice President Krishnaum Dixit and adhrana Principal Aarti Yadav, along with District School Inspector Rajendraba"&amp;"bu, forcibly suspended me from 01.07.2022 by making fake records with District School Inspector Rajendrababu. Has been stopped from now and my salary is deducted every month")</f>
        <v>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my salary is deducted every month</v>
      </c>
      <c r="D1135" s="4" t="s">
        <v>3189</v>
      </c>
      <c r="E1135" s="4"/>
      <c r="F1135" s="4"/>
      <c r="G1135" s="4"/>
      <c r="H1135" s="4"/>
      <c r="I1135" s="4"/>
      <c r="J1135" s="4"/>
      <c r="K1135" s="4"/>
      <c r="L1135" s="4"/>
      <c r="M1135" s="4"/>
      <c r="N1135" s="4"/>
      <c r="O1135" s="4"/>
      <c r="P1135" s="4"/>
      <c r="Q1135" s="4"/>
      <c r="R1135" s="4"/>
      <c r="S1135" s="4"/>
      <c r="T1135" s="4"/>
      <c r="U1135" s="4"/>
      <c r="V1135" s="4"/>
      <c r="W1135" s="4"/>
      <c r="X1135" s="4"/>
      <c r="Y1135" s="4"/>
      <c r="Z1135" s="4"/>
    </row>
    <row r="1136" spans="1:26" ht="14.25" customHeight="1" x14ac:dyDescent="0.3">
      <c r="A1136" s="6" t="s">
        <v>1959</v>
      </c>
      <c r="B1136" s="6" t="s">
        <v>1960</v>
      </c>
      <c r="C1136" s="4" t="str">
        <f ca="1">IFERROR(__xludf.DUMMYFUNCTION("GOOGLETRANSLATE(B1136,""auto"",""en"")"),"Respected sir, at present every youth dreams to have a government job, but every citizen wants services like a private sector. Work early, do not have to be in the crowd, come home and provide services, which is good. The government has provided a lot of "&amp;"facilities for government servants, due to which government service has become special today, but how much is better than the government sector, private sector, it is not so much thought that if seen, the personnel of the government sector private sector "&amp;"personnel Can perform better than but why do they do? The reasons are attached.")</f>
        <v>Respected sir, at present every youth dreams to have a government job, but every citizen wants services like a private sector. Work early, do not have to be in the crowd, come home and provide services, which is good. The government has provided a lot of facilities for government servants, due to which government service has become special today, but how much is better than the government sector, private sector, it is not so much thought that if seen, the personnel of the government sector private sector personnel Can perform better than but why do they do? The reasons are attached.</v>
      </c>
      <c r="D1136" s="4" t="s">
        <v>3190</v>
      </c>
      <c r="E1136" s="4"/>
      <c r="F1136" s="4"/>
      <c r="G1136" s="4"/>
      <c r="H1136" s="4"/>
      <c r="I1136" s="4"/>
      <c r="J1136" s="4"/>
      <c r="K1136" s="4"/>
      <c r="L1136" s="4"/>
      <c r="M1136" s="4"/>
      <c r="N1136" s="4"/>
      <c r="O1136" s="4"/>
      <c r="P1136" s="4"/>
      <c r="Q1136" s="4"/>
      <c r="R1136" s="4"/>
      <c r="S1136" s="4"/>
      <c r="T1136" s="4"/>
      <c r="U1136" s="4"/>
      <c r="V1136" s="4"/>
      <c r="W1136" s="4"/>
      <c r="X1136" s="4"/>
      <c r="Y1136" s="4"/>
      <c r="Z1136" s="4"/>
    </row>
    <row r="1137" spans="1:26" ht="14.25" customHeight="1" x14ac:dyDescent="0.3">
      <c r="A1137" s="6" t="s">
        <v>1961</v>
      </c>
      <c r="B1137" s="6" t="s">
        <v>1962</v>
      </c>
      <c r="C1137" s="4" t="str">
        <f ca="1">IFERROR(__xludf.DUMMYFUNCTION("GOOGLETRANSLATE(B1137,""auto"",""en"")"),"I request to government plz form a education police in which discussed how we maintain our culture, manner, moral etc.
In present time most of youngest people have lost their manners, culture, moral.")</f>
        <v>I request to government plz form a education police in which discussed how we maintain our culture, manner, moral etc.
In present time most of youngest people have lost their manners, culture, moral.</v>
      </c>
      <c r="D1137" s="4" t="s">
        <v>1962</v>
      </c>
      <c r="E1137" s="4"/>
      <c r="F1137" s="4"/>
      <c r="G1137" s="4"/>
      <c r="H1137" s="4"/>
      <c r="I1137" s="4"/>
      <c r="J1137" s="4"/>
      <c r="K1137" s="4"/>
      <c r="L1137" s="4"/>
      <c r="M1137" s="4"/>
      <c r="N1137" s="4"/>
      <c r="O1137" s="4"/>
      <c r="P1137" s="4"/>
      <c r="Q1137" s="4"/>
      <c r="R1137" s="4"/>
      <c r="S1137" s="4"/>
      <c r="T1137" s="4"/>
      <c r="U1137" s="4"/>
      <c r="V1137" s="4"/>
      <c r="W1137" s="4"/>
      <c r="X1137" s="4"/>
      <c r="Y1137" s="4"/>
      <c r="Z1137" s="4"/>
    </row>
    <row r="1138" spans="1:26" ht="14.25" customHeight="1" x14ac:dyDescent="0.3">
      <c r="A1138" s="6" t="s">
        <v>1963</v>
      </c>
      <c r="B1138" s="6" t="s">
        <v>1963</v>
      </c>
      <c r="C1138" s="4" t="str">
        <f ca="1">IFERROR(__xludf.DUMMYFUNCTION("GOOGLETRANSLATE(B1138,""auto"",""en"")"),"Deepanshu")</f>
        <v>Deepanshu</v>
      </c>
      <c r="D1138" s="4" t="s">
        <v>1963</v>
      </c>
      <c r="E1138" s="4"/>
      <c r="F1138" s="4"/>
      <c r="G1138" s="4"/>
      <c r="H1138" s="4"/>
      <c r="I1138" s="4"/>
      <c r="J1138" s="4"/>
      <c r="K1138" s="4"/>
      <c r="L1138" s="4"/>
      <c r="M1138" s="4"/>
      <c r="N1138" s="4"/>
      <c r="O1138" s="4"/>
      <c r="P1138" s="4"/>
      <c r="Q1138" s="4"/>
      <c r="R1138" s="4"/>
      <c r="S1138" s="4"/>
      <c r="T1138" s="4"/>
      <c r="U1138" s="4"/>
      <c r="V1138" s="4"/>
      <c r="W1138" s="4"/>
      <c r="X1138" s="4"/>
      <c r="Y1138" s="4"/>
      <c r="Z1138" s="4"/>
    </row>
    <row r="1139" spans="1:26" ht="14.25" customHeight="1" x14ac:dyDescent="0.3">
      <c r="A1139" s="6" t="s">
        <v>1963</v>
      </c>
      <c r="B1139" s="6" t="s">
        <v>1964</v>
      </c>
      <c r="C1139" s="4" t="str">
        <f ca="1">IFERROR(__xludf.DUMMYFUNCTION("GOOGLETRANSLATE(B1139,""auto"",""en"")"),"Save enviroment")</f>
        <v>Save enviroment</v>
      </c>
      <c r="D1139" s="4" t="s">
        <v>1964</v>
      </c>
      <c r="E1139" s="4"/>
      <c r="F1139" s="4"/>
      <c r="G1139" s="4"/>
      <c r="H1139" s="4"/>
      <c r="I1139" s="4"/>
      <c r="J1139" s="4"/>
      <c r="K1139" s="4"/>
      <c r="L1139" s="4"/>
      <c r="M1139" s="4"/>
      <c r="N1139" s="4"/>
      <c r="O1139" s="4"/>
      <c r="P1139" s="4"/>
      <c r="Q1139" s="4"/>
      <c r="R1139" s="4"/>
      <c r="S1139" s="4"/>
      <c r="T1139" s="4"/>
      <c r="U1139" s="4"/>
      <c r="V1139" s="4"/>
      <c r="W1139" s="4"/>
      <c r="X1139" s="4"/>
      <c r="Y1139" s="4"/>
      <c r="Z1139" s="4"/>
    </row>
    <row r="1140" spans="1:26" ht="14.25" customHeight="1" x14ac:dyDescent="0.3">
      <c r="A1140" s="6" t="s">
        <v>1965</v>
      </c>
      <c r="B1140" s="6" t="s">
        <v>1966</v>
      </c>
      <c r="C1140" s="4" t="str">
        <f ca="1">IFERROR(__xludf.DUMMYFUNCTION("GOOGLETRANSLATE(B1140,""auto"",""en"")"),"India is a country with a very different population, as well as many different languages and ways of life. In the north are the icy peaks of the Himalayas and in the north and south are thick forests and rice plains. we have 29 states, and these states ar"&amp;"e home to many different groups of people who speak many different languages. Even within each language, there are many different ways to say things. I 'd say that India is a great country that is making great strides in all areas of economic growth.")</f>
        <v>India is a country with a very different population, as well as many different languages and ways of life. In the north are the icy peaks of the Himalayas and in the north and south are thick forests and rice plains. we have 29 states, and these states are home to many different groups of people who speak many different languages. Even within each language, there are many different ways to say things. I 'd say that India is a great country that is making great strides in all areas of economic growth.</v>
      </c>
      <c r="D1140" s="4" t="s">
        <v>1966</v>
      </c>
      <c r="E1140" s="4"/>
      <c r="F1140" s="4"/>
      <c r="G1140" s="4"/>
      <c r="H1140" s="4"/>
      <c r="I1140" s="4"/>
      <c r="J1140" s="4"/>
      <c r="K1140" s="4"/>
      <c r="L1140" s="4"/>
      <c r="M1140" s="4"/>
      <c r="N1140" s="4"/>
      <c r="O1140" s="4"/>
      <c r="P1140" s="4"/>
      <c r="Q1140" s="4"/>
      <c r="R1140" s="4"/>
      <c r="S1140" s="4"/>
      <c r="T1140" s="4"/>
      <c r="U1140" s="4"/>
      <c r="V1140" s="4"/>
      <c r="W1140" s="4"/>
      <c r="X1140" s="4"/>
      <c r="Y1140" s="4"/>
      <c r="Z1140" s="4"/>
    </row>
    <row r="1141" spans="1:26" ht="14.25" customHeight="1" x14ac:dyDescent="0.3">
      <c r="A1141" s="6" t="s">
        <v>1967</v>
      </c>
      <c r="B1141" s="6" t="s">
        <v>1968</v>
      </c>
      <c r="C1141" s="4" t="str">
        <f ca="1">IFERROR(__xludf.DUMMYFUNCTION("GOOGLETRANSLATE(B1141,""auto"",""en"")"),"MID
ONE KIND OF DIGITAL CARD WHICH STORE EVERY SINGLE DETAILS FOR INDIAN CITIZENS
ID CARD
MEDICAL DOCUMENTS
SCHOOL COLLEGE CERTIFICATE
PROPERTY
NUMBER
EMAIL ID DETAILS
BANK
DEMAT
EVERYTHING
A DIGITAL APP TO ACCESS EVERYTHING CORRECTIONS AND CHANGES
IT WIL"&amp;"L HELP A LOT TO GROW OUR INDIA")</f>
        <v>MID
ONE KIND OF DIGITAL CARD WHICH STORE EVERY SINGLE DETAILS FOR INDIAN CITIZENS
ID CARD
MEDICAL DOCUMENTS
SCHOOL COLLEGE CERTIFICATE
PROPERTY
NUMBER
EMAIL ID DETAILS
BANK
DEMAT
EVERYTHING
A DIGITAL APP TO ACCESS EVERYTHING CORRECTIONS AND CHANGES
IT WILL HELP A LOT TO GROW OUR INDIA</v>
      </c>
      <c r="D1141" s="4" t="s">
        <v>1968</v>
      </c>
      <c r="E1141" s="4"/>
      <c r="F1141" s="4"/>
      <c r="G1141" s="4"/>
      <c r="H1141" s="4"/>
      <c r="I1141" s="4"/>
      <c r="J1141" s="4"/>
      <c r="K1141" s="4"/>
      <c r="L1141" s="4"/>
      <c r="M1141" s="4"/>
      <c r="N1141" s="4"/>
      <c r="O1141" s="4"/>
      <c r="P1141" s="4"/>
      <c r="Q1141" s="4"/>
      <c r="R1141" s="4"/>
      <c r="S1141" s="4"/>
      <c r="T1141" s="4"/>
      <c r="U1141" s="4"/>
      <c r="V1141" s="4"/>
      <c r="W1141" s="4"/>
      <c r="X1141" s="4"/>
      <c r="Y1141" s="4"/>
      <c r="Z1141" s="4"/>
    </row>
    <row r="1142" spans="1:26" ht="14.25" customHeight="1" x14ac:dyDescent="0.3">
      <c r="A1142" s="6" t="s">
        <v>1969</v>
      </c>
      <c r="B1142" s="6" t="s">
        <v>1970</v>
      </c>
      <c r="C1142" s="4" t="str">
        <f ca="1">IFERROR(__xludf.DUMMYFUNCTION("GOOGLETRANSLATE(B1142,""auto"",""en"")"),"As Covid 19 cases in China go up drastically and we in India look at precautionary measures, one aspect which can be looked at across the country is using nasal vaccines or sprays which have been developed in India as well as outside India. These nasal va"&amp;"ccines can go a long way in preventing transmission of virus and also protect individuals going by views of experts. In India we have nasal vaccine developed by Bharat Biotech which could be administered easily to all concerned. This has to be fast tracke"&amp;"d. Even those who have taken booster does of vaccine can be given these sprays or nasal vaccines.")</f>
        <v>As Covid 19 cases in China go up drastically and we in India look at precautionary measures, one aspect which can be looked at across the country is using nasal vaccines or sprays which have been developed in India as well as outside India. These nasal vaccines can go a long way in preventing transmission of virus and also protect individuals going by views of experts. In India we have nasal vaccine developed by Bharat Biotech which could be administered easily to all concerned. This has to be fast tracked. Even those who have taken booster does of vaccine can be given these sprays or nasal vaccines.</v>
      </c>
      <c r="D1142" s="4" t="s">
        <v>1970</v>
      </c>
      <c r="E1142" s="4"/>
      <c r="F1142" s="4"/>
      <c r="G1142" s="4"/>
      <c r="H1142" s="4"/>
      <c r="I1142" s="4"/>
      <c r="J1142" s="4"/>
      <c r="K1142" s="4"/>
      <c r="L1142" s="4"/>
      <c r="M1142" s="4"/>
      <c r="N1142" s="4"/>
      <c r="O1142" s="4"/>
      <c r="P1142" s="4"/>
      <c r="Q1142" s="4"/>
      <c r="R1142" s="4"/>
      <c r="S1142" s="4"/>
      <c r="T1142" s="4"/>
      <c r="U1142" s="4"/>
      <c r="V1142" s="4"/>
      <c r="W1142" s="4"/>
      <c r="X1142" s="4"/>
      <c r="Y1142" s="4"/>
      <c r="Z1142" s="4"/>
    </row>
    <row r="1143" spans="1:26" ht="14.25" customHeight="1" x14ac:dyDescent="0.3">
      <c r="A1143" s="6" t="s">
        <v>1971</v>
      </c>
      <c r="B1143" s="6" t="s">
        <v>1972</v>
      </c>
      <c r="C1143" s="4" t="str">
        <f ca="1">IFERROR(__xludf.DUMMYFUNCTION("GOOGLETRANSLATE(B1143,""auto"",""en"")"),"For storing food grains storage facilities should be made with high quality.
Government procured food grains should not go waste.")</f>
        <v>For storing food grains storage facilities should be made with high quality.
Government procured food grains should not go waste.</v>
      </c>
      <c r="D1143" s="4" t="s">
        <v>1972</v>
      </c>
      <c r="E1143" s="4"/>
      <c r="F1143" s="4"/>
      <c r="G1143" s="4"/>
      <c r="H1143" s="4"/>
      <c r="I1143" s="4"/>
      <c r="J1143" s="4"/>
      <c r="K1143" s="4"/>
      <c r="L1143" s="4"/>
      <c r="M1143" s="4"/>
      <c r="N1143" s="4"/>
      <c r="O1143" s="4"/>
      <c r="P1143" s="4"/>
      <c r="Q1143" s="4"/>
      <c r="R1143" s="4"/>
      <c r="S1143" s="4"/>
      <c r="T1143" s="4"/>
      <c r="U1143" s="4"/>
      <c r="V1143" s="4"/>
      <c r="W1143" s="4"/>
      <c r="X1143" s="4"/>
      <c r="Y1143" s="4"/>
      <c r="Z1143" s="4"/>
    </row>
    <row r="1144" spans="1:26" ht="14.25" customHeight="1" x14ac:dyDescent="0.3">
      <c r="A1144" s="6" t="s">
        <v>1971</v>
      </c>
      <c r="B1144" s="6" t="s">
        <v>1973</v>
      </c>
      <c r="C1144" s="4" t="str">
        <f ca="1">IFERROR(__xludf.DUMMYFUNCTION("GOOGLETRANSLATE(B1144,""auto"",""en"")"),"Adulteration in food is a big reason for health issues. This has to be dealt with tougher laws")</f>
        <v>Adulteration in food is a big reason for health issues. This has to be dealt with tougher laws</v>
      </c>
      <c r="D1144" s="4" t="s">
        <v>1973</v>
      </c>
      <c r="E1144" s="4"/>
      <c r="F1144" s="4"/>
      <c r="G1144" s="4"/>
      <c r="H1144" s="4"/>
      <c r="I1144" s="4"/>
      <c r="J1144" s="4"/>
      <c r="K1144" s="4"/>
      <c r="L1144" s="4"/>
      <c r="M1144" s="4"/>
      <c r="N1144" s="4"/>
      <c r="O1144" s="4"/>
      <c r="P1144" s="4"/>
      <c r="Q1144" s="4"/>
      <c r="R1144" s="4"/>
      <c r="S1144" s="4"/>
      <c r="T1144" s="4"/>
      <c r="U1144" s="4"/>
      <c r="V1144" s="4"/>
      <c r="W1144" s="4"/>
      <c r="X1144" s="4"/>
      <c r="Y1144" s="4"/>
      <c r="Z1144" s="4"/>
    </row>
    <row r="1145" spans="1:26" ht="14.25" customHeight="1" x14ac:dyDescent="0.3">
      <c r="A1145" s="6" t="s">
        <v>1974</v>
      </c>
      <c r="B1145" s="6" t="s">
        <v>637</v>
      </c>
      <c r="C1145" s="4" t="str">
        <f ca="1">IFERROR(__xludf.DUMMYFUNCTION("GOOGLETRANSLATE(B1145,""auto"",""en"")"),"Mygov")</f>
        <v>Mygov</v>
      </c>
      <c r="D1145" s="4" t="s">
        <v>637</v>
      </c>
      <c r="E1145" s="4"/>
      <c r="F1145" s="4"/>
      <c r="G1145" s="4"/>
      <c r="H1145" s="4"/>
      <c r="I1145" s="4"/>
      <c r="J1145" s="4"/>
      <c r="K1145" s="4"/>
      <c r="L1145" s="4"/>
      <c r="M1145" s="4"/>
      <c r="N1145" s="4"/>
      <c r="O1145" s="4"/>
      <c r="P1145" s="4"/>
      <c r="Q1145" s="4"/>
      <c r="R1145" s="4"/>
      <c r="S1145" s="4"/>
      <c r="T1145" s="4"/>
      <c r="U1145" s="4"/>
      <c r="V1145" s="4"/>
      <c r="W1145" s="4"/>
      <c r="X1145" s="4"/>
      <c r="Y1145" s="4"/>
      <c r="Z1145" s="4"/>
    </row>
    <row r="1146" spans="1:26" ht="14.25" customHeight="1" x14ac:dyDescent="0.3">
      <c r="A1146" s="6" t="s">
        <v>1957</v>
      </c>
      <c r="B1146" s="6" t="s">
        <v>1975</v>
      </c>
      <c r="C1146" s="4" t="str">
        <f ca="1">IFERROR(__xludf.DUMMYFUNCTION("GOOGLETRANSLATE(B1146,""auto"",""en"")"),"Jay hind jay bharat")</f>
        <v>Jay hind jay bharat</v>
      </c>
      <c r="D1146" s="4" t="s">
        <v>3191</v>
      </c>
      <c r="E1146" s="4"/>
      <c r="F1146" s="4"/>
      <c r="G1146" s="4"/>
      <c r="H1146" s="4"/>
      <c r="I1146" s="4"/>
      <c r="J1146" s="4"/>
      <c r="K1146" s="4"/>
      <c r="L1146" s="4"/>
      <c r="M1146" s="4"/>
      <c r="N1146" s="4"/>
      <c r="O1146" s="4"/>
      <c r="P1146" s="4"/>
      <c r="Q1146" s="4"/>
      <c r="R1146" s="4"/>
      <c r="S1146" s="4"/>
      <c r="T1146" s="4"/>
      <c r="U1146" s="4"/>
      <c r="V1146" s="4"/>
      <c r="W1146" s="4"/>
      <c r="X1146" s="4"/>
      <c r="Y1146" s="4"/>
      <c r="Z1146" s="4"/>
    </row>
    <row r="1147" spans="1:26" ht="14.25" customHeight="1" x14ac:dyDescent="0.3">
      <c r="A1147" s="6" t="s">
        <v>1957</v>
      </c>
      <c r="B1147" s="6" t="s">
        <v>1975</v>
      </c>
      <c r="C1147" s="4" t="str">
        <f ca="1">IFERROR(__xludf.DUMMYFUNCTION("GOOGLETRANSLATE(B1147,""auto"",""en"")"),"Jay hind jay bharat")</f>
        <v>Jay hind jay bharat</v>
      </c>
      <c r="D1147" s="4" t="s">
        <v>3191</v>
      </c>
      <c r="E1147" s="4"/>
      <c r="F1147" s="4"/>
      <c r="G1147" s="4"/>
      <c r="H1147" s="4"/>
      <c r="I1147" s="4"/>
      <c r="J1147" s="4"/>
      <c r="K1147" s="4"/>
      <c r="L1147" s="4"/>
      <c r="M1147" s="4"/>
      <c r="N1147" s="4"/>
      <c r="O1147" s="4"/>
      <c r="P1147" s="4"/>
      <c r="Q1147" s="4"/>
      <c r="R1147" s="4"/>
      <c r="S1147" s="4"/>
      <c r="T1147" s="4"/>
      <c r="U1147" s="4"/>
      <c r="V1147" s="4"/>
      <c r="W1147" s="4"/>
      <c r="X1147" s="4"/>
      <c r="Y1147" s="4"/>
      <c r="Z1147" s="4"/>
    </row>
    <row r="1148" spans="1:26" ht="14.25" customHeight="1" x14ac:dyDescent="0.3">
      <c r="A1148" s="6" t="s">
        <v>1976</v>
      </c>
      <c r="B1148" s="6" t="s">
        <v>1977</v>
      </c>
      <c r="C1148" s="4" t="str">
        <f ca="1">IFERROR(__xludf.DUMMYFUNCTION("GOOGLETRANSLATE(B1148,""auto"",""en"")"),"Dear and Respected prime minister ji
Really salute to your work for US, today I want to give the ideas about physical education teachers life and there family.
Physical Education teachers are play the vital role in the school and they build the nation hea"&amp;"lthy but in few schools it means private schools they will not get such a proper atmosphere and support.
I am very thankful for your IYD yoga mission. It's useful for my family and every indian. We both husband and wife does the yoga teacher work in the p"&amp;"rivate school.
Atleast please start physical education teachers voting registration in India and through out these data. Do the few PM PET Yojana or schemes.
Thank you and Jay hind.....
Regards
Mr. And Mrs. Patil")</f>
        <v>Dear and Respected prime minister ji
Really salute to your work for US, today I want to give the ideas about physical education teachers life and there family.
Physical Education teachers are play the vital role in the school and they build the nation healthy but in few schools it means private schools they will not get such a proper atmosphere and support.
I am very thankful for your IYD yoga mission. It's useful for my family and every indian. We both husband and wife does the yoga teacher work in the private school.
Atleast please start physical education teachers voting registration in India and through out these data. Do the few PM PET Yojana or schemes.
Thank you and Jay hind.....
Regards
Mr. And Mrs. Patil</v>
      </c>
      <c r="D1148" s="4" t="s">
        <v>1977</v>
      </c>
      <c r="E1148" s="4"/>
      <c r="F1148" s="4"/>
      <c r="G1148" s="4"/>
      <c r="H1148" s="4"/>
      <c r="I1148" s="4"/>
      <c r="J1148" s="4"/>
      <c r="K1148" s="4"/>
      <c r="L1148" s="4"/>
      <c r="M1148" s="4"/>
      <c r="N1148" s="4"/>
      <c r="O1148" s="4"/>
      <c r="P1148" s="4"/>
      <c r="Q1148" s="4"/>
      <c r="R1148" s="4"/>
      <c r="S1148" s="4"/>
      <c r="T1148" s="4"/>
      <c r="U1148" s="4"/>
      <c r="V1148" s="4"/>
      <c r="W1148" s="4"/>
      <c r="X1148" s="4"/>
      <c r="Y1148" s="4"/>
      <c r="Z1148" s="4"/>
    </row>
    <row r="1149" spans="1:26" ht="14.25" customHeight="1" x14ac:dyDescent="0.3">
      <c r="A1149" s="6" t="s">
        <v>1978</v>
      </c>
      <c r="B1149" s="6" t="s">
        <v>1979</v>
      </c>
      <c r="C1149" s="4" t="str">
        <f ca="1">IFERROR(__xludf.DUMMYFUNCTION("GOOGLETRANSLATE(B1149,""auto"",""en"")"),"plz find in attachment")</f>
        <v>plz find in attachment</v>
      </c>
      <c r="D1149" s="4" t="s">
        <v>1979</v>
      </c>
      <c r="E1149" s="4"/>
      <c r="F1149" s="4"/>
      <c r="G1149" s="4"/>
      <c r="H1149" s="4"/>
      <c r="I1149" s="4"/>
      <c r="J1149" s="4"/>
      <c r="K1149" s="4"/>
      <c r="L1149" s="4"/>
      <c r="M1149" s="4"/>
      <c r="N1149" s="4"/>
      <c r="O1149" s="4"/>
      <c r="P1149" s="4"/>
      <c r="Q1149" s="4"/>
      <c r="R1149" s="4"/>
      <c r="S1149" s="4"/>
      <c r="T1149" s="4"/>
      <c r="U1149" s="4"/>
      <c r="V1149" s="4"/>
      <c r="W1149" s="4"/>
      <c r="X1149" s="4"/>
      <c r="Y1149" s="4"/>
      <c r="Z1149" s="4"/>
    </row>
    <row r="1150" spans="1:26" ht="14.25" customHeight="1" x14ac:dyDescent="0.3">
      <c r="A1150" s="6" t="s">
        <v>1726</v>
      </c>
      <c r="B1150" s="6" t="s">
        <v>1980</v>
      </c>
      <c r="C1150" s="4" t="str">
        <f ca="1">IFERROR(__xludf.DUMMYFUNCTION("GOOGLETRANSLATE(B1150,""auto"",""en"")"),"For me Sh. NARINDER MODI JI YOU ARE THE GOVERNMENT YOU DID ALOT NOW I PRAY MAHAMRITUNJAY FOR YOUR RESPECTED MOTHER. PARNAAM JI")</f>
        <v>For me Sh. NARINDER MODI JI YOU ARE THE GOVERNMENT YOU DID ALOT NOW I PRAY MAHAMRITUNJAY FOR YOUR RESPECTED MOTHER. PARNAAM JI</v>
      </c>
      <c r="D1150" s="4" t="s">
        <v>1980</v>
      </c>
      <c r="E1150" s="4"/>
      <c r="F1150" s="4"/>
      <c r="G1150" s="4"/>
      <c r="H1150" s="4"/>
      <c r="I1150" s="4"/>
      <c r="J1150" s="4"/>
      <c r="K1150" s="4"/>
      <c r="L1150" s="4"/>
      <c r="M1150" s="4"/>
      <c r="N1150" s="4"/>
      <c r="O1150" s="4"/>
      <c r="P1150" s="4"/>
      <c r="Q1150" s="4"/>
      <c r="R1150" s="4"/>
      <c r="S1150" s="4"/>
      <c r="T1150" s="4"/>
      <c r="U1150" s="4"/>
      <c r="V1150" s="4"/>
      <c r="W1150" s="4"/>
      <c r="X1150" s="4"/>
      <c r="Y1150" s="4"/>
      <c r="Z1150" s="4"/>
    </row>
    <row r="1151" spans="1:26" ht="14.25" customHeight="1" x14ac:dyDescent="0.3">
      <c r="A1151" s="6" t="s">
        <v>1981</v>
      </c>
      <c r="B1151" s="6" t="s">
        <v>1982</v>
      </c>
      <c r="C1151" s="4" t="str">
        <f ca="1">IFERROR(__xludf.DUMMYFUNCTION("GOOGLETRANSLATE(B1151,""auto"",""en"")"),"4/4
(8) The role of lawyers should be minimised but they should be converted to judges according to their merit in computer tests.
The hassle of huge salary and pension etc. to the judges is over. No hassle of providing security. The black money earned by"&amp;" judges and lawyers till date should be confiscated.
(9) Yes, some part of the internet spectrum will have to be given to the courts, but all the expenses can be recovered from the criminals.
(10) The public is fed up after being pushed in the courts. Jud"&amp;"ges only do the work of giving dates. Before the people are forced to take the decision of justice on the streets themselves, I request Modi ji to reform this system very soon. The last hope is only from you. History will be indebted to you.")</f>
        <v>4/4
(8) The role of lawyers should be minimised but they should be converted to judges according to their merit in computer tests.
The hassle of huge salary and pension etc. to the judges is over. No hassle of providing security. The black money earned by judges and lawyers till date should be confiscated.
(9) Yes, some part of the internet spectrum will have to be given to the courts, but all the expenses can be recovered from the criminals.
(10) The public is fed up after being pushed in the courts. Judges only do the work of giving dates. Before the people are forced to take the decision of justice on the streets themselves, I request Modi ji to reform this system very soon. The last hope is only from you. History will be indebted to you.</v>
      </c>
      <c r="D1151" s="4" t="s">
        <v>1982</v>
      </c>
      <c r="E1151" s="4"/>
      <c r="F1151" s="4"/>
      <c r="G1151" s="4"/>
      <c r="H1151" s="4"/>
      <c r="I1151" s="4"/>
      <c r="J1151" s="4"/>
      <c r="K1151" s="4"/>
      <c r="L1151" s="4"/>
      <c r="M1151" s="4"/>
      <c r="N1151" s="4"/>
      <c r="O1151" s="4"/>
      <c r="P1151" s="4"/>
      <c r="Q1151" s="4"/>
      <c r="R1151" s="4"/>
      <c r="S1151" s="4"/>
      <c r="T1151" s="4"/>
      <c r="U1151" s="4"/>
      <c r="V1151" s="4"/>
      <c r="W1151" s="4"/>
      <c r="X1151" s="4"/>
      <c r="Y1151" s="4"/>
      <c r="Z1151" s="4"/>
    </row>
    <row r="1152" spans="1:26" ht="14.25" customHeight="1" x14ac:dyDescent="0.3">
      <c r="A1152" s="6" t="s">
        <v>1953</v>
      </c>
      <c r="B1152" s="6" t="s">
        <v>1983</v>
      </c>
      <c r="C1152" s="4" t="str">
        <f ca="1">IFERROR(__xludf.DUMMYFUNCTION("GOOGLETRANSLATE(B1152,""auto"",""en"")"),"Currently, due to regular GST, return, credit, thousands of crores are not made, which")</f>
        <v>Currently, due to regular GST, return, credit, thousands of crores are not made, which</v>
      </c>
      <c r="D1152" s="4" t="s">
        <v>3192</v>
      </c>
      <c r="E1152" s="4"/>
      <c r="F1152" s="4"/>
      <c r="G1152" s="4"/>
      <c r="H1152" s="4"/>
      <c r="I1152" s="4"/>
      <c r="J1152" s="4"/>
      <c r="K1152" s="4"/>
      <c r="L1152" s="4"/>
      <c r="M1152" s="4"/>
      <c r="N1152" s="4"/>
      <c r="O1152" s="4"/>
      <c r="P1152" s="4"/>
      <c r="Q1152" s="4"/>
      <c r="R1152" s="4"/>
      <c r="S1152" s="4"/>
      <c r="T1152" s="4"/>
      <c r="U1152" s="4"/>
      <c r="V1152" s="4"/>
      <c r="W1152" s="4"/>
      <c r="X1152" s="4"/>
      <c r="Y1152" s="4"/>
      <c r="Z1152" s="4"/>
    </row>
    <row r="1153" spans="1:26" ht="14.25" customHeight="1" x14ac:dyDescent="0.3">
      <c r="A1153" s="6" t="s">
        <v>1984</v>
      </c>
      <c r="B1153" s="6" t="s">
        <v>1985</v>
      </c>
      <c r="C1153" s="4" t="str">
        <f ca="1">IFERROR(__xludf.DUMMYFUNCTION("GOOGLETRANSLATE(B1153,""auto"",""en"")"),"1. Let education be more skill based . 2) Community service should be a part of curriculum. 3) Every educational institute must have computer labs. 4) All public places to be maintained.5)Encourage people to maintain greenery.6) What’s app should be banne"&amp;"d as an official tool.")</f>
        <v>1. Let education be more skill based . 2) Community service should be a part of curriculum. 3) Every educational institute must have computer labs. 4) All public places to be maintained.5)Encourage people to maintain greenery.6) What’s app should be banned as an official tool.</v>
      </c>
      <c r="D1153" s="4" t="s">
        <v>1985</v>
      </c>
      <c r="E1153" s="4"/>
      <c r="F1153" s="4"/>
      <c r="G1153" s="4"/>
      <c r="H1153" s="4"/>
      <c r="I1153" s="4"/>
      <c r="J1153" s="4"/>
      <c r="K1153" s="4"/>
      <c r="L1153" s="4"/>
      <c r="M1153" s="4"/>
      <c r="N1153" s="4"/>
      <c r="O1153" s="4"/>
      <c r="P1153" s="4"/>
      <c r="Q1153" s="4"/>
      <c r="R1153" s="4"/>
      <c r="S1153" s="4"/>
      <c r="T1153" s="4"/>
      <c r="U1153" s="4"/>
      <c r="V1153" s="4"/>
      <c r="W1153" s="4"/>
      <c r="X1153" s="4"/>
      <c r="Y1153" s="4"/>
      <c r="Z1153" s="4"/>
    </row>
    <row r="1154" spans="1:26" ht="14.25" customHeight="1" x14ac:dyDescent="0.3">
      <c r="A1154" s="6" t="s">
        <v>1986</v>
      </c>
      <c r="B1154" s="6" t="s">
        <v>1987</v>
      </c>
      <c r="C1154" s="4" t="str">
        <f ca="1">IFERROR(__xludf.DUMMYFUNCTION("GOOGLETRANSLATE(B1154,""auto"",""en"")"),"Honorable Prime Minister, please take cognizance that the Government aided Secondary School Prabhat Dubey Girls Inter College Chhibramau Kannauj does not run the rules of the Government of India, but the casteist mentality and feudalist arbitrary of the s"&amp;"chool manager (BJP MLA) Mrs. Archana Pandey. Sir, in compliance with your duties, the information about the disappearance of a answer-book serial in Board-examination-2022, Additional Chief Secretary Madhya Pradesh, to send the education by me and to take"&amp;" revenge on my involvement for not being involved in fake corruption and copy, etc. Manager (BJP MLA) Archana Pandey, his relative -appointed Vice President Krishnaum Dixit and adhrana Principal Aarti Yadav, along with District School Inspector Rajendraba"&amp;"bu, forcibly suspended me from 01.07.2022 by making fake records with District School Inspector Rajendrababu. Has been stopped from now and is harassing me a lot by deducting my salary every month. Please provide me justice. Your grateful - Amar Lata")</f>
        <v>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is harassing me a lot by deducting my salary every month. Please provide me justice. Your grateful - Amar Lata</v>
      </c>
      <c r="D1154" s="4" t="s">
        <v>3193</v>
      </c>
      <c r="E1154" s="4"/>
      <c r="F1154" s="4"/>
      <c r="G1154" s="4"/>
      <c r="H1154" s="4"/>
      <c r="I1154" s="4"/>
      <c r="J1154" s="4"/>
      <c r="K1154" s="4"/>
      <c r="L1154" s="4"/>
      <c r="M1154" s="4"/>
      <c r="N1154" s="4"/>
      <c r="O1154" s="4"/>
      <c r="P1154" s="4"/>
      <c r="Q1154" s="4"/>
      <c r="R1154" s="4"/>
      <c r="S1154" s="4"/>
      <c r="T1154" s="4"/>
      <c r="U1154" s="4"/>
      <c r="V1154" s="4"/>
      <c r="W1154" s="4"/>
      <c r="X1154" s="4"/>
      <c r="Y1154" s="4"/>
      <c r="Z1154" s="4"/>
    </row>
    <row r="1155" spans="1:26" ht="14.25" customHeight="1" x14ac:dyDescent="0.3">
      <c r="A1155" s="6" t="s">
        <v>1988</v>
      </c>
      <c r="B1155" s="6" t="s">
        <v>1989</v>
      </c>
      <c r="C1155" s="4" t="str">
        <f ca="1">IFERROR(__xludf.DUMMYFUNCTION("GOOGLETRANSLATE(B1155,""auto"",""en"")"),"Naman
Only the name is not ""diamond""
Showed like ""diamond""
Diamond is diamond only
,
Mother Mamta
Mother inspiration
Mother God
Mother is guidance
Mother is guidance
Mother is like this, son should be like this")</f>
        <v>Naman
Only the name is not "diamond"
Showed like "diamond"
Diamond is diamond only
,
Mother Mamta
Mother inspiration
Mother God
Mother is guidance
Mother is guidance
Mother is like this, son should be like this</v>
      </c>
      <c r="D1155" s="4" t="s">
        <v>3194</v>
      </c>
      <c r="E1155" s="4"/>
      <c r="F1155" s="4"/>
      <c r="G1155" s="4"/>
      <c r="H1155" s="4"/>
      <c r="I1155" s="4"/>
      <c r="J1155" s="4"/>
      <c r="K1155" s="4"/>
      <c r="L1155" s="4"/>
      <c r="M1155" s="4"/>
      <c r="N1155" s="4"/>
      <c r="O1155" s="4"/>
      <c r="P1155" s="4"/>
      <c r="Q1155" s="4"/>
      <c r="R1155" s="4"/>
      <c r="S1155" s="4"/>
      <c r="T1155" s="4"/>
      <c r="U1155" s="4"/>
      <c r="V1155" s="4"/>
      <c r="W1155" s="4"/>
      <c r="X1155" s="4"/>
      <c r="Y1155" s="4"/>
      <c r="Z1155" s="4"/>
    </row>
    <row r="1156" spans="1:26" ht="14.25" customHeight="1" x14ac:dyDescent="0.3">
      <c r="A1156" s="6" t="s">
        <v>1990</v>
      </c>
      <c r="B1156" s="6" t="s">
        <v>1991</v>
      </c>
      <c r="C1156" s="4" t="str">
        <f ca="1">IFERROR(__xludf.DUMMYFUNCTION("GOOGLETRANSLATE(B1156,""auto"",""en"")"),"incremental innovation Existing technology, Existing Market. One of the most common forms of innovation that we can observe.")</f>
        <v>incremental innovation Existing technology, Existing Market. One of the most common forms of innovation that we can observe.</v>
      </c>
      <c r="D1156" s="4" t="s">
        <v>1991</v>
      </c>
      <c r="E1156" s="4"/>
      <c r="F1156" s="4"/>
      <c r="G1156" s="4"/>
      <c r="H1156" s="4"/>
      <c r="I1156" s="4"/>
      <c r="J1156" s="4"/>
      <c r="K1156" s="4"/>
      <c r="L1156" s="4"/>
      <c r="M1156" s="4"/>
      <c r="N1156" s="4"/>
      <c r="O1156" s="4"/>
      <c r="P1156" s="4"/>
      <c r="Q1156" s="4"/>
      <c r="R1156" s="4"/>
      <c r="S1156" s="4"/>
      <c r="T1156" s="4"/>
      <c r="U1156" s="4"/>
      <c r="V1156" s="4"/>
      <c r="W1156" s="4"/>
      <c r="X1156" s="4"/>
      <c r="Y1156" s="4"/>
      <c r="Z1156" s="4"/>
    </row>
    <row r="1157" spans="1:26" ht="14.25" customHeight="1" x14ac:dyDescent="0.3">
      <c r="A1157" s="6" t="s">
        <v>1682</v>
      </c>
      <c r="B1157" s="6" t="s">
        <v>1992</v>
      </c>
      <c r="C1157" s="4" t="str">
        <f ca="1">IFERROR(__xludf.DUMMYFUNCTION("GOOGLETRANSLATE(B1157,""auto"",""en"")"),"Honorable Prime Minister Of India,
I respect you very much and I m happy from your work for our country.
Please take action against private companies which do call and messages to their employees before and after work hours as well as in weekends. They fo"&amp;"rce us for company related work even in weekends. Please bring a bill against them.
Thanks")</f>
        <v>Honorable Prime Minister Of India,
I respect you very much and I m happy from your work for our country.
Please take action against private companies which do call and messages to their employees before and after work hours as well as in weekends. They force us for company related work even in weekends. Please bring a bill against them.
Thanks</v>
      </c>
      <c r="D1157" s="4" t="s">
        <v>1992</v>
      </c>
      <c r="E1157" s="4"/>
      <c r="F1157" s="4"/>
      <c r="G1157" s="4"/>
      <c r="H1157" s="4"/>
      <c r="I1157" s="4"/>
      <c r="J1157" s="4"/>
      <c r="K1157" s="4"/>
      <c r="L1157" s="4"/>
      <c r="M1157" s="4"/>
      <c r="N1157" s="4"/>
      <c r="O1157" s="4"/>
      <c r="P1157" s="4"/>
      <c r="Q1157" s="4"/>
      <c r="R1157" s="4"/>
      <c r="S1157" s="4"/>
      <c r="T1157" s="4"/>
      <c r="U1157" s="4"/>
      <c r="V1157" s="4"/>
      <c r="W1157" s="4"/>
      <c r="X1157" s="4"/>
      <c r="Y1157" s="4"/>
      <c r="Z1157" s="4"/>
    </row>
    <row r="1158" spans="1:26" ht="14.25" customHeight="1" x14ac:dyDescent="0.3">
      <c r="A1158" s="6" t="s">
        <v>1993</v>
      </c>
      <c r="B1158" s="6" t="s">
        <v>1994</v>
      </c>
      <c r="C1158" s="4" t="str">
        <f ca="1">IFERROR(__xludf.DUMMYFUNCTION("GOOGLETRANSLATE(B1158,""auto"",""en"")"),"Greetings to mother
Only the name is not ""diamond""
Showed like ""diamond""
Diamond is diamond only
,
Mother Mamta
Mother inspiration
Mother God
Mother is guidance
Mother is guidance
Mother is like this, son should be like this")</f>
        <v>Greetings to mother
Only the name is not "diamond"
Showed like "diamond"
Diamond is diamond only
,
Mother Mamta
Mother inspiration
Mother God
Mother is guidance
Mother is guidance
Mother is like this, son should be like this</v>
      </c>
      <c r="D1158" s="4" t="s">
        <v>3195</v>
      </c>
      <c r="E1158" s="4"/>
      <c r="F1158" s="4"/>
      <c r="G1158" s="4"/>
      <c r="H1158" s="4"/>
      <c r="I1158" s="4"/>
      <c r="J1158" s="4"/>
      <c r="K1158" s="4"/>
      <c r="L1158" s="4"/>
      <c r="M1158" s="4"/>
      <c r="N1158" s="4"/>
      <c r="O1158" s="4"/>
      <c r="P1158" s="4"/>
      <c r="Q1158" s="4"/>
      <c r="R1158" s="4"/>
      <c r="S1158" s="4"/>
      <c r="T1158" s="4"/>
      <c r="U1158" s="4"/>
      <c r="V1158" s="4"/>
      <c r="W1158" s="4"/>
      <c r="X1158" s="4"/>
      <c r="Y1158" s="4"/>
      <c r="Z1158" s="4"/>
    </row>
    <row r="1159" spans="1:26" ht="14.25" customHeight="1" x14ac:dyDescent="0.3">
      <c r="A1159" s="6" t="s">
        <v>1995</v>
      </c>
      <c r="B1159" s="6" t="s">
        <v>1996</v>
      </c>
      <c r="C1159" s="4" t="str">
        <f ca="1">IFERROR(__xludf.DUMMYFUNCTION("GOOGLETRANSLATE(B1159,""auto"",""en"")"),"Honorable Prime Minister, please take cognizance that the Government aided Secondary School Prabhat Dubey Girls Inter College Chhibramau Kannauj does not run the rules of the Government of India, but the casteist mentality and feudalist arbitrary of the s"&amp;"chool manager (BJP MLA) Mrs. Archana Pandey. Sir, in compliance with your duties, the information about the disappearance of a answer-book serial in Board-examination-2022, Additional Chief Secretary Madhya Pradesh, to send the education by me and to take"&amp;" revenge on my involvement for not being involved in fake corruption and copy, etc. Manager (BJP MLA) Archana Pandey, his relative -appointed Vice President Krishnaum Dixit and adhrana Principal Aarti Yadav, along with District School Inspector Rajendraba"&amp;"bu, forcibly suspended me from 01.07.2022 by making fake records with District School Inspector Rajendrababu. Has been stopped from now and is harassing me a lot by deducting my salary every month. Please provide me justice. Your grateful - Amar Lata (Ass"&amp;"istant Teacher)")</f>
        <v>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is harassing me a lot by deducting my salary every month. Please provide me justice. Your grateful - Amar Lata (Assistant Teacher)</v>
      </c>
      <c r="D1159" s="4" t="s">
        <v>3196</v>
      </c>
      <c r="E1159" s="4"/>
      <c r="F1159" s="4"/>
      <c r="G1159" s="4"/>
      <c r="H1159" s="4"/>
      <c r="I1159" s="4"/>
      <c r="J1159" s="4"/>
      <c r="K1159" s="4"/>
      <c r="L1159" s="4"/>
      <c r="M1159" s="4"/>
      <c r="N1159" s="4"/>
      <c r="O1159" s="4"/>
      <c r="P1159" s="4"/>
      <c r="Q1159" s="4"/>
      <c r="R1159" s="4"/>
      <c r="S1159" s="4"/>
      <c r="T1159" s="4"/>
      <c r="U1159" s="4"/>
      <c r="V1159" s="4"/>
      <c r="W1159" s="4"/>
      <c r="X1159" s="4"/>
      <c r="Y1159" s="4"/>
      <c r="Z1159" s="4"/>
    </row>
    <row r="1160" spans="1:26" ht="14.25" customHeight="1" x14ac:dyDescent="0.3">
      <c r="A1160" s="6" t="s">
        <v>215</v>
      </c>
      <c r="B1160" s="6" t="s">
        <v>1996</v>
      </c>
      <c r="C1160" s="4" t="str">
        <f ca="1">IFERROR(__xludf.DUMMYFUNCTION("GOOGLETRANSLATE(B1160,""auto"",""en"")"),"Honorable Prime Minister, please take cognizance that the Government aided Secondary School Prabhat Dubey Girls Inter College Chhibramau Kannauj does not run the rules of the Government of India, but the casteist mentality and feudalist arbitrary of the s"&amp;"chool manager (BJP MLA) Mrs. Archana Pandey. Sir, in compliance with your duties, the information about the disappearance of a answer-book serial in Board-examination-2022, Additional Chief Secretary Madhya Pradesh, to send the education by me and to take"&amp;" revenge on my involvement for not being involved in fake corruption and copy, etc. Manager (BJP MLA) Archana Pandey, his relative -appointed Vice President Krishnaum Dixit and adhrana Principal Aarti Yadav, along with District School Inspector Rajendraba"&amp;"bu, forcibly suspended me from 01.07.2022 by making fake records with District School Inspector Rajendrababu. Has been stopped from now and is harassing me a lot by deducting my salary every month. Please provide me justice. Your grateful - Amar Lata (Ass"&amp;"istant Teacher)")</f>
        <v>Honorable Prime Minister, please take cognizance that the Government aided Secondary School Prabhat Dubey Girls Inter College Chhibramau Kannauj does not run the rules of the Government of India, but the casteist mentality and feudalist arbitrary of the school manager (BJP MLA) Mrs. Archana Pandey. Sir, in compliance with your duties, the information about the disappearance of a answer-book serial in Board-examination-2022, Additional Chief Secretary Madhya Pradesh, to send the education by me and to take revenge on my involvement for not being involved in fake corruption and copy, etc. Manager (BJP MLA) Archana Pandey, his relative -appointed Vice President Krishnaum Dixit and adhrana Principal Aarti Yadav, along with District School Inspector Rajendrababu, forcibly suspended me from 01.07.2022 by making fake records with District School Inspector Rajendrababu. Has been stopped from now and is harassing me a lot by deducting my salary every month. Please provide me justice. Your grateful - Amar Lata (Assistant Teacher)</v>
      </c>
      <c r="D1160" s="4" t="s">
        <v>3196</v>
      </c>
      <c r="E1160" s="4"/>
      <c r="F1160" s="4"/>
      <c r="G1160" s="4"/>
      <c r="H1160" s="4"/>
      <c r="I1160" s="4"/>
      <c r="J1160" s="4"/>
      <c r="K1160" s="4"/>
      <c r="L1160" s="4"/>
      <c r="M1160" s="4"/>
      <c r="N1160" s="4"/>
      <c r="O1160" s="4"/>
      <c r="P1160" s="4"/>
      <c r="Q1160" s="4"/>
      <c r="R1160" s="4"/>
      <c r="S1160" s="4"/>
      <c r="T1160" s="4"/>
      <c r="U1160" s="4"/>
      <c r="V1160" s="4"/>
      <c r="W1160" s="4"/>
      <c r="X1160" s="4"/>
      <c r="Y1160" s="4"/>
      <c r="Z1160" s="4"/>
    </row>
    <row r="1161" spans="1:26" ht="14.25" customHeight="1" x14ac:dyDescent="0.3">
      <c r="A1161" s="6" t="s">
        <v>1997</v>
      </c>
      <c r="B1161" s="6" t="s">
        <v>1998</v>
      </c>
      <c r="C1161" s="4" t="str">
        <f ca="1">IFERROR(__xludf.DUMMYFUNCTION("GOOGLETRANSLATE(B1161,""auto"",""en"")"),", Present (BCCI) Board of Control for Cricket India, but now it should be changed to BCCB (Bharat Cricket Control Board) and its logo should also be changed which should be of this type. I am sending image
My Name: Bal Mukund Kushwaha
Mo no. 9713966122
Em"&amp;"ail: bkushwaah446@gmail.com
Address: raghav ji colony gali no 05")</f>
        <v>, Present (BCCI) Board of Control for Cricket India, but now it should be changed to BCCB (Bharat Cricket Control Board) and its logo should also be changed which should be of this type. I am sending image
My Name: Bal Mukund Kushwaha
Mo no. 9713966122
Email: bkushwaah446@gmail.com
Address: raghav ji colony gali no 05</v>
      </c>
      <c r="D1161" s="4" t="s">
        <v>3197</v>
      </c>
      <c r="E1161" s="4"/>
      <c r="F1161" s="4"/>
      <c r="G1161" s="4"/>
      <c r="H1161" s="4"/>
      <c r="I1161" s="4"/>
      <c r="J1161" s="4"/>
      <c r="K1161" s="4"/>
      <c r="L1161" s="4"/>
      <c r="M1161" s="4"/>
      <c r="N1161" s="4"/>
      <c r="O1161" s="4"/>
      <c r="P1161" s="4"/>
      <c r="Q1161" s="4"/>
      <c r="R1161" s="4"/>
      <c r="S1161" s="4"/>
      <c r="T1161" s="4"/>
      <c r="U1161" s="4"/>
      <c r="V1161" s="4"/>
      <c r="W1161" s="4"/>
      <c r="X1161" s="4"/>
      <c r="Y1161" s="4"/>
      <c r="Z1161" s="4"/>
    </row>
    <row r="1162" spans="1:26" ht="14.25" customHeight="1" x14ac:dyDescent="0.3">
      <c r="A1162" s="6" t="s">
        <v>483</v>
      </c>
      <c r="B1162" s="6" t="s">
        <v>1999</v>
      </c>
      <c r="C1162" s="4" t="str">
        <f ca="1">IFERROR(__xludf.DUMMYFUNCTION("GOOGLETRANSLATE(B1162,""auto"",""en"")"),"Mr.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The government accountant of Basirhat Adalt goes 500 to 5000 bakes. The sequence of TIMC Pati of Basirhat persecutes the people for some money, Avm, the Spi Aam Left Front Party of Basirhat also persecutes the masses for some r"&amp;"upee.
And the human superintendent gives any case to the police. And the police do nothing to the criminals. Inverted innocent enters the honeymoon. Can we form a different party? Such a party will stop the atrocities of Jai Gur Khod Police and will keep "&amp;"an eye on the work of the police and the person who will do the wrong thing will be caught and the Dosi police will punish the serial. By creating a new party, employment will increase.")</f>
        <v>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accountant of Basirhat Adalt goes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person who will do the wrong thing will be caught and the Dosi police will punish the serial. By creating a new party, employment will increase.</v>
      </c>
      <c r="D1162" s="4" t="s">
        <v>3198</v>
      </c>
      <c r="E1162" s="4"/>
      <c r="F1162" s="4"/>
      <c r="G1162" s="4"/>
      <c r="H1162" s="4"/>
      <c r="I1162" s="4"/>
      <c r="J1162" s="4"/>
      <c r="K1162" s="4"/>
      <c r="L1162" s="4"/>
      <c r="M1162" s="4"/>
      <c r="N1162" s="4"/>
      <c r="O1162" s="4"/>
      <c r="P1162" s="4"/>
      <c r="Q1162" s="4"/>
      <c r="R1162" s="4"/>
      <c r="S1162" s="4"/>
      <c r="T1162" s="4"/>
      <c r="U1162" s="4"/>
      <c r="V1162" s="4"/>
      <c r="W1162" s="4"/>
      <c r="X1162" s="4"/>
      <c r="Y1162" s="4"/>
      <c r="Z1162" s="4"/>
    </row>
    <row r="1163" spans="1:26" ht="14.25" customHeight="1" x14ac:dyDescent="0.3">
      <c r="A1163" s="6" t="s">
        <v>2000</v>
      </c>
      <c r="B1163" s="6" t="s">
        <v>2001</v>
      </c>
      <c r="C1163" s="4" t="str">
        <f ca="1">IFERROR(__xludf.DUMMYFUNCTION("GOOGLETRANSLATE(B1163,""auto"",""en"")"),"Subject ; Suggestion to improve Road Safety &amp; reduce deaths due to accidents
The increase in accidents leading to untimely death of youth is disturbing indeed, one best way to curb this menace is to ""control high speed of the vehicles"" . I don't see the"&amp;" reason to design the vehicles (Cars &amp; Bikes in particular) for high speed(more than 120-180 km/h) when our roads are designed/permitted for 80-100 km/h only !!. And hence, its best to control the speed of the vehicles at sale point itself by locking the "&amp;"speed to 100 km/h and thus we can control the accidents being happening due to reckless driving by immature youth.
Best Regards")</f>
        <v>Subject ; Suggestion to improve Road Safety &amp; reduce deaths due to accidents
The increase in accidents leading to untimely death of youth is disturbing indeed, one best way to curb this menace is to "control high speed of the vehicles" . I don't see the reason to design the vehicles (Cars &amp; Bikes in particular) for high speed(more than 120-180 km/h) when our roads are designed/permitted for 80-100 km/h only !!. And hence, its best to control the speed of the vehicles at sale point itself by locking the speed to 100 km/h and thus we can control the accidents being happening due to reckless driving by immature youth.
Best Regards</v>
      </c>
      <c r="D1163" s="4" t="s">
        <v>2001</v>
      </c>
      <c r="E1163" s="4"/>
      <c r="F1163" s="4"/>
      <c r="G1163" s="4"/>
      <c r="H1163" s="4"/>
      <c r="I1163" s="4"/>
      <c r="J1163" s="4"/>
      <c r="K1163" s="4"/>
      <c r="L1163" s="4"/>
      <c r="M1163" s="4"/>
      <c r="N1163" s="4"/>
      <c r="O1163" s="4"/>
      <c r="P1163" s="4"/>
      <c r="Q1163" s="4"/>
      <c r="R1163" s="4"/>
      <c r="S1163" s="4"/>
      <c r="T1163" s="4"/>
      <c r="U1163" s="4"/>
      <c r="V1163" s="4"/>
      <c r="W1163" s="4"/>
      <c r="X1163" s="4"/>
      <c r="Y1163" s="4"/>
      <c r="Z1163" s="4"/>
    </row>
    <row r="1164" spans="1:26" ht="14.25" customHeight="1" x14ac:dyDescent="0.3">
      <c r="A1164" s="6" t="s">
        <v>2000</v>
      </c>
      <c r="B1164" s="6" t="s">
        <v>2002</v>
      </c>
      <c r="C1164" s="4" t="str">
        <f ca="1">IFERROR(__xludf.DUMMYFUNCTION("GOOGLETRANSLATE(B1164,""auto"",""en"")"),"Subject ; suggestion to reduce the prices of LPG(cooking gas), Petrol &amp; Diesel.
Beloved Prime Minister,
The people with vision would love your love your way of governance, but some where in spite of all the good works from your end still your acceptance a"&amp;"t bottom level mainly by so called poor people is little low and hurts us, its mainly because of high price of cooking gas &amp; Fuels(Petrol/Diesel) as I could see. I wonder why shouldn't your government try to curb or decrease the prices of these commoditie"&amp;"s by increasing the tax on Liquor by multiple folds. I am sure the government revenue wouldn't affect by increasing the tax on luxury liquors by 500% &amp; exchanging the earnings from here to reduce the above commodities to bring cheers on the faces of poor."&amp;" And I am sure this would be the game changes in the upcoming elections.
Best Regards,")</f>
        <v>Subject ; suggestion to reduce the prices of LPG(cooking gas), Petrol &amp; Diesel.
Beloved Prime Minister,
The people with vision would love your love your way of governance, but some where in spite of all the good works from your end still your acceptance at bottom level mainly by so called poor people is little low and hurts us, its mainly because of high price of cooking gas &amp; Fuels(Petrol/Diesel) as I could see. I wonder why shouldn't your government try to curb or decrease the prices of these commodities by increasing the tax on Liquor by multiple folds. I am sure the government revenue wouldn't affect by increasing the tax on luxury liquors by 500% &amp; exchanging the earnings from here to reduce the above commodities to bring cheers on the faces of poor. And I am sure this would be the game changes in the upcoming elections.
Best Regards,</v>
      </c>
      <c r="D1164" s="4" t="s">
        <v>2002</v>
      </c>
      <c r="E1164" s="4"/>
      <c r="F1164" s="4"/>
      <c r="G1164" s="4"/>
      <c r="H1164" s="4"/>
      <c r="I1164" s="4"/>
      <c r="J1164" s="4"/>
      <c r="K1164" s="4"/>
      <c r="L1164" s="4"/>
      <c r="M1164" s="4"/>
      <c r="N1164" s="4"/>
      <c r="O1164" s="4"/>
      <c r="P1164" s="4"/>
      <c r="Q1164" s="4"/>
      <c r="R1164" s="4"/>
      <c r="S1164" s="4"/>
      <c r="T1164" s="4"/>
      <c r="U1164" s="4"/>
      <c r="V1164" s="4"/>
      <c r="W1164" s="4"/>
      <c r="X1164" s="4"/>
      <c r="Y1164" s="4"/>
      <c r="Z1164" s="4"/>
    </row>
    <row r="1165" spans="1:26" ht="14.25" customHeight="1" x14ac:dyDescent="0.3">
      <c r="A1165" s="6" t="s">
        <v>2003</v>
      </c>
      <c r="B1165" s="6" t="s">
        <v>2004</v>
      </c>
      <c r="C1165" s="4" t="str">
        <f ca="1">IFERROR(__xludf.DUMMYFUNCTION("GOOGLETRANSLATE(B1165,""auto"",""en"")"),"Community participation is the key element of good governance.A nation can be vibrant and prosperous when all the responsible citizens and civil society come forward and take the lead in their day to day duties along with the government .Jai Hind.")</f>
        <v>Community participation is the key element of good governance.A nation can be vibrant and prosperous when all the responsible citizens and civil society come forward and take the lead in their day to day duties along with the government .Jai Hind.</v>
      </c>
      <c r="D1165" s="4" t="s">
        <v>2004</v>
      </c>
      <c r="E1165" s="4"/>
      <c r="F1165" s="4"/>
      <c r="G1165" s="4"/>
      <c r="H1165" s="4"/>
      <c r="I1165" s="4"/>
      <c r="J1165" s="4"/>
      <c r="K1165" s="4"/>
      <c r="L1165" s="4"/>
      <c r="M1165" s="4"/>
      <c r="N1165" s="4"/>
      <c r="O1165" s="4"/>
      <c r="P1165" s="4"/>
      <c r="Q1165" s="4"/>
      <c r="R1165" s="4"/>
      <c r="S1165" s="4"/>
      <c r="T1165" s="4"/>
      <c r="U1165" s="4"/>
      <c r="V1165" s="4"/>
      <c r="W1165" s="4"/>
      <c r="X1165" s="4"/>
      <c r="Y1165" s="4"/>
      <c r="Z1165" s="4"/>
    </row>
    <row r="1166" spans="1:26" ht="14.25" customHeight="1" x14ac:dyDescent="0.3">
      <c r="A1166" s="6" t="s">
        <v>2005</v>
      </c>
      <c r="B1166" s="6" t="s">
        <v>2006</v>
      </c>
      <c r="C1166" s="4" t="str">
        <f ca="1">IFERROR(__xludf.DUMMYFUNCTION("GOOGLETRANSLATE(B1166,""auto"",""en"")"),"Shubhad kumar barabanki")</f>
        <v>Shubhad kumar barabanki</v>
      </c>
      <c r="D1166" s="4" t="s">
        <v>2006</v>
      </c>
      <c r="E1166" s="4"/>
      <c r="F1166" s="4"/>
      <c r="G1166" s="4"/>
      <c r="H1166" s="4"/>
      <c r="I1166" s="4"/>
      <c r="J1166" s="4"/>
      <c r="K1166" s="4"/>
      <c r="L1166" s="4"/>
      <c r="M1166" s="4"/>
      <c r="N1166" s="4"/>
      <c r="O1166" s="4"/>
      <c r="P1166" s="4"/>
      <c r="Q1166" s="4"/>
      <c r="R1166" s="4"/>
      <c r="S1166" s="4"/>
      <c r="T1166" s="4"/>
      <c r="U1166" s="4"/>
      <c r="V1166" s="4"/>
      <c r="W1166" s="4"/>
      <c r="X1166" s="4"/>
      <c r="Y1166" s="4"/>
      <c r="Z1166" s="4"/>
    </row>
    <row r="1167" spans="1:26" ht="14.25" customHeight="1" x14ac:dyDescent="0.3">
      <c r="A1167" s="6" t="s">
        <v>2007</v>
      </c>
      <c r="B1167" s="6" t="s">
        <v>2008</v>
      </c>
      <c r="C1167" s="4" t="str">
        <f ca="1">IFERROR(__xludf.DUMMYFUNCTION("GOOGLETRANSLATE(B1167,""auto"",""en"")"),"At one hand, medical facilities in ESI hospitals are not adequate, yet on the other hand, employer &amp; employee both are forced to bear ESI premium too from their monthly salary, causing dual hardship... Please allow private hospitals too to ESI cases and c"&amp;"laim medical bills from ESI department..... ESI department may act as a regulator and allow hospitals only after due compliances and proper screening.... refer attachment for details")</f>
        <v>At one hand, medical facilities in ESI hospitals are not adequate, yet on the other hand, employer &amp; employee both are forced to bear ESI premium too from their monthly salary, causing dual hardship... Please allow private hospitals too to ESI cases and claim medical bills from ESI department..... ESI department may act as a regulator and allow hospitals only after due compliances and proper screening.... refer attachment for details</v>
      </c>
      <c r="D1167" s="4" t="s">
        <v>2008</v>
      </c>
      <c r="E1167" s="4"/>
      <c r="F1167" s="4"/>
      <c r="G1167" s="4"/>
      <c r="H1167" s="4"/>
      <c r="I1167" s="4"/>
      <c r="J1167" s="4"/>
      <c r="K1167" s="4"/>
      <c r="L1167" s="4"/>
      <c r="M1167" s="4"/>
      <c r="N1167" s="4"/>
      <c r="O1167" s="4"/>
      <c r="P1167" s="4"/>
      <c r="Q1167" s="4"/>
      <c r="R1167" s="4"/>
      <c r="S1167" s="4"/>
      <c r="T1167" s="4"/>
      <c r="U1167" s="4"/>
      <c r="V1167" s="4"/>
      <c r="W1167" s="4"/>
      <c r="X1167" s="4"/>
      <c r="Y1167" s="4"/>
      <c r="Z1167" s="4"/>
    </row>
    <row r="1168" spans="1:26" ht="14.25" customHeight="1" x14ac:dyDescent="0.3">
      <c r="A1168" s="6" t="s">
        <v>2009</v>
      </c>
      <c r="B1168" s="6" t="s">
        <v>2010</v>
      </c>
      <c r="C1168" s="4" t="str">
        <f ca="1">IFERROR(__xludf.DUMMYFUNCTION("GOOGLETRANSLATE(B1168,""auto"",""en"")"),"There is still a need to transparently to prevent corruption in a government scheme like MNREGA
Benefits of beneficiaries are dealt with by other
The purpose of the scheme does not prove the purpose of being useful to the poor man, the setting of the offi"&amp;"cer and the agent is shown that the paper is going on as per the rule on the paper. The above biometric attendance is to be uploaded everyday as the photos starting work and stopping work.
The beneficiary's account card passbook is attached to the other w"&amp;"hich should be investigated by the NGO other than the local officer.
A change in the rule is required")</f>
        <v>There is still a need to transparently to prevent corruption in a government scheme like MNREGA
Benefits of beneficiaries are dealt with by other
The purpose of the scheme does not prove the purpose of being useful to the poor man, the setting of the officer and the agent is shown that the paper is going on as per the rule on the paper. The above biometric attendance is to be uploaded everyday as the photos starting work and stopping work.
The beneficiary's account card passbook is attached to the other which should be investigated by the NGO other than the local officer.
A change in the rule is required</v>
      </c>
      <c r="D1168" s="4" t="s">
        <v>3199</v>
      </c>
      <c r="E1168" s="4"/>
      <c r="F1168" s="4"/>
      <c r="G1168" s="4"/>
      <c r="H1168" s="4"/>
      <c r="I1168" s="4"/>
      <c r="J1168" s="4"/>
      <c r="K1168" s="4"/>
      <c r="L1168" s="4"/>
      <c r="M1168" s="4"/>
      <c r="N1168" s="4"/>
      <c r="O1168" s="4"/>
      <c r="P1168" s="4"/>
      <c r="Q1168" s="4"/>
      <c r="R1168" s="4"/>
      <c r="S1168" s="4"/>
      <c r="T1168" s="4"/>
      <c r="U1168" s="4"/>
      <c r="V1168" s="4"/>
      <c r="W1168" s="4"/>
      <c r="X1168" s="4"/>
      <c r="Y1168" s="4"/>
      <c r="Z1168" s="4"/>
    </row>
    <row r="1169" spans="1:26" ht="14.25" customHeight="1" x14ac:dyDescent="0.3">
      <c r="A1169" s="6" t="s">
        <v>2009</v>
      </c>
      <c r="B1169" s="6" t="s">
        <v>2011</v>
      </c>
      <c r="C1169" s="4" t="str">
        <f ca="1">IFERROR(__xludf.DUMMYFUNCTION("GOOGLETRANSLATE(B1169,""auto"",""en"")"),"In reference to the Hindu Marriage Act")</f>
        <v>In reference to the Hindu Marriage Act</v>
      </c>
      <c r="D1169" s="4" t="s">
        <v>3200</v>
      </c>
      <c r="E1169" s="4"/>
      <c r="F1169" s="4"/>
      <c r="G1169" s="4"/>
      <c r="H1169" s="4"/>
      <c r="I1169" s="4"/>
      <c r="J1169" s="4"/>
      <c r="K1169" s="4"/>
      <c r="L1169" s="4"/>
      <c r="M1169" s="4"/>
      <c r="N1169" s="4"/>
      <c r="O1169" s="4"/>
      <c r="P1169" s="4"/>
      <c r="Q1169" s="4"/>
      <c r="R1169" s="4"/>
      <c r="S1169" s="4"/>
      <c r="T1169" s="4"/>
      <c r="U1169" s="4"/>
      <c r="V1169" s="4"/>
      <c r="W1169" s="4"/>
      <c r="X1169" s="4"/>
      <c r="Y1169" s="4"/>
      <c r="Z1169" s="4"/>
    </row>
    <row r="1170" spans="1:26" ht="14.25" customHeight="1" x14ac:dyDescent="0.3">
      <c r="A1170" s="6" t="s">
        <v>2012</v>
      </c>
      <c r="B1170" s="6" t="s">
        <v>2013</v>
      </c>
      <c r="C1170" s="4" t="str">
        <f ca="1">IFERROR(__xludf.DUMMYFUNCTION("GOOGLETRANSLATE(B1170,""auto"",""en"")"),"Very use full app, we need to more improvement in this app.")</f>
        <v>Very use full app, we need to more improvement in this app.</v>
      </c>
      <c r="D1170" s="4" t="s">
        <v>2013</v>
      </c>
      <c r="E1170" s="4"/>
      <c r="F1170" s="4"/>
      <c r="G1170" s="4"/>
      <c r="H1170" s="4"/>
      <c r="I1170" s="4"/>
      <c r="J1170" s="4"/>
      <c r="K1170" s="4"/>
      <c r="L1170" s="4"/>
      <c r="M1170" s="4"/>
      <c r="N1170" s="4"/>
      <c r="O1170" s="4"/>
      <c r="P1170" s="4"/>
      <c r="Q1170" s="4"/>
      <c r="R1170" s="4"/>
      <c r="S1170" s="4"/>
      <c r="T1170" s="4"/>
      <c r="U1170" s="4"/>
      <c r="V1170" s="4"/>
      <c r="W1170" s="4"/>
      <c r="X1170" s="4"/>
      <c r="Y1170" s="4"/>
      <c r="Z1170" s="4"/>
    </row>
    <row r="1171" spans="1:26" ht="14.25" customHeight="1" x14ac:dyDescent="0.3">
      <c r="A1171" s="6" t="s">
        <v>2014</v>
      </c>
      <c r="B1171" s="6" t="s">
        <v>2015</v>
      </c>
      <c r="C1171" s="4" t="str">
        <f ca="1">IFERROR(__xludf.DUMMYFUNCTION("GOOGLETRANSLATE(B1171,""auto"",""en"")"),"my gov epp. verry good")</f>
        <v>my gov epp. verry good</v>
      </c>
      <c r="D1171" s="4" t="s">
        <v>2015</v>
      </c>
      <c r="E1171" s="4"/>
      <c r="F1171" s="4"/>
      <c r="G1171" s="4"/>
      <c r="H1171" s="4"/>
      <c r="I1171" s="4"/>
      <c r="J1171" s="4"/>
      <c r="K1171" s="4"/>
      <c r="L1171" s="4"/>
      <c r="M1171" s="4"/>
      <c r="N1171" s="4"/>
      <c r="O1171" s="4"/>
      <c r="P1171" s="4"/>
      <c r="Q1171" s="4"/>
      <c r="R1171" s="4"/>
      <c r="S1171" s="4"/>
      <c r="T1171" s="4"/>
      <c r="U1171" s="4"/>
      <c r="V1171" s="4"/>
      <c r="W1171" s="4"/>
      <c r="X1171" s="4"/>
      <c r="Y1171" s="4"/>
      <c r="Z1171" s="4"/>
    </row>
    <row r="1172" spans="1:26" ht="14.25" customHeight="1" x14ac:dyDescent="0.3">
      <c r="A1172" s="6" t="s">
        <v>2016</v>
      </c>
      <c r="B1172" s="6" t="s">
        <v>2017</v>
      </c>
      <c r="C1172" s="4" t="str">
        <f ca="1">IFERROR(__xludf.DUMMYFUNCTION("GOOGLETRANSLATE(B1172,""auto"",""en"")"),"Long live India
We have to encourage all the Nomadic people who choose garbage to reduce plastic and promote recycling and at the same time it is very important to tell them to tell the cycle again by choosing plastic. These communities are found everywhe"&amp;"re and plastic can also be selected easily.")</f>
        <v>Long live India
We have to encourage all the Nomadic people who choose garbage to reduce plastic and promote recycling and at the same time it is very important to tell them to tell the cycle again by choosing plastic. These communities are found everywhere and plastic can also be selected easily.</v>
      </c>
      <c r="D1172" s="4" t="s">
        <v>3201</v>
      </c>
      <c r="E1172" s="4"/>
      <c r="F1172" s="4"/>
      <c r="G1172" s="4"/>
      <c r="H1172" s="4"/>
      <c r="I1172" s="4"/>
      <c r="J1172" s="4"/>
      <c r="K1172" s="4"/>
      <c r="L1172" s="4"/>
      <c r="M1172" s="4"/>
      <c r="N1172" s="4"/>
      <c r="O1172" s="4"/>
      <c r="P1172" s="4"/>
      <c r="Q1172" s="4"/>
      <c r="R1172" s="4"/>
      <c r="S1172" s="4"/>
      <c r="T1172" s="4"/>
      <c r="U1172" s="4"/>
      <c r="V1172" s="4"/>
      <c r="W1172" s="4"/>
      <c r="X1172" s="4"/>
      <c r="Y1172" s="4"/>
      <c r="Z1172" s="4"/>
    </row>
    <row r="1173" spans="1:26" ht="14.25" customHeight="1" x14ac:dyDescent="0.3">
      <c r="A1173" s="6" t="s">
        <v>2016</v>
      </c>
      <c r="B1173" s="6" t="s">
        <v>2017</v>
      </c>
      <c r="C1173" s="4" t="str">
        <f ca="1">IFERROR(__xludf.DUMMYFUNCTION("GOOGLETRANSLATE(B1173,""auto"",""en"")"),"Long live India
We have to encourage all the Nomadic people who choose garbage to reduce plastic and promote recycling and at the same time it is very important to tell them to tell the cycle again by choosing plastic. These communities are found everywhe"&amp;"re and plastic can also be selected easily.")</f>
        <v>Long live India
We have to encourage all the Nomadic people who choose garbage to reduce plastic and promote recycling and at the same time it is very important to tell them to tell the cycle again by choosing plastic. These communities are found everywhere and plastic can also be selected easily.</v>
      </c>
      <c r="D1173" s="4" t="s">
        <v>3201</v>
      </c>
      <c r="E1173" s="4"/>
      <c r="F1173" s="4"/>
      <c r="G1173" s="4"/>
      <c r="H1173" s="4"/>
      <c r="I1173" s="4"/>
      <c r="J1173" s="4"/>
      <c r="K1173" s="4"/>
      <c r="L1173" s="4"/>
      <c r="M1173" s="4"/>
      <c r="N1173" s="4"/>
      <c r="O1173" s="4"/>
      <c r="P1173" s="4"/>
      <c r="Q1173" s="4"/>
      <c r="R1173" s="4"/>
      <c r="S1173" s="4"/>
      <c r="T1173" s="4"/>
      <c r="U1173" s="4"/>
      <c r="V1173" s="4"/>
      <c r="W1173" s="4"/>
      <c r="X1173" s="4"/>
      <c r="Y1173" s="4"/>
      <c r="Z1173" s="4"/>
    </row>
    <row r="1174" spans="1:26" ht="14.25" customHeight="1" x14ac:dyDescent="0.3">
      <c r="A1174" s="6" t="s">
        <v>2018</v>
      </c>
      <c r="B1174" s="6" t="s">
        <v>2019</v>
      </c>
      <c r="C1174" s="4" t="str">
        <f ca="1">IFERROR(__xludf.DUMMYFUNCTION("GOOGLETRANSLATE(B1174,""auto"",""en"")"),"Vijay Digaber Gange")</f>
        <v>Vijay Digaber Gange</v>
      </c>
      <c r="D1174" s="4" t="s">
        <v>3202</v>
      </c>
      <c r="E1174" s="4"/>
      <c r="F1174" s="4"/>
      <c r="G1174" s="4"/>
      <c r="H1174" s="4"/>
      <c r="I1174" s="4"/>
      <c r="J1174" s="4"/>
      <c r="K1174" s="4"/>
      <c r="L1174" s="4"/>
      <c r="M1174" s="4"/>
      <c r="N1174" s="4"/>
      <c r="O1174" s="4"/>
      <c r="P1174" s="4"/>
      <c r="Q1174" s="4"/>
      <c r="R1174" s="4"/>
      <c r="S1174" s="4"/>
      <c r="T1174" s="4"/>
      <c r="U1174" s="4"/>
      <c r="V1174" s="4"/>
      <c r="W1174" s="4"/>
      <c r="X1174" s="4"/>
      <c r="Y1174" s="4"/>
      <c r="Z1174" s="4"/>
    </row>
    <row r="1175" spans="1:26" ht="14.25" customHeight="1" x14ac:dyDescent="0.3">
      <c r="A1175" s="6" t="s">
        <v>2020</v>
      </c>
      <c r="B1175" s="6" t="s">
        <v>1948</v>
      </c>
      <c r="C1175" s="4" t="str">
        <f ca="1">IFERROR(__xludf.DUMMYFUNCTION("GOOGLETRANSLATE(B1175,""auto"",""en"")"),"In schools we have ""PTA"" but we do not have any dialogue with the children apart from the school hours or home environment. There should be some platform where children can raise their concerns. We read about stories or incidents where children are abus"&amp;"ed, raped, harassed. But we have no preventive measures for these. We need to sensitise ourselves with their problems as youth is a period of "" stresses and strains")</f>
        <v>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v>
      </c>
      <c r="D1175" s="4" t="s">
        <v>1948</v>
      </c>
      <c r="E1175" s="4"/>
      <c r="F1175" s="4"/>
      <c r="G1175" s="4"/>
      <c r="H1175" s="4"/>
      <c r="I1175" s="4"/>
      <c r="J1175" s="4"/>
      <c r="K1175" s="4"/>
      <c r="L1175" s="4"/>
      <c r="M1175" s="4"/>
      <c r="N1175" s="4"/>
      <c r="O1175" s="4"/>
      <c r="P1175" s="4"/>
      <c r="Q1175" s="4"/>
      <c r="R1175" s="4"/>
      <c r="S1175" s="4"/>
      <c r="T1175" s="4"/>
      <c r="U1175" s="4"/>
      <c r="V1175" s="4"/>
      <c r="W1175" s="4"/>
      <c r="X1175" s="4"/>
      <c r="Y1175" s="4"/>
      <c r="Z1175" s="4"/>
    </row>
    <row r="1176" spans="1:26" ht="14.25" customHeight="1" x14ac:dyDescent="0.3">
      <c r="A1176" s="6" t="s">
        <v>2021</v>
      </c>
      <c r="B1176" s="6" t="s">
        <v>2022</v>
      </c>
      <c r="C1176" s="4" t="str">
        <f ca="1">IFERROR(__xludf.DUMMYFUNCTION("GOOGLETRANSLATE(B1176,""auto"",""en"")"),"In view of the chairmanship of G., India can provide a gift of Indian universities as a gift to the world, in which Indian traditions like the previous industry and culture like music therapy etc. and traditions should be kept as priority to the previous "&amp;"agriculture and environment -friendly industries!")</f>
        <v>In view of the chairmanship of G., India can provide a gift of Indian universities as a gift to the world, in which Indian traditions like the previous industry and culture like music therapy etc. and traditions should be kept as priority to the previous agriculture and environment -friendly industries!</v>
      </c>
      <c r="D1176" s="4" t="s">
        <v>3203</v>
      </c>
      <c r="E1176" s="4"/>
      <c r="F1176" s="4"/>
      <c r="G1176" s="4"/>
      <c r="H1176" s="4"/>
      <c r="I1176" s="4"/>
      <c r="J1176" s="4"/>
      <c r="K1176" s="4"/>
      <c r="L1176" s="4"/>
      <c r="M1176" s="4"/>
      <c r="N1176" s="4"/>
      <c r="O1176" s="4"/>
      <c r="P1176" s="4"/>
      <c r="Q1176" s="4"/>
      <c r="R1176" s="4"/>
      <c r="S1176" s="4"/>
      <c r="T1176" s="4"/>
      <c r="U1176" s="4"/>
      <c r="V1176" s="4"/>
      <c r="W1176" s="4"/>
      <c r="X1176" s="4"/>
      <c r="Y1176" s="4"/>
      <c r="Z1176" s="4"/>
    </row>
    <row r="1177" spans="1:26" ht="14.25" customHeight="1" x14ac:dyDescent="0.3">
      <c r="A1177" s="6" t="s">
        <v>2023</v>
      </c>
      <c r="B1177" s="6" t="s">
        <v>2024</v>
      </c>
      <c r="C1177" s="4" t="str">
        <f ca="1">IFERROR(__xludf.DUMMYFUNCTION("GOOGLETRANSLATE(B1177,""auto"",""en"")"),"In schools we have ""PTA"" but we do not have any dialogue with the children apart from the school hours or home environment. There should be some platform where children can raise their concerns. We read about stories or incidents where children are abus"&amp;"ed, raped, harassed. But we have no preventive measures for these. We need to sensitise ourselves with their problems as youth is a period of "" stresses and strains"".")</f>
        <v>In schools we have "PTA" but we do not have any dialogue with the children apart from the school hours or home environment. There should be some platform where children can raise their concerns. We read about stories or incidents where children are abused, raped, harassed. But we have no preventive measures for these. We need to sensitise ourselves with their problems as youth is a period of " stresses and strains".</v>
      </c>
      <c r="D1177" s="4" t="s">
        <v>2024</v>
      </c>
      <c r="E1177" s="4"/>
      <c r="F1177" s="4"/>
      <c r="G1177" s="4"/>
      <c r="H1177" s="4"/>
      <c r="I1177" s="4"/>
      <c r="J1177" s="4"/>
      <c r="K1177" s="4"/>
      <c r="L1177" s="4"/>
      <c r="M1177" s="4"/>
      <c r="N1177" s="4"/>
      <c r="O1177" s="4"/>
      <c r="P1177" s="4"/>
      <c r="Q1177" s="4"/>
      <c r="R1177" s="4"/>
      <c r="S1177" s="4"/>
      <c r="T1177" s="4"/>
      <c r="U1177" s="4"/>
      <c r="V1177" s="4"/>
      <c r="W1177" s="4"/>
      <c r="X1177" s="4"/>
      <c r="Y1177" s="4"/>
      <c r="Z1177" s="4"/>
    </row>
    <row r="1178" spans="1:26" ht="14.25" customHeight="1" x14ac:dyDescent="0.3">
      <c r="A1178" s="6" t="s">
        <v>2025</v>
      </c>
      <c r="B1178" s="6" t="s">
        <v>2026</v>
      </c>
      <c r="C1178" s="4" t="str">
        <f ca="1">IFERROR(__xludf.DUMMYFUNCTION("GOOGLETRANSLATE(B1178,""auto"",""en"")"),"Hello Pradhan Mantri Ji.
Namaste.")</f>
        <v>Hello Pradhan Mantri Ji.
Namaste.</v>
      </c>
      <c r="D1178" s="4" t="s">
        <v>2026</v>
      </c>
      <c r="E1178" s="4"/>
      <c r="F1178" s="4"/>
      <c r="G1178" s="4"/>
      <c r="H1178" s="4"/>
      <c r="I1178" s="4"/>
      <c r="J1178" s="4"/>
      <c r="K1178" s="4"/>
      <c r="L1178" s="4"/>
      <c r="M1178" s="4"/>
      <c r="N1178" s="4"/>
      <c r="O1178" s="4"/>
      <c r="P1178" s="4"/>
      <c r="Q1178" s="4"/>
      <c r="R1178" s="4"/>
      <c r="S1178" s="4"/>
      <c r="T1178" s="4"/>
      <c r="U1178" s="4"/>
      <c r="V1178" s="4"/>
      <c r="W1178" s="4"/>
      <c r="X1178" s="4"/>
      <c r="Y1178" s="4"/>
      <c r="Z1178" s="4"/>
    </row>
    <row r="1179" spans="1:26" ht="14.25" customHeight="1" x14ac:dyDescent="0.3">
      <c r="A1179" s="6" t="s">
        <v>2027</v>
      </c>
      <c r="B1179" s="6" t="s">
        <v>2028</v>
      </c>
      <c r="C1179" s="4" t="str">
        <f ca="1">IFERROR(__xludf.DUMMYFUNCTION("GOOGLETRANSLATE(B1179,""auto"",""en"")"),"let us keep a open poll on the performance of local government authorities. let the dashboard be made public in the local public market.
also similarly post public disobedience or violations be put on dashboard")</f>
        <v>let us keep a open poll on the performance of local government authorities. let the dashboard be made public in the local public market.
also similarly post public disobedience or violations be put on dashboard</v>
      </c>
      <c r="D1179" s="4" t="s">
        <v>2028</v>
      </c>
      <c r="E1179" s="4"/>
      <c r="F1179" s="4"/>
      <c r="G1179" s="4"/>
      <c r="H1179" s="4"/>
      <c r="I1179" s="4"/>
      <c r="J1179" s="4"/>
      <c r="K1179" s="4"/>
      <c r="L1179" s="4"/>
      <c r="M1179" s="4"/>
      <c r="N1179" s="4"/>
      <c r="O1179" s="4"/>
      <c r="P1179" s="4"/>
      <c r="Q1179" s="4"/>
      <c r="R1179" s="4"/>
      <c r="S1179" s="4"/>
      <c r="T1179" s="4"/>
      <c r="U1179" s="4"/>
      <c r="V1179" s="4"/>
      <c r="W1179" s="4"/>
      <c r="X1179" s="4"/>
      <c r="Y1179" s="4"/>
      <c r="Z1179" s="4"/>
    </row>
    <row r="1180" spans="1:26" ht="14.25" customHeight="1" x14ac:dyDescent="0.3">
      <c r="A1180" s="6" t="s">
        <v>2023</v>
      </c>
      <c r="B1180" s="6" t="s">
        <v>2029</v>
      </c>
      <c r="C1180" s="4" t="str">
        <f ca="1">IFERROR(__xludf.DUMMYFUNCTION("GOOGLETRANSLATE(B1180,""auto"",""en"")"),"In our country ""AGEING"" is a social problem ! There are many senior citizens and elderly alike who have immense treasurehouse of knowledge. Priority needs to be given towards making them self -reliant. Young population should be taught on how to cater t"&amp;"o their needs and be more sensitive towards their issues. The aged should be involved in tasks which make them feel accepted and honoured.")</f>
        <v>In our country "AGEING" is a social problem ! There are many senior citizens and elderly alike who have immense treasurehouse of knowledge. Priority needs to be given towards making them self -reliant. Young population should be taught on how to cater to their needs and be more sensitive towards their issues. The aged should be involved in tasks which make them feel accepted and honoured.</v>
      </c>
      <c r="D1180" s="4" t="s">
        <v>2029</v>
      </c>
      <c r="E1180" s="4"/>
      <c r="F1180" s="4"/>
      <c r="G1180" s="4"/>
      <c r="H1180" s="4"/>
      <c r="I1180" s="4"/>
      <c r="J1180" s="4"/>
      <c r="K1180" s="4"/>
      <c r="L1180" s="4"/>
      <c r="M1180" s="4"/>
      <c r="N1180" s="4"/>
      <c r="O1180" s="4"/>
      <c r="P1180" s="4"/>
      <c r="Q1180" s="4"/>
      <c r="R1180" s="4"/>
      <c r="S1180" s="4"/>
      <c r="T1180" s="4"/>
      <c r="U1180" s="4"/>
      <c r="V1180" s="4"/>
      <c r="W1180" s="4"/>
      <c r="X1180" s="4"/>
      <c r="Y1180" s="4"/>
      <c r="Z1180" s="4"/>
    </row>
    <row r="1181" spans="1:26" ht="14.25" customHeight="1" x14ac:dyDescent="0.3">
      <c r="A1181" s="6" t="s">
        <v>2030</v>
      </c>
      <c r="B1181" s="6" t="s">
        <v>2031</v>
      </c>
      <c r="C1181" s="4" t="str">
        <f ca="1">IFERROR(__xludf.DUMMYFUNCTION("GOOGLETRANSLATE(B1181,""auto"",""en"")"),"Jai Hind,
Very happy to see many corridors taking shape in country. Godd for human citizens. But suddenly I remembered, we humans are not the only occupants of this Bharat Bhumi. What about our animals? Just like us, they have been part of this land for w"&amp;"ho knows how many years. Some Nation wide corridors for them is our responsibility. A proper wide extended stretch of trees and lakes. Just like how a Gujarati citizen can travel from Guj to WB, can a lion from Gujarat travel to Sundarbans without hindere"&amp;"d by human interfere on his best lucky day? Same for Elephants of Karnataka. Can they travel till Punjab Or Uttrakhand without coming out of tree coverage? As a denizens of this great Bharatvarsh they have some rights too. We nature lover citizens should "&amp;"squeeze out some true sacrifice for them too. A green overbridge for animal crossings is small step. Let's create something unheard of.
Of course, after taking proper care of humans.")</f>
        <v>Jai Hind,
Very happy to see many corridors taking shape in country. Godd for human citizens. But suddenly I remembered, we humans are not the only occupants of this Bharat Bhumi. What about our animals? Just like us, they have been part of this land for who knows how many years. Some Nation wide corridors for them is our responsibility. A proper wide extended stretch of trees and lakes. Just like how a Gujarati citizen can travel from Guj to WB, can a lion from Gujarat travel to Sundarbans without hindered by human interfere on his best lucky day? Same for Elephants of Karnataka. Can they travel till Punjab Or Uttrakhand without coming out of tree coverage? As a denizens of this great Bharatvarsh they have some rights too. We nature lover citizens should squeeze out some true sacrifice for them too. A green overbridge for animal crossings is small step. Let's create something unheard of.
Of course, after taking proper care of humans.</v>
      </c>
      <c r="D1181" s="4" t="s">
        <v>2031</v>
      </c>
      <c r="E1181" s="4"/>
      <c r="F1181" s="4"/>
      <c r="G1181" s="4"/>
      <c r="H1181" s="4"/>
      <c r="I1181" s="4"/>
      <c r="J1181" s="4"/>
      <c r="K1181" s="4"/>
      <c r="L1181" s="4"/>
      <c r="M1181" s="4"/>
      <c r="N1181" s="4"/>
      <c r="O1181" s="4"/>
      <c r="P1181" s="4"/>
      <c r="Q1181" s="4"/>
      <c r="R1181" s="4"/>
      <c r="S1181" s="4"/>
      <c r="T1181" s="4"/>
      <c r="U1181" s="4"/>
      <c r="V1181" s="4"/>
      <c r="W1181" s="4"/>
      <c r="X1181" s="4"/>
      <c r="Y1181" s="4"/>
      <c r="Z1181" s="4"/>
    </row>
    <row r="1182" spans="1:26" ht="14.25" customHeight="1" x14ac:dyDescent="0.3">
      <c r="A1182" s="6" t="s">
        <v>734</v>
      </c>
      <c r="B1182" s="6" t="s">
        <v>2032</v>
      </c>
      <c r="C1182" s="4" t="str">
        <f ca="1">IFERROR(__xludf.DUMMYFUNCTION("GOOGLETRANSLATE(B1182,""auto"",""en"")"),"1.Persons above 70 years may not be allowed to invest in tax free savings schemes. Withdrawals from tax savings scheme after the age of 70 years should be taxed at the rate as per his/her tax block .In USA the withdrawals are not only taxed but 10% penalt"&amp;"y is levied on withdrawals.
2.Social security scheme of payment of Rs.10000/-(Ten Thousand)may be started by government for senior citizens above 66 years.")</f>
        <v>1.Persons above 70 years may not be allowed to invest in tax free savings schemes. Withdrawals from tax savings scheme after the age of 70 years should be taxed at the rate as per his/her tax block .In USA the withdrawals are not only taxed but 10% penalty is levied on withdrawals.
2.Social security scheme of payment of Rs.10000/-(Ten Thousand)may be started by government for senior citizens above 66 years.</v>
      </c>
      <c r="D1182" s="4" t="s">
        <v>2032</v>
      </c>
      <c r="E1182" s="4"/>
      <c r="F1182" s="4"/>
      <c r="G1182" s="4"/>
      <c r="H1182" s="4"/>
      <c r="I1182" s="4"/>
      <c r="J1182" s="4"/>
      <c r="K1182" s="4"/>
      <c r="L1182" s="4"/>
      <c r="M1182" s="4"/>
      <c r="N1182" s="4"/>
      <c r="O1182" s="4"/>
      <c r="P1182" s="4"/>
      <c r="Q1182" s="4"/>
      <c r="R1182" s="4"/>
      <c r="S1182" s="4"/>
      <c r="T1182" s="4"/>
      <c r="U1182" s="4"/>
      <c r="V1182" s="4"/>
      <c r="W1182" s="4"/>
      <c r="X1182" s="4"/>
      <c r="Y1182" s="4"/>
      <c r="Z1182" s="4"/>
    </row>
    <row r="1183" spans="1:26" ht="14.25" customHeight="1" x14ac:dyDescent="0.3">
      <c r="A1183" s="6" t="s">
        <v>2033</v>
      </c>
      <c r="B1183" s="6" t="s">
        <v>2034</v>
      </c>
      <c r="C1183" s="4" t="str">
        <f ca="1">IFERROR(__xludf.DUMMYFUNCTION("GOOGLETRANSLATE(B1183,""auto"",""en"")"),"Making Environment and Nature's protection a politically burning subject and including it in political agendas of all parties can help us create a political will to protect our environment and inspire people for sustainable lifestyle.")</f>
        <v>Making Environment and Nature's protection a politically burning subject and including it in political agendas of all parties can help us create a political will to protect our environment and inspire people for sustainable lifestyle.</v>
      </c>
      <c r="D1183" s="4" t="s">
        <v>2034</v>
      </c>
      <c r="E1183" s="4"/>
      <c r="F1183" s="4"/>
      <c r="G1183" s="4"/>
      <c r="H1183" s="4"/>
      <c r="I1183" s="4"/>
      <c r="J1183" s="4"/>
      <c r="K1183" s="4"/>
      <c r="L1183" s="4"/>
      <c r="M1183" s="4"/>
      <c r="N1183" s="4"/>
      <c r="O1183" s="4"/>
      <c r="P1183" s="4"/>
      <c r="Q1183" s="4"/>
      <c r="R1183" s="4"/>
      <c r="S1183" s="4"/>
      <c r="T1183" s="4"/>
      <c r="U1183" s="4"/>
      <c r="V1183" s="4"/>
      <c r="W1183" s="4"/>
      <c r="X1183" s="4"/>
      <c r="Y1183" s="4"/>
      <c r="Z1183" s="4"/>
    </row>
    <row r="1184" spans="1:26" ht="14.25" customHeight="1" x14ac:dyDescent="0.3">
      <c r="A1184" s="6" t="s">
        <v>2033</v>
      </c>
      <c r="B1184" s="6" t="s">
        <v>2035</v>
      </c>
      <c r="C1184" s="4" t="str">
        <f ca="1">IFERROR(__xludf.DUMMYFUNCTION("GOOGLETRANSLATE(B1184,""auto"",""en"")"),"We should, start using Big data and AI to stop increasing cyber crime, financial crime, missuse of social media and protecting data privacy and integrity.")</f>
        <v>We should, start using Big data and AI to stop increasing cyber crime, financial crime, missuse of social media and protecting data privacy and integrity.</v>
      </c>
      <c r="D1184" s="4" t="s">
        <v>2035</v>
      </c>
      <c r="E1184" s="4"/>
      <c r="F1184" s="4"/>
      <c r="G1184" s="4"/>
      <c r="H1184" s="4"/>
      <c r="I1184" s="4"/>
      <c r="J1184" s="4"/>
      <c r="K1184" s="4"/>
      <c r="L1184" s="4"/>
      <c r="M1184" s="4"/>
      <c r="N1184" s="4"/>
      <c r="O1184" s="4"/>
      <c r="P1184" s="4"/>
      <c r="Q1184" s="4"/>
      <c r="R1184" s="4"/>
      <c r="S1184" s="4"/>
      <c r="T1184" s="4"/>
      <c r="U1184" s="4"/>
      <c r="V1184" s="4"/>
      <c r="W1184" s="4"/>
      <c r="X1184" s="4"/>
      <c r="Y1184" s="4"/>
      <c r="Z1184" s="4"/>
    </row>
    <row r="1185" spans="1:26" ht="14.25" customHeight="1" x14ac:dyDescent="0.3">
      <c r="A1185" s="6" t="s">
        <v>2036</v>
      </c>
      <c r="B1185" s="6" t="s">
        <v>2037</v>
      </c>
      <c r="C1185" s="4" t="str">
        <f ca="1">IFERROR(__xludf.DUMMYFUNCTION("GOOGLETRANSLATE(B1185,""auto"",""en"")"),"SPIRITUAL CLASS SHOULD BE COMPULSORY IN SCHOOL AND COLLEGES. BECAUSE EVERYWHERE STUDENTS / PEOPLE PREFER VIOLENCE . IT IS BECOME SO EASY TO BITE A SIMPLE ONE. SPIRITUAL HABIT BLOCK THEM FROM VIOLENCE. EVERY MOTHER WILL BE HAPPY.")</f>
        <v>SPIRITUAL CLASS SHOULD BE COMPULSORY IN SCHOOL AND COLLEGES. BECAUSE EVERYWHERE STUDENTS / PEOPLE PREFER VIOLENCE . IT IS BECOME SO EASY TO BITE A SIMPLE ONE. SPIRITUAL HABIT BLOCK THEM FROM VIOLENCE. EVERY MOTHER WILL BE HAPPY.</v>
      </c>
      <c r="D1185" s="4" t="s">
        <v>2037</v>
      </c>
      <c r="E1185" s="4"/>
      <c r="F1185" s="4"/>
      <c r="G1185" s="4"/>
      <c r="H1185" s="4"/>
      <c r="I1185" s="4"/>
      <c r="J1185" s="4"/>
      <c r="K1185" s="4"/>
      <c r="L1185" s="4"/>
      <c r="M1185" s="4"/>
      <c r="N1185" s="4"/>
      <c r="O1185" s="4"/>
      <c r="P1185" s="4"/>
      <c r="Q1185" s="4"/>
      <c r="R1185" s="4"/>
      <c r="S1185" s="4"/>
      <c r="T1185" s="4"/>
      <c r="U1185" s="4"/>
      <c r="V1185" s="4"/>
      <c r="W1185" s="4"/>
      <c r="X1185" s="4"/>
      <c r="Y1185" s="4"/>
      <c r="Z1185" s="4"/>
    </row>
    <row r="1186" spans="1:26" ht="14.25" customHeight="1" x14ac:dyDescent="0.3">
      <c r="A1186" s="6" t="s">
        <v>2036</v>
      </c>
      <c r="B1186" s="6" t="s">
        <v>2038</v>
      </c>
      <c r="C1186" s="4" t="str">
        <f ca="1">IFERROR(__xludf.DUMMYFUNCTION("GOOGLETRANSLATE(B1186,""auto"",""en"")"),"PETROL /DIESEL SHOULD SOLD IN PACKED IN OPEN MARKET. BECAUSE MANY PETROL PUMPS CHEAT PEOPLE WHILE INSERTING PETROL . PETROL SHOULD SOLD IN 1 LTR, 5LTR , 10 LTR ETC . NO ONE WILL COMPLAINT ABOUT PETROL PRICE HIKING.")</f>
        <v>PETROL /DIESEL SHOULD SOLD IN PACKED IN OPEN MARKET. BECAUSE MANY PETROL PUMPS CHEAT PEOPLE WHILE INSERTING PETROL . PETROL SHOULD SOLD IN 1 LTR, 5LTR , 10 LTR ETC . NO ONE WILL COMPLAINT ABOUT PETROL PRICE HIKING.</v>
      </c>
      <c r="D1186" s="4" t="s">
        <v>2038</v>
      </c>
      <c r="E1186" s="4"/>
      <c r="F1186" s="4"/>
      <c r="G1186" s="4"/>
      <c r="H1186" s="4"/>
      <c r="I1186" s="4"/>
      <c r="J1186" s="4"/>
      <c r="K1186" s="4"/>
      <c r="L1186" s="4"/>
      <c r="M1186" s="4"/>
      <c r="N1186" s="4"/>
      <c r="O1186" s="4"/>
      <c r="P1186" s="4"/>
      <c r="Q1186" s="4"/>
      <c r="R1186" s="4"/>
      <c r="S1186" s="4"/>
      <c r="T1186" s="4"/>
      <c r="U1186" s="4"/>
      <c r="V1186" s="4"/>
      <c r="W1186" s="4"/>
      <c r="X1186" s="4"/>
      <c r="Y1186" s="4"/>
      <c r="Z1186" s="4"/>
    </row>
    <row r="1187" spans="1:26" ht="14.25" customHeight="1" x14ac:dyDescent="0.3">
      <c r="A1187" s="6" t="s">
        <v>2039</v>
      </c>
      <c r="B1187" s="6" t="s">
        <v>2040</v>
      </c>
      <c r="C1187" s="4" t="str">
        <f ca="1">IFERROR(__xludf.DUMMYFUNCTION("GOOGLETRANSLATE(B1187,""auto"",""en"")"),"OUR HERITAGE
HERITAGE means what we inherit from our ancestors and from our past.India is a land of varied cultures and traditions . people from numerous castes , religions, and creeds reside in our country . Each ethinic group in our country has it is ow"&amp;"n tale of origin and set of unique traditions and culture , they have all contributed to the making of Indian history and culture . nature has made India into a distinct geographical entity Indian heritage and culture are vast and vivid because of the lar"&amp;"ge number of religious groups residing in our country. Every community has its own set of customs and traditions which it passes on to its younger generations however , some of our customs and traditions remains same throughout India our traditions teach "&amp;"us to inculcate good habits and make us a good human being and build a harmonious society .")</f>
        <v>OUR HERITAGE
HERITAGE means what we inherit from our ancestors and from our past.India is a land of varied cultures and traditions . people from numerous castes , religions, and creeds reside in our country . Each ethinic group in our country has it is own tale of origin and set of unique traditions and culture , they have all contributed to the making of Indian history and culture . nature has made India into a distinct geographical entity Indian heritage and culture are vast and vivid because of the large number of religious groups residing in our country. Every community has its own set of customs and traditions which it passes on to its younger generations however , some of our customs and traditions remains same throughout India our traditions teach us to inculcate good habits and make us a good human being and build a harmonious society .</v>
      </c>
      <c r="D1187" s="4" t="s">
        <v>2040</v>
      </c>
      <c r="E1187" s="4"/>
      <c r="F1187" s="4"/>
      <c r="G1187" s="4"/>
      <c r="H1187" s="4"/>
      <c r="I1187" s="4"/>
      <c r="J1187" s="4"/>
      <c r="K1187" s="4"/>
      <c r="L1187" s="4"/>
      <c r="M1187" s="4"/>
      <c r="N1187" s="4"/>
      <c r="O1187" s="4"/>
      <c r="P1187" s="4"/>
      <c r="Q1187" s="4"/>
      <c r="R1187" s="4"/>
      <c r="S1187" s="4"/>
      <c r="T1187" s="4"/>
      <c r="U1187" s="4"/>
      <c r="V1187" s="4"/>
      <c r="W1187" s="4"/>
      <c r="X1187" s="4"/>
      <c r="Y1187" s="4"/>
      <c r="Z1187" s="4"/>
    </row>
    <row r="1188" spans="1:26" ht="14.25" customHeight="1" x14ac:dyDescent="0.3">
      <c r="A1188" s="6" t="s">
        <v>2041</v>
      </c>
      <c r="B1188" s="6" t="s">
        <v>2042</v>
      </c>
      <c r="C1188" s="4" t="str">
        <f ca="1">IFERROR(__xludf.DUMMYFUNCTION("GOOGLETRANSLATE(B1188,""auto"",""en"")"),"Give a more quiz share on to grow young people.
Thank you team my gov.")</f>
        <v>Give a more quiz share on to grow young people.
Thank you team my gov.</v>
      </c>
      <c r="D1188" s="4" t="s">
        <v>2042</v>
      </c>
      <c r="E1188" s="4"/>
      <c r="F1188" s="4"/>
      <c r="G1188" s="4"/>
      <c r="H1188" s="4"/>
      <c r="I1188" s="4"/>
      <c r="J1188" s="4"/>
      <c r="K1188" s="4"/>
      <c r="L1188" s="4"/>
      <c r="M1188" s="4"/>
      <c r="N1188" s="4"/>
      <c r="O1188" s="4"/>
      <c r="P1188" s="4"/>
      <c r="Q1188" s="4"/>
      <c r="R1188" s="4"/>
      <c r="S1188" s="4"/>
      <c r="T1188" s="4"/>
      <c r="U1188" s="4"/>
      <c r="V1188" s="4"/>
      <c r="W1188" s="4"/>
      <c r="X1188" s="4"/>
      <c r="Y1188" s="4"/>
      <c r="Z1188" s="4"/>
    </row>
    <row r="1189" spans="1:26" ht="14.25" customHeight="1" x14ac:dyDescent="0.3">
      <c r="A1189" s="6" t="s">
        <v>2043</v>
      </c>
      <c r="B1189" s="6" t="s">
        <v>2044</v>
      </c>
      <c r="C1189" s="4" t="str">
        <f ca="1">IFERROR(__xludf.DUMMYFUNCTION("GOOGLETRANSLATE(B1189,""auto"",""en"")"),"Cyber crime and environmental pollution are major dangers according to my opinion")</f>
        <v>Cyber crime and environmental pollution are major dangers according to my opinion</v>
      </c>
      <c r="D1189" s="4" t="s">
        <v>2044</v>
      </c>
      <c r="E1189" s="4"/>
      <c r="F1189" s="4"/>
      <c r="G1189" s="4"/>
      <c r="H1189" s="4"/>
      <c r="I1189" s="4"/>
      <c r="J1189" s="4"/>
      <c r="K1189" s="4"/>
      <c r="L1189" s="4"/>
      <c r="M1189" s="4"/>
      <c r="N1189" s="4"/>
      <c r="O1189" s="4"/>
      <c r="P1189" s="4"/>
      <c r="Q1189" s="4"/>
      <c r="R1189" s="4"/>
      <c r="S1189" s="4"/>
      <c r="T1189" s="4"/>
      <c r="U1189" s="4"/>
      <c r="V1189" s="4"/>
      <c r="W1189" s="4"/>
      <c r="X1189" s="4"/>
      <c r="Y1189" s="4"/>
      <c r="Z1189" s="4"/>
    </row>
    <row r="1190" spans="1:26" ht="14.25" customHeight="1" x14ac:dyDescent="0.3">
      <c r="A1190" s="6" t="s">
        <v>2045</v>
      </c>
      <c r="B1190" s="6" t="s">
        <v>2046</v>
      </c>
      <c r="C1190" s="4" t="str">
        <f ca="1">IFERROR(__xludf.DUMMYFUNCTION("GOOGLETRANSLATE(B1190,""auto"",""en"")"),"Respected Prime Minister Modiji,
I am big fan the work which done for our country.
I visited multiple states in india by road and observed many roads has been developed each state received new highways.
I also belive to strengthen our natinal banks for th"&amp;"at i have taken loans from nantional bank to strenghthen them during covid years 20-21.
Please ask employees to work from office this will be helpful for our economy.
Thanks,
pravin")</f>
        <v>Respected Prime Minister Modiji,
I am big fan the work which done for our country.
I visited multiple states in india by road and observed many roads has been developed each state received new highways.
I also belive to strengthen our natinal banks for that i have taken loans from nantional bank to strenghthen them during covid years 20-21.
Please ask employees to work from office this will be helpful for our economy.
Thanks,
pravin</v>
      </c>
      <c r="D1190" s="4" t="s">
        <v>2046</v>
      </c>
      <c r="E1190" s="4"/>
      <c r="F1190" s="4"/>
      <c r="G1190" s="4"/>
      <c r="H1190" s="4"/>
      <c r="I1190" s="4"/>
      <c r="J1190" s="4"/>
      <c r="K1190" s="4"/>
      <c r="L1190" s="4"/>
      <c r="M1190" s="4"/>
      <c r="N1190" s="4"/>
      <c r="O1190" s="4"/>
      <c r="P1190" s="4"/>
      <c r="Q1190" s="4"/>
      <c r="R1190" s="4"/>
      <c r="S1190" s="4"/>
      <c r="T1190" s="4"/>
      <c r="U1190" s="4"/>
      <c r="V1190" s="4"/>
      <c r="W1190" s="4"/>
      <c r="X1190" s="4"/>
      <c r="Y1190" s="4"/>
      <c r="Z1190" s="4"/>
    </row>
    <row r="1191" spans="1:26" ht="14.25" customHeight="1" x14ac:dyDescent="0.3">
      <c r="A1191" s="6" t="s">
        <v>2047</v>
      </c>
      <c r="B1191" s="6" t="s">
        <v>2048</v>
      </c>
      <c r="C1191" s="4" t="str">
        <f ca="1">IFERROR(__xludf.DUMMYFUNCTION("GOOGLETRANSLATE(B1191,""auto"",""en"")"),"Why are combine ps&amp;ns in examination?")</f>
        <v>Why are combine ps&amp;ns in examination?</v>
      </c>
      <c r="D1191" s="4" t="s">
        <v>2048</v>
      </c>
      <c r="E1191" s="4"/>
      <c r="F1191" s="4"/>
      <c r="G1191" s="4"/>
      <c r="H1191" s="4"/>
      <c r="I1191" s="4"/>
      <c r="J1191" s="4"/>
      <c r="K1191" s="4"/>
      <c r="L1191" s="4"/>
      <c r="M1191" s="4"/>
      <c r="N1191" s="4"/>
      <c r="O1191" s="4"/>
      <c r="P1191" s="4"/>
      <c r="Q1191" s="4"/>
      <c r="R1191" s="4"/>
      <c r="S1191" s="4"/>
      <c r="T1191" s="4"/>
      <c r="U1191" s="4"/>
      <c r="V1191" s="4"/>
      <c r="W1191" s="4"/>
      <c r="X1191" s="4"/>
      <c r="Y1191" s="4"/>
      <c r="Z1191" s="4"/>
    </row>
    <row r="1192" spans="1:26" ht="14.25" customHeight="1" x14ac:dyDescent="0.3">
      <c r="A1192" s="6" t="s">
        <v>2049</v>
      </c>
      <c r="B1192" s="6" t="s">
        <v>2050</v>
      </c>
      <c r="C1192" s="4" t="str">
        <f ca="1">IFERROR(__xludf.DUMMYFUNCTION("GOOGLETRANSLATE(B1192,""auto"",""en"")"),"Dear sir ,
Education laeval are good")</f>
        <v>Dear sir ,
Education laeval are good</v>
      </c>
      <c r="D1192" s="4" t="s">
        <v>2050</v>
      </c>
      <c r="E1192" s="4"/>
      <c r="F1192" s="4"/>
      <c r="G1192" s="4"/>
      <c r="H1192" s="4"/>
      <c r="I1192" s="4"/>
      <c r="J1192" s="4"/>
      <c r="K1192" s="4"/>
      <c r="L1192" s="4"/>
      <c r="M1192" s="4"/>
      <c r="N1192" s="4"/>
      <c r="O1192" s="4"/>
      <c r="P1192" s="4"/>
      <c r="Q1192" s="4"/>
      <c r="R1192" s="4"/>
      <c r="S1192" s="4"/>
      <c r="T1192" s="4"/>
      <c r="U1192" s="4"/>
      <c r="V1192" s="4"/>
      <c r="W1192" s="4"/>
      <c r="X1192" s="4"/>
      <c r="Y1192" s="4"/>
      <c r="Z1192" s="4"/>
    </row>
    <row r="1193" spans="1:26" ht="14.25" customHeight="1" x14ac:dyDescent="0.3">
      <c r="A1193" s="6" t="s">
        <v>2051</v>
      </c>
      <c r="B1193" s="6" t="s">
        <v>2052</v>
      </c>
      <c r="C1193" s="4" t="str">
        <f ca="1">IFERROR(__xludf.DUMMYFUNCTION("GOOGLETRANSLATE(B1193,""auto"",""en"")"),"Paddy and wheat straw are burnt in accounts. Do not burn the straw of the fields. Burning stubble causes many types of damage. Burning stubble causes air pollution, elimination of fertility of land, reduction in nutrients, reduction in crop production, ec"&amp;"onomic and health etc. It is necessary to prevent Parli from burning. We can make organic manure, utensils etc. from straw. Not burning stubble is very beneficial. We can use stubble in many things. Parali is very useful.")</f>
        <v>Paddy and wheat straw are burnt in accounts. Do not burn the straw of the fields. Burning stubble causes many types of damage. Burning stubble causes air pollution, elimination of fertility of land, reduction in nutrients, reduction in crop production, economic and health etc. It is necessary to prevent Parli from burning. We can make organic manure, utensils etc. from straw. Not burning stubble is very beneficial. We can use stubble in many things. Parali is very useful.</v>
      </c>
      <c r="D1193" s="4" t="s">
        <v>3204</v>
      </c>
      <c r="E1193" s="4"/>
      <c r="F1193" s="4"/>
      <c r="G1193" s="4"/>
      <c r="H1193" s="4"/>
      <c r="I1193" s="4"/>
      <c r="J1193" s="4"/>
      <c r="K1193" s="4"/>
      <c r="L1193" s="4"/>
      <c r="M1193" s="4"/>
      <c r="N1193" s="4"/>
      <c r="O1193" s="4"/>
      <c r="P1193" s="4"/>
      <c r="Q1193" s="4"/>
      <c r="R1193" s="4"/>
      <c r="S1193" s="4"/>
      <c r="T1193" s="4"/>
      <c r="U1193" s="4"/>
      <c r="V1193" s="4"/>
      <c r="W1193" s="4"/>
      <c r="X1193" s="4"/>
      <c r="Y1193" s="4"/>
      <c r="Z1193" s="4"/>
    </row>
    <row r="1194" spans="1:26" ht="14.25" customHeight="1" x14ac:dyDescent="0.3">
      <c r="A1194" s="6" t="s">
        <v>2047</v>
      </c>
      <c r="B1194" s="6" t="s">
        <v>2048</v>
      </c>
      <c r="C1194" s="4" t="str">
        <f ca="1">IFERROR(__xludf.DUMMYFUNCTION("GOOGLETRANSLATE(B1194,""auto"",""en"")"),"Why are combine ps&amp;ns in examination?")</f>
        <v>Why are combine ps&amp;ns in examination?</v>
      </c>
      <c r="D1194" s="4" t="s">
        <v>2048</v>
      </c>
      <c r="E1194" s="4"/>
      <c r="F1194" s="4"/>
      <c r="G1194" s="4"/>
      <c r="H1194" s="4"/>
      <c r="I1194" s="4"/>
      <c r="J1194" s="4"/>
      <c r="K1194" s="4"/>
      <c r="L1194" s="4"/>
      <c r="M1194" s="4"/>
      <c r="N1194" s="4"/>
      <c r="O1194" s="4"/>
      <c r="P1194" s="4"/>
      <c r="Q1194" s="4"/>
      <c r="R1194" s="4"/>
      <c r="S1194" s="4"/>
      <c r="T1194" s="4"/>
      <c r="U1194" s="4"/>
      <c r="V1194" s="4"/>
      <c r="W1194" s="4"/>
      <c r="X1194" s="4"/>
      <c r="Y1194" s="4"/>
      <c r="Z1194" s="4"/>
    </row>
    <row r="1195" spans="1:26" ht="14.25" customHeight="1" x14ac:dyDescent="0.3">
      <c r="A1195" s="6" t="s">
        <v>2053</v>
      </c>
      <c r="B1195" s="6" t="s">
        <v>2054</v>
      </c>
      <c r="C1195" s="4" t="str">
        <f ca="1">IFERROR(__xludf.DUMMYFUNCTION("GOOGLETRANSLATE(B1195,""auto"",""en"")"),"Shiksha ek dhan hai")</f>
        <v>Shiksha ek dhan hai</v>
      </c>
      <c r="D1195" s="4" t="s">
        <v>2054</v>
      </c>
      <c r="E1195" s="4"/>
      <c r="F1195" s="4"/>
      <c r="G1195" s="4"/>
      <c r="H1195" s="4"/>
      <c r="I1195" s="4"/>
      <c r="J1195" s="4"/>
      <c r="K1195" s="4"/>
      <c r="L1195" s="4"/>
      <c r="M1195" s="4"/>
      <c r="N1195" s="4"/>
      <c r="O1195" s="4"/>
      <c r="P1195" s="4"/>
      <c r="Q1195" s="4"/>
      <c r="R1195" s="4"/>
      <c r="S1195" s="4"/>
      <c r="T1195" s="4"/>
      <c r="U1195" s="4"/>
      <c r="V1195" s="4"/>
      <c r="W1195" s="4"/>
      <c r="X1195" s="4"/>
      <c r="Y1195" s="4"/>
      <c r="Z1195" s="4"/>
    </row>
    <row r="1196" spans="1:26" ht="14.25" customHeight="1" x14ac:dyDescent="0.3">
      <c r="A1196" s="6" t="s">
        <v>2055</v>
      </c>
      <c r="B1196" s="6" t="s">
        <v>2056</v>
      </c>
      <c r="C1196" s="4" t="str">
        <f ca="1">IFERROR(__xludf.DUMMYFUNCTION("GOOGLETRANSLATE(B1196,""auto"",""en"")"),"Sir/ Madam I wish to bring it to your notice that a lot of people in rural areas do have bank accounts but do not even have any idea about how to fill a deposit or withdrawal form leave aside digital transactions or any other banking services. They rely o"&amp;"n other bank customers and sometimes even wait for quite a time just to get their forms filled and this at times leads to banking fraud. Also the availability of staff as compared to customers is quite low and during pension distribution times things beco"&amp;"me even more tougher for old and poor people as they have to wait for long hours and some do go back and come next day just to get their pensions. Especially for pension distribution and other government Direct benefit transfer schemes the availability of"&amp;" banks in nearby areas in rural areas is very poor. I request concerned authorities to provide some sort of support or learning or demo program to illiterate and old age people. Thanks.")</f>
        <v>Sir/ Madam I wish to bring it to your notice that a lot of people in rural areas do have bank accounts but do not even have any idea about how to fill a deposit or withdrawal form leave aside digital transactions or any other banking services. They rely on other bank customers and sometimes even wait for quite a time just to get their forms filled and this at times leads to banking fraud. Also the availability of staff as compared to customers is quite low and during pension distribution times things become even more tougher for old and poor people as they have to wait for long hours and some do go back and come next day just to get their pensions. Especially for pension distribution and other government Direct benefit transfer schemes the availability of banks in nearby areas in rural areas is very poor. I request concerned authorities to provide some sort of support or learning or demo program to illiterate and old age people. Thanks.</v>
      </c>
      <c r="D1196" s="4" t="s">
        <v>2056</v>
      </c>
      <c r="E1196" s="4"/>
      <c r="F1196" s="4"/>
      <c r="G1196" s="4"/>
      <c r="H1196" s="4"/>
      <c r="I1196" s="4"/>
      <c r="J1196" s="4"/>
      <c r="K1196" s="4"/>
      <c r="L1196" s="4"/>
      <c r="M1196" s="4"/>
      <c r="N1196" s="4"/>
      <c r="O1196" s="4"/>
      <c r="P1196" s="4"/>
      <c r="Q1196" s="4"/>
      <c r="R1196" s="4"/>
      <c r="S1196" s="4"/>
      <c r="T1196" s="4"/>
      <c r="U1196" s="4"/>
      <c r="V1196" s="4"/>
      <c r="W1196" s="4"/>
      <c r="X1196" s="4"/>
      <c r="Y1196" s="4"/>
      <c r="Z1196" s="4"/>
    </row>
    <row r="1197" spans="1:26" ht="14.25" customHeight="1" x14ac:dyDescent="0.3">
      <c r="A1197" s="6" t="s">
        <v>2057</v>
      </c>
      <c r="B1197" s="6" t="s">
        <v>2058</v>
      </c>
      <c r="C1197" s="4" t="str">
        <f ca="1">IFERROR(__xludf.DUMMYFUNCTION("GOOGLETRANSLATE(B1197,""auto"",""en"")"),".How to take appropriate measures to increase the minimum income of farmers in the Union budget.
1. Farmers are facing serious problems due to lack of minimum support for food crops and cash crops grown by farmers.
2. Among the food crops, the crops grown"&amp;" by the farmers are tomatoes and onions, which should be bought by the government and made into potato chips and tomato sauce and sold in all areas. For example, tomato sauce of some private companies is up to 150 kg. The government can buy tomatoes from "&amp;"the same farmers at Rs 30 per kg and make tomato sauce and sell them at Rs 120 per kg. Similarly potato chips too
3. If the food industry in our country is further developed, such food items can be prepared by the government without any harmful costs and "&amp;"keep the people and farmers healthy.
4.Also the government also gets double the income from the production cost by selling it. It will also strengthen our country's economy.")</f>
        <v>.How to take appropriate measures to increase the minimum income of farmers in the Union budget.
1. Farmers are facing serious problems due to lack of minimum support for food crops and cash crops grown by farmers.
2. Among the food crops, the crops grown by the farmers are tomatoes and onions, which should be bought by the government and made into potato chips and tomato sauce and sold in all areas. For example, tomato sauce of some private companies is up to 150 kg. The government can buy tomatoes from the same farmers at Rs 30 per kg and make tomato sauce and sell them at Rs 120 per kg. Similarly potato chips too
3. If the food industry in our country is further developed, such food items can be prepared by the government without any harmful costs and keep the people and farmers healthy.
4.Also the government also gets double the income from the production cost by selling it. It will also strengthen our country's economy.</v>
      </c>
      <c r="D1197" s="4" t="s">
        <v>2058</v>
      </c>
      <c r="E1197" s="4"/>
      <c r="F1197" s="4"/>
      <c r="G1197" s="4"/>
      <c r="H1197" s="4"/>
      <c r="I1197" s="4"/>
      <c r="J1197" s="4"/>
      <c r="K1197" s="4"/>
      <c r="L1197" s="4"/>
      <c r="M1197" s="4"/>
      <c r="N1197" s="4"/>
      <c r="O1197" s="4"/>
      <c r="P1197" s="4"/>
      <c r="Q1197" s="4"/>
      <c r="R1197" s="4"/>
      <c r="S1197" s="4"/>
      <c r="T1197" s="4"/>
      <c r="U1197" s="4"/>
      <c r="V1197" s="4"/>
      <c r="W1197" s="4"/>
      <c r="X1197" s="4"/>
      <c r="Y1197" s="4"/>
      <c r="Z1197" s="4"/>
    </row>
    <row r="1198" spans="1:26" ht="14.25" customHeight="1" x14ac:dyDescent="0.3">
      <c r="A1198" s="6" t="s">
        <v>2059</v>
      </c>
      <c r="B1198" s="6" t="s">
        <v>2060</v>
      </c>
      <c r="C1198" s="4" t="str">
        <f ca="1">IFERROR(__xludf.DUMMYFUNCTION("GOOGLETRANSLATE(B1198,""auto"",""en"")"),"My parents are seeing other students marksheet and saying me to see his or her mark are greater than me ,. Name , Meet")</f>
        <v>My parents are seeing other students marksheet and saying me to see his or her mark are greater than me ,. Name , Meet</v>
      </c>
      <c r="D1198" s="4" t="s">
        <v>2060</v>
      </c>
      <c r="E1198" s="4"/>
      <c r="F1198" s="4"/>
      <c r="G1198" s="4"/>
      <c r="H1198" s="4"/>
      <c r="I1198" s="4"/>
      <c r="J1198" s="4"/>
      <c r="K1198" s="4"/>
      <c r="L1198" s="4"/>
      <c r="M1198" s="4"/>
      <c r="N1198" s="4"/>
      <c r="O1198" s="4"/>
      <c r="P1198" s="4"/>
      <c r="Q1198" s="4"/>
      <c r="R1198" s="4"/>
      <c r="S1198" s="4"/>
      <c r="T1198" s="4"/>
      <c r="U1198" s="4"/>
      <c r="V1198" s="4"/>
      <c r="W1198" s="4"/>
      <c r="X1198" s="4"/>
      <c r="Y1198" s="4"/>
      <c r="Z1198" s="4"/>
    </row>
    <row r="1199" spans="1:26" ht="14.25" customHeight="1" x14ac:dyDescent="0.3">
      <c r="A1199" s="6" t="s">
        <v>2061</v>
      </c>
      <c r="B1199" s="6" t="s">
        <v>2062</v>
      </c>
      <c r="C1199" s="4" t="str">
        <f ca="1">IFERROR(__xludf.DUMMYFUNCTION("GOOGLETRANSLATE(B1199,""auto"",""en"")"),"How to meet non COVID year")</f>
        <v>How to meet non COVID year</v>
      </c>
      <c r="D1199" s="4" t="s">
        <v>2062</v>
      </c>
      <c r="E1199" s="4"/>
      <c r="F1199" s="4"/>
      <c r="G1199" s="4"/>
      <c r="H1199" s="4"/>
      <c r="I1199" s="4"/>
      <c r="J1199" s="4"/>
      <c r="K1199" s="4"/>
      <c r="L1199" s="4"/>
      <c r="M1199" s="4"/>
      <c r="N1199" s="4"/>
      <c r="O1199" s="4"/>
      <c r="P1199" s="4"/>
      <c r="Q1199" s="4"/>
      <c r="R1199" s="4"/>
      <c r="S1199" s="4"/>
      <c r="T1199" s="4"/>
      <c r="U1199" s="4"/>
      <c r="V1199" s="4"/>
      <c r="W1199" s="4"/>
      <c r="X1199" s="4"/>
      <c r="Y1199" s="4"/>
      <c r="Z1199" s="4"/>
    </row>
    <row r="1200" spans="1:26" ht="14.25" customHeight="1" x14ac:dyDescent="0.3">
      <c r="A1200" s="6" t="s">
        <v>2063</v>
      </c>
      <c r="B1200" s="6" t="s">
        <v>2064</v>
      </c>
      <c r="C1200" s="4" t="str">
        <f ca="1">IFERROR(__xludf.DUMMYFUNCTION("GOOGLETRANSLATE(B1200,""auto"",""en"")"),"we know that long -term smoking is a mojar cause of cancer heart disease,
and debilitating smoking kills more than
obesity alcohol road accidents drug misuse and HIV combined.
as a result of smoking, millions of people
die prematurely in agony or live in "&amp;"misery
as they age
PLEASE DONT SMOKE CIRIGATES .🙏🙏🙏")</f>
        <v>we know that long -term smoking is a mojar cause of cancer heart disease,
and debilitating smoking kills more than
obesity alcohol road accidents drug misuse and HIV combined.
as a result of smoking, millions of people
die prematurely in agony or live in misery
as they age
PLEASE DONT SMOKE CIRIGATES .🙏🙏🙏</v>
      </c>
      <c r="D1200" s="4" t="s">
        <v>2064</v>
      </c>
      <c r="E1200" s="4"/>
      <c r="F1200" s="4"/>
      <c r="G1200" s="4"/>
      <c r="H1200" s="4"/>
      <c r="I1200" s="4"/>
      <c r="J1200" s="4"/>
      <c r="K1200" s="4"/>
      <c r="L1200" s="4"/>
      <c r="M1200" s="4"/>
      <c r="N1200" s="4"/>
      <c r="O1200" s="4"/>
      <c r="P1200" s="4"/>
      <c r="Q1200" s="4"/>
      <c r="R1200" s="4"/>
      <c r="S1200" s="4"/>
      <c r="T1200" s="4"/>
      <c r="U1200" s="4"/>
      <c r="V1200" s="4"/>
      <c r="W1200" s="4"/>
      <c r="X1200" s="4"/>
      <c r="Y1200" s="4"/>
      <c r="Z1200" s="4"/>
    </row>
    <row r="1201" spans="1:26" ht="14.25" customHeight="1" x14ac:dyDescent="0.3">
      <c r="A1201" s="6" t="s">
        <v>2059</v>
      </c>
      <c r="B1201" s="6" t="s">
        <v>2065</v>
      </c>
      <c r="C1201" s="4" t="str">
        <f ca="1">IFERROR(__xludf.DUMMYFUNCTION("GOOGLETRANSLATE(B1201,""auto"",""en"")"),"My comments is to tell modiji was , My parents always call to do study because of 10 students and all our religions or caste people also telling to me what's your percentage. Please tell about our to paly outdoor games like football because of I am footba"&amp;"ller . Please tell us all parents to not to do tension about his/her result in 10 std . Please take my question ❓❓❓ about parents do not take an tension about students and one think is there all parents are seeing other students marksheet . Please see my "&amp;"question ⁉️❓❓❓")</f>
        <v>My comments is to tell modiji was , My parents always call to do study because of 10 students and all our religions or caste people also telling to me what's your percentage. Please tell about our to paly outdoor games like football because of I am footballer . Please tell us all parents to not to do tension about his/her result in 10 std . Please take my question ❓❓❓ about parents do not take an tension about students and one think is there all parents are seeing other students marksheet . Please see my question ⁉️❓❓❓</v>
      </c>
      <c r="D1201" s="4" t="s">
        <v>2065</v>
      </c>
      <c r="E1201" s="4"/>
      <c r="F1201" s="4"/>
      <c r="G1201" s="4"/>
      <c r="H1201" s="4"/>
      <c r="I1201" s="4"/>
      <c r="J1201" s="4"/>
      <c r="K1201" s="4"/>
      <c r="L1201" s="4"/>
      <c r="M1201" s="4"/>
      <c r="N1201" s="4"/>
      <c r="O1201" s="4"/>
      <c r="P1201" s="4"/>
      <c r="Q1201" s="4"/>
      <c r="R1201" s="4"/>
      <c r="S1201" s="4"/>
      <c r="T1201" s="4"/>
      <c r="U1201" s="4"/>
      <c r="V1201" s="4"/>
      <c r="W1201" s="4"/>
      <c r="X1201" s="4"/>
      <c r="Y1201" s="4"/>
      <c r="Z1201" s="4"/>
    </row>
    <row r="1202" spans="1:26" ht="14.25" customHeight="1" x14ac:dyDescent="0.3">
      <c r="A1202" s="6" t="s">
        <v>2066</v>
      </c>
      <c r="B1202" s="6" t="s">
        <v>2067</v>
      </c>
      <c r="C1202" s="4" t="str">
        <f ca="1">IFERROR(__xludf.DUMMYFUNCTION("GOOGLETRANSLATE(B1202,""auto"",""en"")"),"Global warming is a burning problem of the year. Each and every citizen should aware of the issue and pave path to resolve.")</f>
        <v>Global warming is a burning problem of the year. Each and every citizen should aware of the issue and pave path to resolve.</v>
      </c>
      <c r="D1202" s="4" t="s">
        <v>2067</v>
      </c>
      <c r="E1202" s="4"/>
      <c r="F1202" s="4"/>
      <c r="G1202" s="4"/>
      <c r="H1202" s="4"/>
      <c r="I1202" s="4"/>
      <c r="J1202" s="4"/>
      <c r="K1202" s="4"/>
      <c r="L1202" s="4"/>
      <c r="M1202" s="4"/>
      <c r="N1202" s="4"/>
      <c r="O1202" s="4"/>
      <c r="P1202" s="4"/>
      <c r="Q1202" s="4"/>
      <c r="R1202" s="4"/>
      <c r="S1202" s="4"/>
      <c r="T1202" s="4"/>
      <c r="U1202" s="4"/>
      <c r="V1202" s="4"/>
      <c r="W1202" s="4"/>
      <c r="X1202" s="4"/>
      <c r="Y1202" s="4"/>
      <c r="Z1202" s="4"/>
    </row>
    <row r="1203" spans="1:26" ht="14.25" customHeight="1" x14ac:dyDescent="0.3">
      <c r="A1203" s="6" t="s">
        <v>2068</v>
      </c>
      <c r="B1203" s="6" t="s">
        <v>2069</v>
      </c>
      <c r="C1203" s="4" t="str">
        <f ca="1">IFERROR(__xludf.DUMMYFUNCTION("GOOGLETRANSLATE(B1203,""auto"",""en"")"),"Dear modi g
I am big fan for you
Name
Gungun")</f>
        <v>Dear modi g
I am big fan for you
Name
Gungun</v>
      </c>
      <c r="D1203" s="4" t="s">
        <v>2069</v>
      </c>
      <c r="E1203" s="4"/>
      <c r="F1203" s="4"/>
      <c r="G1203" s="4"/>
      <c r="H1203" s="4"/>
      <c r="I1203" s="4"/>
      <c r="J1203" s="4"/>
      <c r="K1203" s="4"/>
      <c r="L1203" s="4"/>
      <c r="M1203" s="4"/>
      <c r="N1203" s="4"/>
      <c r="O1203" s="4"/>
      <c r="P1203" s="4"/>
      <c r="Q1203" s="4"/>
      <c r="R1203" s="4"/>
      <c r="S1203" s="4"/>
      <c r="T1203" s="4"/>
      <c r="U1203" s="4"/>
      <c r="V1203" s="4"/>
      <c r="W1203" s="4"/>
      <c r="X1203" s="4"/>
      <c r="Y1203" s="4"/>
      <c r="Z1203" s="4"/>
    </row>
    <row r="1204" spans="1:26" ht="14.25" customHeight="1" x14ac:dyDescent="0.3">
      <c r="A1204" s="6" t="s">
        <v>2070</v>
      </c>
      <c r="B1204" s="6" t="s">
        <v>2071</v>
      </c>
      <c r="C1204" s="4" t="str">
        <f ca="1">IFERROR(__xludf.DUMMYFUNCTION("GOOGLETRANSLATE(B1204,""auto"",""en"")"),"Environmental degradation and climate change are global phenomena where actions in one part of the world impact ecosystems and populations across the globe. Estimates suggest that if requisite action is not taken against the changing environment, approxim"&amp;"ately 3 billion people globally could experience chronic water scarcity. The global economy could lose up to 18% of GDP by 2050.
Over the last two decades, several macro measures have been implemented globally to address environmental degradation and clim"&amp;"ate change, including policy reforms, economic incentives and regulations. Despite their enormous potential, actions required at the level of individuals, communities and institutions have received limited attention.")</f>
        <v>Environmental degradation and climate change are global phenomena where actions in one part of the world impact ecosystems and populations across the globe. Estimates suggest that if requisite action is not taken against the changing environment, approximately 3 billion people globally could experience chronic water scarcity. The global economy could lose up to 18% of GDP by 2050.
Over the last two decades, several macro measures have been implemented globally to address environmental degradation and climate change, including policy reforms, economic incentives and regulations. Despite their enormous potential, actions required at the level of individuals, communities and institutions have received limited attention.</v>
      </c>
      <c r="D1204" s="4" t="s">
        <v>2071</v>
      </c>
      <c r="E1204" s="4"/>
      <c r="F1204" s="4"/>
      <c r="G1204" s="4"/>
      <c r="H1204" s="4"/>
      <c r="I1204" s="4"/>
      <c r="J1204" s="4"/>
      <c r="K1204" s="4"/>
      <c r="L1204" s="4"/>
      <c r="M1204" s="4"/>
      <c r="N1204" s="4"/>
      <c r="O1204" s="4"/>
      <c r="P1204" s="4"/>
      <c r="Q1204" s="4"/>
      <c r="R1204" s="4"/>
      <c r="S1204" s="4"/>
      <c r="T1204" s="4"/>
      <c r="U1204" s="4"/>
      <c r="V1204" s="4"/>
      <c r="W1204" s="4"/>
      <c r="X1204" s="4"/>
      <c r="Y1204" s="4"/>
      <c r="Z1204" s="4"/>
    </row>
    <row r="1205" spans="1:26" ht="14.25" customHeight="1" x14ac:dyDescent="0.3">
      <c r="A1205" s="6" t="s">
        <v>2072</v>
      </c>
      <c r="B1205" s="6" t="s">
        <v>2073</v>
      </c>
      <c r="C1205" s="4" t="str">
        <f ca="1">IFERROR(__xludf.DUMMYFUNCTION("GOOGLETRANSLATE(B1205,""auto"",""en"")"),"Rules are many, but their implementation is much corrupted. Many small government officials are corrupted due to which many parts of the country remains undeveloped(mainly rural) .100s of developmental schemes and programs are setup but their implementati"&amp;"on is not satisfactory.
Therefore, their should be people who can keep an eye on the officials and make sure that every citizen of the country can access the facilities provided by the government.
Strict actions should be taken to make our country corrupt"&amp;"ion free and well developed.")</f>
        <v>Rules are many, but their implementation is much corrupted. Many small government officials are corrupted due to which many parts of the country remains undeveloped(mainly rural) .100s of developmental schemes and programs are setup but their implementation is not satisfactory.
Therefore, their should be people who can keep an eye on the officials and make sure that every citizen of the country can access the facilities provided by the government.
Strict actions should be taken to make our country corruption free and well developed.</v>
      </c>
      <c r="D1205" s="4" t="s">
        <v>2073</v>
      </c>
      <c r="E1205" s="4"/>
      <c r="F1205" s="4"/>
      <c r="G1205" s="4"/>
      <c r="H1205" s="4"/>
      <c r="I1205" s="4"/>
      <c r="J1205" s="4"/>
      <c r="K1205" s="4"/>
      <c r="L1205" s="4"/>
      <c r="M1205" s="4"/>
      <c r="N1205" s="4"/>
      <c r="O1205" s="4"/>
      <c r="P1205" s="4"/>
      <c r="Q1205" s="4"/>
      <c r="R1205" s="4"/>
      <c r="S1205" s="4"/>
      <c r="T1205" s="4"/>
      <c r="U1205" s="4"/>
      <c r="V1205" s="4"/>
      <c r="W1205" s="4"/>
      <c r="X1205" s="4"/>
      <c r="Y1205" s="4"/>
      <c r="Z1205" s="4"/>
    </row>
    <row r="1206" spans="1:26" ht="14.25" customHeight="1" x14ac:dyDescent="0.3">
      <c r="A1206" s="6" t="s">
        <v>2074</v>
      </c>
      <c r="B1206" s="6" t="s">
        <v>2075</v>
      </c>
      <c r="C1206" s="4" t="str">
        <f ca="1">IFERROR(__xludf.DUMMYFUNCTION("GOOGLETRANSLATE(B1206,""auto"",""en"")"),"🇮🇳🇮🇳🇮🇳🇮🇳 Haa modi jii , how great your are , you kept our india in safe , 'what intilligent your are' you made a good relationship with other countries. Because of you our india had in a proper condition . But the state government is like statu , "&amp;"not understanding the problems of people . Even they are playing with our 10 th exams . Only they seeing how to pull money from people. Modi jii you made a better that you stopped the pension for retired people . And to overcome these all problems you the"&amp;" modi jiii have fight and you can fight and get overcome these all problems . And suggestions about plastic is that has been increasing more and becomeing more and more. And causing pollution to our india. To overcome these problems you have to give sugge"&amp;"stion to the contractors who will help in construction of roads. You the Modi ji have to tell to them to mix the plastic in the thar that help making the road . I am really proud of you sir 🇮🇳🇮🇳🇮🇳🇮🇳🇮🇳🇮🇳")</f>
        <v>🇮🇳🇮🇳🇮🇳🇮🇳 Haa modi jii , how great your are , you kept our india in safe , 'what intilligent your are' you made a good relationship with other countries. Because of you our india had in a proper condition . But the state government is like statu , not understanding the problems of people . Even they are playing with our 10 th exams . Only they seeing how to pull money from people. Modi jii you made a better that you stopped the pension for retired people . And to overcome these all problems you the modi jiii have fight and you can fight and get overcome these all problems . And suggestions about plastic is that has been increasing more and becomeing more and more. And causing pollution to our india. To overcome these problems you have to give suggestion to the contractors who will help in construction of roads. You the Modi ji have to tell to them to mix the plastic in the thar that help making the road . I am really proud of you sir 🇮🇳🇮🇳🇮🇳🇮🇳🇮🇳🇮🇳</v>
      </c>
      <c r="D1206" s="4" t="s">
        <v>2075</v>
      </c>
      <c r="E1206" s="4"/>
      <c r="F1206" s="4"/>
      <c r="G1206" s="4"/>
      <c r="H1206" s="4"/>
      <c r="I1206" s="4"/>
      <c r="J1206" s="4"/>
      <c r="K1206" s="4"/>
      <c r="L1206" s="4"/>
      <c r="M1206" s="4"/>
      <c r="N1206" s="4"/>
      <c r="O1206" s="4"/>
      <c r="P1206" s="4"/>
      <c r="Q1206" s="4"/>
      <c r="R1206" s="4"/>
      <c r="S1206" s="4"/>
      <c r="T1206" s="4"/>
      <c r="U1206" s="4"/>
      <c r="V1206" s="4"/>
      <c r="W1206" s="4"/>
      <c r="X1206" s="4"/>
      <c r="Y1206" s="4"/>
      <c r="Z1206" s="4"/>
    </row>
    <row r="1207" spans="1:26" ht="14.25" customHeight="1" x14ac:dyDescent="0.3">
      <c r="A1207" s="6" t="s">
        <v>2074</v>
      </c>
      <c r="B1207" s="6" t="s">
        <v>2076</v>
      </c>
      <c r="C1207" s="4" t="str">
        <f ca="1">IFERROR(__xludf.DUMMYFUNCTION("GOOGLETRANSLATE(B1207,""auto"",""en"")"),"Haa modi ji you are the main leader to india , that you had stopped pension for retired government members . And you made the nation strong . Because of you we are in safe . Modi ji 'what is your ittelegent 'you made a good relationship with other countri"&amp;"es, so because of you our India has got stabeled. modi ji sir , that i have to inform you that our state governments have not seeing us . So you the modi ji have to start a construction of bathrooms for the people . And have to collect the money from them"&amp;" or you may give choise that if they went to tolelts they have to clean what they made or have to give money to the person that you kept as observer . We know our Indians mainly always think about money , so they will definitely clean it. Which makes our "&amp;"bathrooms clean . And in our India there are more plastic which causes pollution . To recover from this we have to mix the plastic in the thar that uses to make roads. Modi jiii you only the person to make all these .")</f>
        <v>Haa modi ji you are the main leader to india , that you had stopped pension for retired government members . And you made the nation strong . Because of you we are in safe . Modi ji 'what is your ittelegent 'you made a good relationship with other countries, so because of you our India has got stabeled. modi ji sir , that i have to inform you that our state governments have not seeing us . So you the modi ji have to start a construction of bathrooms for the people . And have to collect the money from them or you may give choise that if they went to tolelts they have to clean what they made or have to give money to the person that you kept as observer . We know our Indians mainly always think about money , so they will definitely clean it. Which makes our bathrooms clean . And in our India there are more plastic which causes pollution . To recover from this we have to mix the plastic in the thar that uses to make roads. Modi jiii you only the person to make all these .</v>
      </c>
      <c r="D1207" s="4" t="s">
        <v>2076</v>
      </c>
      <c r="E1207" s="4"/>
      <c r="F1207" s="4"/>
      <c r="G1207" s="4"/>
      <c r="H1207" s="4"/>
      <c r="I1207" s="4"/>
      <c r="J1207" s="4"/>
      <c r="K1207" s="4"/>
      <c r="L1207" s="4"/>
      <c r="M1207" s="4"/>
      <c r="N1207" s="4"/>
      <c r="O1207" s="4"/>
      <c r="P1207" s="4"/>
      <c r="Q1207" s="4"/>
      <c r="R1207" s="4"/>
      <c r="S1207" s="4"/>
      <c r="T1207" s="4"/>
      <c r="U1207" s="4"/>
      <c r="V1207" s="4"/>
      <c r="W1207" s="4"/>
      <c r="X1207" s="4"/>
      <c r="Y1207" s="4"/>
      <c r="Z1207" s="4"/>
    </row>
    <row r="1208" spans="1:26" ht="14.25" customHeight="1" x14ac:dyDescent="0.3">
      <c r="A1208" s="6" t="s">
        <v>2074</v>
      </c>
      <c r="B1208" s="6" t="s">
        <v>2077</v>
      </c>
      <c r="C1208" s="4" t="str">
        <f ca="1">IFERROR(__xludf.DUMMYFUNCTION("GOOGLETRANSLATE(B1208,""auto"",""en"")"),"jihad” laws meant to curb the alleged practice of Muslim men marrying Hindu women in order to convert them to Islam—a Hindu nationalist conspiracy theory. The legislation effectively created obstacles to interreligious marriage and came in the context of "&amp;"escalating threats and violence against the Muslim community.
A media investigation found in July that Pegasus spyware had been detected on smartphones belonging to dozens of leading opposition politicians, activists, businesspeople, and journalists.
Also"&amp;" in July, an 84-year-old Jesuit priest who had advocated for Adivasi rights died in custody, having been arrested on dubious terrorism charges under the Unlawful Activities Prevention Act (UAPA) in October 2020.
Prominent opposition leaders were arrested "&amp;"in October while trying to visit the scene of a deadly incident in which a car in a government minister’s convoy allegedly struck protesting farmers.")</f>
        <v>jihad” laws meant to curb the alleged practice of Muslim men marrying Hindu women in order to convert them to Islam—a Hindu nationalist conspiracy theory. The legislation effectively created obstacles to interreligious marriage and came in the context of escalating threats and violence against the Muslim community.
A media investigation found in July that Pegasus spyware had been detected on smartphones belonging to dozens of leading opposition politicians, activists, businesspeople, and journalists.
Also in July, an 84-year-old Jesuit priest who had advocated for Adivasi rights died in custody, having been arrested on dubious terrorism charges under the Unlawful Activities Prevention Act (UAPA) in October 2020.
Prominent opposition leaders were arrested in October while trying to visit the scene of a deadly incident in which a car in a government minister’s convoy allegedly struck protesting farmers.</v>
      </c>
      <c r="D1208" s="4" t="s">
        <v>2077</v>
      </c>
      <c r="E1208" s="4"/>
      <c r="F1208" s="4"/>
      <c r="G1208" s="4"/>
      <c r="H1208" s="4"/>
      <c r="I1208" s="4"/>
      <c r="J1208" s="4"/>
      <c r="K1208" s="4"/>
      <c r="L1208" s="4"/>
      <c r="M1208" s="4"/>
      <c r="N1208" s="4"/>
      <c r="O1208" s="4"/>
      <c r="P1208" s="4"/>
      <c r="Q1208" s="4"/>
      <c r="R1208" s="4"/>
      <c r="S1208" s="4"/>
      <c r="T1208" s="4"/>
      <c r="U1208" s="4"/>
      <c r="V1208" s="4"/>
      <c r="W1208" s="4"/>
      <c r="X1208" s="4"/>
      <c r="Y1208" s="4"/>
      <c r="Z1208" s="4"/>
    </row>
    <row r="1209" spans="1:26" ht="14.25" customHeight="1" x14ac:dyDescent="0.3">
      <c r="A1209" s="6" t="s">
        <v>2078</v>
      </c>
      <c r="B1209" s="6" t="s">
        <v>2079</v>
      </c>
      <c r="C1209" s="4" t="str">
        <f ca="1">IFERROR(__xludf.DUMMYFUNCTION("GOOGLETRANSLATE(B1209,""auto"",""en"")"),"The Government of India after attaining independence granted special privileges to social backward class. But already now they have reached a certain area of development. So I think quata system on the basis of caste reservation should be abolished immedi"&amp;"ately.")</f>
        <v>The Government of India after attaining independence granted special privileges to social backward class. But already now they have reached a certain area of development. So I think quata system on the basis of caste reservation should be abolished immediately.</v>
      </c>
      <c r="D1209" s="4" t="s">
        <v>2079</v>
      </c>
      <c r="E1209" s="4"/>
      <c r="F1209" s="4"/>
      <c r="G1209" s="4"/>
      <c r="H1209" s="4"/>
      <c r="I1209" s="4"/>
      <c r="J1209" s="4"/>
      <c r="K1209" s="4"/>
      <c r="L1209" s="4"/>
      <c r="M1209" s="4"/>
      <c r="N1209" s="4"/>
      <c r="O1209" s="4"/>
      <c r="P1209" s="4"/>
      <c r="Q1209" s="4"/>
      <c r="R1209" s="4"/>
      <c r="S1209" s="4"/>
      <c r="T1209" s="4"/>
      <c r="U1209" s="4"/>
      <c r="V1209" s="4"/>
      <c r="W1209" s="4"/>
      <c r="X1209" s="4"/>
      <c r="Y1209" s="4"/>
      <c r="Z1209" s="4"/>
    </row>
    <row r="1210" spans="1:26" ht="14.25" customHeight="1" x14ac:dyDescent="0.3">
      <c r="A1210" s="6" t="s">
        <v>2074</v>
      </c>
      <c r="B1210" s="6" t="s">
        <v>2080</v>
      </c>
      <c r="C1210" s="4" t="str">
        <f ca="1">IFERROR(__xludf.DUMMYFUNCTION("GOOGLETRANSLATE(B1210,""auto"",""en"")"),"Living a better life. Immigration has always been an issue in the United States. There are many people who immigrate to the United States illegally because of issues that they face in their home countries. There are about 11 million undocumented immigrant"&amp;"s in the U.S (Rodriguez 10).In order to gain citizenship is takes a lot of time and it also cost a lot of money; Most come illegally because they do not have the money to pay for a citizenship. Many people say they do not want immigrants to enter the Unit"&amp;"ed States because they see them as criminals. They see them as criminals because they came illegally, but that is not always true. It is just a stereotype that people put on them. What most people don’t know is that most of the young adults that are illeg"&amp;"al were brought by their parents so that they could experience the American dream. Everyone should have an equal opportunity to live the American dream whether they came here illegally or legally. Undocumented people would be a great")</f>
        <v>Living a better life. Immigration has always been an issue in the United States. There are many people who immigrate to the United States illegally because of issues that they face in their home countries. There are about 11 million undocumented immigrants in the U.S (Rodriguez 10).In order to gain citizenship is takes a lot of time and it also cost a lot of money; Most come illegally because they do not have the money to pay for a citizenship. Many people say they do not want immigrants to enter the United States because they see them as criminals. They see them as criminals because they came illegally, but that is not always true. It is just a stereotype that people put on them. What most people don’t know is that most of the young adults that are illegal were brought by their parents so that they could experience the American dream. Everyone should have an equal opportunity to live the American dream whether they came here illegally or legally. Undocumented people would be a great</v>
      </c>
      <c r="D1210" s="4" t="s">
        <v>2080</v>
      </c>
      <c r="E1210" s="4"/>
      <c r="F1210" s="4"/>
      <c r="G1210" s="4"/>
      <c r="H1210" s="4"/>
      <c r="I1210" s="4"/>
      <c r="J1210" s="4"/>
      <c r="K1210" s="4"/>
      <c r="L1210" s="4"/>
      <c r="M1210" s="4"/>
      <c r="N1210" s="4"/>
      <c r="O1210" s="4"/>
      <c r="P1210" s="4"/>
      <c r="Q1210" s="4"/>
      <c r="R1210" s="4"/>
      <c r="S1210" s="4"/>
      <c r="T1210" s="4"/>
      <c r="U1210" s="4"/>
      <c r="V1210" s="4"/>
      <c r="W1210" s="4"/>
      <c r="X1210" s="4"/>
      <c r="Y1210" s="4"/>
      <c r="Z1210" s="4"/>
    </row>
    <row r="1211" spans="1:26" ht="14.25" customHeight="1" x14ac:dyDescent="0.3">
      <c r="A1211" s="6" t="s">
        <v>2081</v>
      </c>
      <c r="B1211" s="6" t="s">
        <v>2082</v>
      </c>
      <c r="C1211" s="4" t="str">
        <f ca="1">IFERROR(__xludf.DUMMYFUNCTION("GOOGLETRANSLATE(B1211,""auto"",""en"")"),"Hisinrs")</f>
        <v>Hisinrs</v>
      </c>
      <c r="D1211" s="4" t="s">
        <v>2082</v>
      </c>
      <c r="E1211" s="4"/>
      <c r="F1211" s="4"/>
      <c r="G1211" s="4"/>
      <c r="H1211" s="4"/>
      <c r="I1211" s="4"/>
      <c r="J1211" s="4"/>
      <c r="K1211" s="4"/>
      <c r="L1211" s="4"/>
      <c r="M1211" s="4"/>
      <c r="N1211" s="4"/>
      <c r="O1211" s="4"/>
      <c r="P1211" s="4"/>
      <c r="Q1211" s="4"/>
      <c r="R1211" s="4"/>
      <c r="S1211" s="4"/>
      <c r="T1211" s="4"/>
      <c r="U1211" s="4"/>
      <c r="V1211" s="4"/>
      <c r="W1211" s="4"/>
      <c r="X1211" s="4"/>
      <c r="Y1211" s="4"/>
      <c r="Z1211" s="4"/>
    </row>
    <row r="1212" spans="1:26" ht="14.25" customHeight="1" x14ac:dyDescent="0.3">
      <c r="A1212" s="6" t="s">
        <v>2074</v>
      </c>
      <c r="B1212" s="6" t="s">
        <v>2083</v>
      </c>
      <c r="C1212" s="4" t="str">
        <f ca="1">IFERROR(__xludf.DUMMYFUNCTION("GOOGLETRANSLATE(B1212,""auto"",""en"")"),"Life isn 't fair, and it will never be, that is why most people wish for a “better life”. But then again, to a child who is in the orphanage, being adopted leads to a better life. To a teenager, getting good grades and getting accepted to a good universit"&amp;"y leads to a better
To a single middle aged woman, finding a suitable husband before she gets too old leads to a better life. To a rich old man, finding a successor and finally retiring leads to a better life. So that means, a “better life” depends on the"&amp;" situation a person is in. It is basically about a person’s aspirations, hopes and dreams that would eventually lead them to happiness and satisfaction and even if over the years, a person’s meaning of a “better life” changes
To a single middle aged woman"&amp;", finding a suitable husband before she gets too old leads to a better life. To a rich old man, finding a successor and finally retiring leads to a better life.")</f>
        <v>Life isn 't fair, and it will never be, that is why most people wish for a “better life”. But then again, to a child who is in the orphanage, being adopted leads to a better life. To a teenager, getting good grades and getting accepted to a good university leads to a better
To a single middle aged woman, finding a suitable husband before she gets too old leads to a better life. To a rich old man, finding a successor and finally retiring leads to a better life. So that means, a “better life” depends on the situation a person is in. It is basically about a person’s aspirations, hopes and dreams that would eventually lead them to happiness and satisfaction and even if over the years, a person’s meaning of a “better life” changes
To a single middle aged woman, finding a suitable husband before she gets too old leads to a better life. To a rich old man, finding a successor and finally retiring leads to a better life.</v>
      </c>
      <c r="D1212" s="4" t="s">
        <v>2083</v>
      </c>
      <c r="E1212" s="4"/>
      <c r="F1212" s="4"/>
      <c r="G1212" s="4"/>
      <c r="H1212" s="4"/>
      <c r="I1212" s="4"/>
      <c r="J1212" s="4"/>
      <c r="K1212" s="4"/>
      <c r="L1212" s="4"/>
      <c r="M1212" s="4"/>
      <c r="N1212" s="4"/>
      <c r="O1212" s="4"/>
      <c r="P1212" s="4"/>
      <c r="Q1212" s="4"/>
      <c r="R1212" s="4"/>
      <c r="S1212" s="4"/>
      <c r="T1212" s="4"/>
      <c r="U1212" s="4"/>
      <c r="V1212" s="4"/>
      <c r="W1212" s="4"/>
      <c r="X1212" s="4"/>
      <c r="Y1212" s="4"/>
      <c r="Z1212" s="4"/>
    </row>
    <row r="1213" spans="1:26" ht="14.25" customHeight="1" x14ac:dyDescent="0.3">
      <c r="A1213" s="6" t="s">
        <v>2084</v>
      </c>
      <c r="B1213" s="6" t="s">
        <v>2085</v>
      </c>
      <c r="C1213" s="4" t="str">
        <f ca="1">IFERROR(__xludf.DUMMYFUNCTION("GOOGLETRANSLATE(B1213,""auto"",""en"")"),"you are governing the nation well")</f>
        <v>you are governing the nation well</v>
      </c>
      <c r="D1213" s="4" t="s">
        <v>2085</v>
      </c>
      <c r="E1213" s="4"/>
      <c r="F1213" s="4"/>
      <c r="G1213" s="4"/>
      <c r="H1213" s="4"/>
      <c r="I1213" s="4"/>
      <c r="J1213" s="4"/>
      <c r="K1213" s="4"/>
      <c r="L1213" s="4"/>
      <c r="M1213" s="4"/>
      <c r="N1213" s="4"/>
      <c r="O1213" s="4"/>
      <c r="P1213" s="4"/>
      <c r="Q1213" s="4"/>
      <c r="R1213" s="4"/>
      <c r="S1213" s="4"/>
      <c r="T1213" s="4"/>
      <c r="U1213" s="4"/>
      <c r="V1213" s="4"/>
      <c r="W1213" s="4"/>
      <c r="X1213" s="4"/>
      <c r="Y1213" s="4"/>
      <c r="Z1213" s="4"/>
    </row>
    <row r="1214" spans="1:26" ht="14.25" customHeight="1" x14ac:dyDescent="0.3">
      <c r="A1214" s="6" t="s">
        <v>2086</v>
      </c>
      <c r="B1214" s="6" t="s">
        <v>2087</v>
      </c>
      <c r="C1214" s="4" t="str">
        <f ca="1">IFERROR(__xludf.DUMMYFUNCTION("GOOGLETRANSLATE(B1214,""auto"",""en"")"),"Distinguished prime minister sir, my question for you is, Does earth can continue it's existence with this pollution and global warming etc. What is the use of development and economic growth where we can't even breathe fresh air ? Environment is the sour"&amp;"ce of life does factories and finance can replace it? Then what is the real intention behind Developing and modernizing our life SAVE MOTHER EARTH 🌎")</f>
        <v>Distinguished prime minister sir, my question for you is, Does earth can continue it's existence with this pollution and global warming etc. What is the use of development and economic growth where we can't even breathe fresh air ? Environment is the source of life does factories and finance can replace it? Then what is the real intention behind Developing and modernizing our life SAVE MOTHER EARTH 🌎</v>
      </c>
      <c r="D1214" s="4" t="s">
        <v>2087</v>
      </c>
      <c r="E1214" s="4"/>
      <c r="F1214" s="4"/>
      <c r="G1214" s="4"/>
      <c r="H1214" s="4"/>
      <c r="I1214" s="4"/>
      <c r="J1214" s="4"/>
      <c r="K1214" s="4"/>
      <c r="L1214" s="4"/>
      <c r="M1214" s="4"/>
      <c r="N1214" s="4"/>
      <c r="O1214" s="4"/>
      <c r="P1214" s="4"/>
      <c r="Q1214" s="4"/>
      <c r="R1214" s="4"/>
      <c r="S1214" s="4"/>
      <c r="T1214" s="4"/>
      <c r="U1214" s="4"/>
      <c r="V1214" s="4"/>
      <c r="W1214" s="4"/>
      <c r="X1214" s="4"/>
      <c r="Y1214" s="4"/>
      <c r="Z1214" s="4"/>
    </row>
    <row r="1215" spans="1:26" ht="14.25" customHeight="1" x14ac:dyDescent="0.3">
      <c r="A1215" s="6" t="s">
        <v>2088</v>
      </c>
      <c r="B1215" s="6" t="s">
        <v>2089</v>
      </c>
      <c r="C1215" s="4" t="str">
        <f ca="1">IFERROR(__xludf.DUMMYFUNCTION("GOOGLETRANSLATE(B1215,""auto"",""en"")"),"Government the word itself has a high pitch.. isn't it but what does it actually mean to govern the people in way it is beneficial to them as well as accepted by everyone..But nowadays Government has become a unprofessional job that the minister just make"&amp;" fake promise and not implement it... However that issue is been solved by our honourable prime minister Narendra Modi sir... Anyways the sustainable development is much necessary for the country like people use resources more than their need due to which"&amp;" scarcity of resources has started in the country and future generations has to suffer a lot and if it is not conserved or protected now our country has to pay a huge debt in the future...this as a responsible citizens and as a democratic government it is"&amp;" our country's duty to save it...I have started by using public transport, growing plants and also not wasting water.some parts of the country has already facing water scarcity.... Hence government should create awareness about sustain")</f>
        <v>Government the word itself has a high pitch.. isn't it but what does it actually mean to govern the people in way it is beneficial to them as well as accepted by everyone..But nowadays Government has become a unprofessional job that the minister just make fake promise and not implement it... However that issue is been solved by our honourable prime minister Narendra Modi sir... Anyways the sustainable development is much necessary for the country like people use resources more than their need due to which scarcity of resources has started in the country and future generations has to suffer a lot and if it is not conserved or protected now our country has to pay a huge debt in the future...this as a responsible citizens and as a democratic government it is our country's duty to save it...I have started by using public transport, growing plants and also not wasting water.some parts of the country has already facing water scarcity.... Hence government should create awareness about sustain</v>
      </c>
      <c r="D1215" s="4" t="s">
        <v>2089</v>
      </c>
      <c r="E1215" s="4"/>
      <c r="F1215" s="4"/>
      <c r="G1215" s="4"/>
      <c r="H1215" s="4"/>
      <c r="I1215" s="4"/>
      <c r="J1215" s="4"/>
      <c r="K1215" s="4"/>
      <c r="L1215" s="4"/>
      <c r="M1215" s="4"/>
      <c r="N1215" s="4"/>
      <c r="O1215" s="4"/>
      <c r="P1215" s="4"/>
      <c r="Q1215" s="4"/>
      <c r="R1215" s="4"/>
      <c r="S1215" s="4"/>
      <c r="T1215" s="4"/>
      <c r="U1215" s="4"/>
      <c r="V1215" s="4"/>
      <c r="W1215" s="4"/>
      <c r="X1215" s="4"/>
      <c r="Y1215" s="4"/>
      <c r="Z1215" s="4"/>
    </row>
    <row r="1216" spans="1:26" ht="14.25" customHeight="1" x14ac:dyDescent="0.3">
      <c r="A1216" s="6" t="s">
        <v>2090</v>
      </c>
      <c r="B1216" s="6" t="s">
        <v>2085</v>
      </c>
      <c r="C1216" s="4" t="str">
        <f ca="1">IFERROR(__xludf.DUMMYFUNCTION("GOOGLETRANSLATE(B1216,""auto"",""en"")"),"you are governing the nation well")</f>
        <v>you are governing the nation well</v>
      </c>
      <c r="D1216" s="4" t="s">
        <v>2085</v>
      </c>
      <c r="E1216" s="4"/>
      <c r="F1216" s="4"/>
      <c r="G1216" s="4"/>
      <c r="H1216" s="4"/>
      <c r="I1216" s="4"/>
      <c r="J1216" s="4"/>
      <c r="K1216" s="4"/>
      <c r="L1216" s="4"/>
      <c r="M1216" s="4"/>
      <c r="N1216" s="4"/>
      <c r="O1216" s="4"/>
      <c r="P1216" s="4"/>
      <c r="Q1216" s="4"/>
      <c r="R1216" s="4"/>
      <c r="S1216" s="4"/>
      <c r="T1216" s="4"/>
      <c r="U1216" s="4"/>
      <c r="V1216" s="4"/>
      <c r="W1216" s="4"/>
      <c r="X1216" s="4"/>
      <c r="Y1216" s="4"/>
      <c r="Z1216" s="4"/>
    </row>
    <row r="1217" spans="1:26" ht="14.25" customHeight="1" x14ac:dyDescent="0.3">
      <c r="A1217" s="6" t="s">
        <v>2091</v>
      </c>
      <c r="B1217" s="6" t="s">
        <v>2092</v>
      </c>
      <c r="C1217" s="4" t="str">
        <f ca="1">IFERROR(__xludf.DUMMYFUNCTION("GOOGLETRANSLATE(B1217,""auto"",""en"")"),"Sir
As I understood from my friends if Some one wants to get a ""pandit"" degree in Sanskrit, he has to go to only Germany no other place. Can we do same in our own Country.")</f>
        <v>Sir
As I understood from my friends if Some one wants to get a "pandit" degree in Sanskrit, he has to go to only Germany no other place. Can we do same in our own Country.</v>
      </c>
      <c r="D1217" s="4" t="s">
        <v>2092</v>
      </c>
      <c r="E1217" s="4"/>
      <c r="F1217" s="4"/>
      <c r="G1217" s="4"/>
      <c r="H1217" s="4"/>
      <c r="I1217" s="4"/>
      <c r="J1217" s="4"/>
      <c r="K1217" s="4"/>
      <c r="L1217" s="4"/>
      <c r="M1217" s="4"/>
      <c r="N1217" s="4"/>
      <c r="O1217" s="4"/>
      <c r="P1217" s="4"/>
      <c r="Q1217" s="4"/>
      <c r="R1217" s="4"/>
      <c r="S1217" s="4"/>
      <c r="T1217" s="4"/>
      <c r="U1217" s="4"/>
      <c r="V1217" s="4"/>
      <c r="W1217" s="4"/>
      <c r="X1217" s="4"/>
      <c r="Y1217" s="4"/>
      <c r="Z1217" s="4"/>
    </row>
    <row r="1218" spans="1:26" ht="14.25" customHeight="1" x14ac:dyDescent="0.3">
      <c r="A1218" s="6" t="s">
        <v>2093</v>
      </c>
      <c r="B1218" s="6" t="s">
        <v>2094</v>
      </c>
      <c r="C1218" s="4" t="str">
        <f ca="1">IFERROR(__xludf.DUMMYFUNCTION("GOOGLETRANSLATE(B1218,""auto"",""en"")"),"This is a majestic for every person.Because of government we all have enjoyed whole freedom with set of rules.But one of my view
is that you should encourage the students to learn for education.")</f>
        <v>This is a majestic for every person.Because of government we all have enjoyed whole freedom with set of rules.But one of my view
is that you should encourage the students to learn for education.</v>
      </c>
      <c r="D1218" s="4" t="s">
        <v>2094</v>
      </c>
      <c r="E1218" s="4"/>
      <c r="F1218" s="4"/>
      <c r="G1218" s="4"/>
      <c r="H1218" s="4"/>
      <c r="I1218" s="4"/>
      <c r="J1218" s="4"/>
      <c r="K1218" s="4"/>
      <c r="L1218" s="4"/>
      <c r="M1218" s="4"/>
      <c r="N1218" s="4"/>
      <c r="O1218" s="4"/>
      <c r="P1218" s="4"/>
      <c r="Q1218" s="4"/>
      <c r="R1218" s="4"/>
      <c r="S1218" s="4"/>
      <c r="T1218" s="4"/>
      <c r="U1218" s="4"/>
      <c r="V1218" s="4"/>
      <c r="W1218" s="4"/>
      <c r="X1218" s="4"/>
      <c r="Y1218" s="4"/>
      <c r="Z1218" s="4"/>
    </row>
    <row r="1219" spans="1:26" ht="14.25" customHeight="1" x14ac:dyDescent="0.3">
      <c r="A1219" s="6" t="s">
        <v>2091</v>
      </c>
      <c r="B1219" s="6" t="s">
        <v>2095</v>
      </c>
      <c r="C1219" s="4" t="str">
        <f ca="1">IFERROR(__xludf.DUMMYFUNCTION("GOOGLETRANSLATE(B1219,""auto"",""en"")"),"Sir
During train journy if a person (with reservation) gets down at his destination, but train has to still to reach its destination. under such circumstances current ticket people occupy his seat. I think we can give authority to issue realtime reservati"&amp;"on either to TT or Online.
This will help to generate more revenues by railways. As per our system once charts are displayed no further reservations are issued")</f>
        <v>Sir
During train journy if a person (with reservation) gets down at his destination, but train has to still to reach its destination. under such circumstances current ticket people occupy his seat. I think we can give authority to issue realtime reservation either to TT or Online.
This will help to generate more revenues by railways. As per our system once charts are displayed no further reservations are issued</v>
      </c>
      <c r="D1219" s="4" t="s">
        <v>2095</v>
      </c>
      <c r="E1219" s="4"/>
      <c r="F1219" s="4"/>
      <c r="G1219" s="4"/>
      <c r="H1219" s="4"/>
      <c r="I1219" s="4"/>
      <c r="J1219" s="4"/>
      <c r="K1219" s="4"/>
      <c r="L1219" s="4"/>
      <c r="M1219" s="4"/>
      <c r="N1219" s="4"/>
      <c r="O1219" s="4"/>
      <c r="P1219" s="4"/>
      <c r="Q1219" s="4"/>
      <c r="R1219" s="4"/>
      <c r="S1219" s="4"/>
      <c r="T1219" s="4"/>
      <c r="U1219" s="4"/>
      <c r="V1219" s="4"/>
      <c r="W1219" s="4"/>
      <c r="X1219" s="4"/>
      <c r="Y1219" s="4"/>
      <c r="Z1219" s="4"/>
    </row>
    <row r="1220" spans="1:26" ht="14.25" customHeight="1" x14ac:dyDescent="0.3">
      <c r="A1220" s="6" t="s">
        <v>2096</v>
      </c>
      <c r="B1220" s="6" t="s">
        <v>2097</v>
      </c>
      <c r="C1220" s="4" t="str">
        <f ca="1">IFERROR(__xludf.DUMMYFUNCTION("GOOGLETRANSLATE(B1220,""auto"",""en"")"),"Set 100% cremation after demise and ashes must go into the earth ground through automatic machinery system surrounded by flowers &amp; fountain at a central place in every district as a stadium. It will uproot the Ghost concept. Also land as well as water wil"&amp;"l become more free &amp; clean.
Cremation centers must start a service where more than 1000 people can stand or sit at the time of cremation ceremony and to pick-up of dead body from person’s home at a single call with nice closed carrier. So, no need to call"&amp;" any person at home and make cry unnecessary. Only water arrangement to have can be made inside cremation park.-stadium.")</f>
        <v>Set 100% cremation after demise and ashes must go into the earth ground through automatic machinery system surrounded by flowers &amp; fountain at a central place in every district as a stadium. It will uproot the Ghost concept. Also land as well as water will become more free &amp; clean.
Cremation centers must start a service where more than 1000 people can stand or sit at the time of cremation ceremony and to pick-up of dead body from person’s home at a single call with nice closed carrier. So, no need to call any person at home and make cry unnecessary. Only water arrangement to have can be made inside cremation park.-stadium.</v>
      </c>
      <c r="D1220" s="4" t="s">
        <v>2097</v>
      </c>
      <c r="E1220" s="4"/>
      <c r="F1220" s="4"/>
      <c r="G1220" s="4"/>
      <c r="H1220" s="4"/>
      <c r="I1220" s="4"/>
      <c r="J1220" s="4"/>
      <c r="K1220" s="4"/>
      <c r="L1220" s="4"/>
      <c r="M1220" s="4"/>
      <c r="N1220" s="4"/>
      <c r="O1220" s="4"/>
      <c r="P1220" s="4"/>
      <c r="Q1220" s="4"/>
      <c r="R1220" s="4"/>
      <c r="S1220" s="4"/>
      <c r="T1220" s="4"/>
      <c r="U1220" s="4"/>
      <c r="V1220" s="4"/>
      <c r="W1220" s="4"/>
      <c r="X1220" s="4"/>
      <c r="Y1220" s="4"/>
      <c r="Z1220" s="4"/>
    </row>
    <row r="1221" spans="1:26" ht="14.25" customHeight="1" x14ac:dyDescent="0.3">
      <c r="A1221" s="6" t="s">
        <v>2098</v>
      </c>
      <c r="B1221" s="6" t="s">
        <v>2099</v>
      </c>
      <c r="C1221" s="4" t="str">
        <f ca="1">IFERROR(__xludf.DUMMYFUNCTION("GOOGLETRANSLATE(B1221,""auto"",""en"")"),"Prime minister sir , My question for you is that what is the use or need of Physics &amp; Chemistry in the NEET entrance exam to become doctor . I think many students dream of becoming doctor is left only a dream due to the hardness of Physics &amp; Chemistry .du"&amp;"e to these subjects many students lead to depression or suicide also its my humble request to you to make Physics &amp; Chemistry easy or either remove it from NEET Syllabus
Please sir think about it
Thank you Sir")</f>
        <v>Prime minister sir , My question for you is that what is the use or need of Physics &amp; Chemistry in the NEET entrance exam to become doctor . I think many students dream of becoming doctor is left only a dream due to the hardness of Physics &amp; Chemistry .due to these subjects many students lead to depression or suicide also its my humble request to you to make Physics &amp; Chemistry easy or either remove it from NEET Syllabus
Please sir think about it
Thank you Sir</v>
      </c>
      <c r="D1221" s="4" t="s">
        <v>2099</v>
      </c>
      <c r="E1221" s="4"/>
      <c r="F1221" s="4"/>
      <c r="G1221" s="4"/>
      <c r="H1221" s="4"/>
      <c r="I1221" s="4"/>
      <c r="J1221" s="4"/>
      <c r="K1221" s="4"/>
      <c r="L1221" s="4"/>
      <c r="M1221" s="4"/>
      <c r="N1221" s="4"/>
      <c r="O1221" s="4"/>
      <c r="P1221" s="4"/>
      <c r="Q1221" s="4"/>
      <c r="R1221" s="4"/>
      <c r="S1221" s="4"/>
      <c r="T1221" s="4"/>
      <c r="U1221" s="4"/>
      <c r="V1221" s="4"/>
      <c r="W1221" s="4"/>
      <c r="X1221" s="4"/>
      <c r="Y1221" s="4"/>
      <c r="Z1221" s="4"/>
    </row>
    <row r="1222" spans="1:26" ht="14.25" customHeight="1" x14ac:dyDescent="0.3">
      <c r="A1222" s="6" t="s">
        <v>2100</v>
      </c>
      <c r="B1222" s="6" t="s">
        <v>2101</v>
      </c>
      <c r="C1222" s="4" t="str">
        <f ca="1">IFERROR(__xludf.DUMMYFUNCTION("GOOGLETRANSLATE(B1222,""auto"",""en"")"),"India became independent of the United Kingdom on August 15, 1947. India did not have a permanent constitution at this time. The drafting committee presented the constitution's first draft to the national assembly on November 4, 1947. The national assembl"&amp;"y signed the final English and Hindi language versions of the constitution on January 24, 1950.
India's constitution came into effect on Republic Day, January 26, 1950. This date was chosen as it was the anniversary of Purna Swaraj Day, which was held on "&amp;"January 26, 1930.The constitution gave India's citizens the power to govern themselves by choosing their own government. Dr Rajendra Prasad took oath as India's first president at the Durbar Hall in the Government House, followed by a residential drive al"&amp;"ong a route to the Irwin Stadium, where he unfurled India's national flag. Ever since the historic day, January 26 is celebrated with festivities and patriotic fervor across India.")</f>
        <v>India became independent of the United Kingdom on August 15, 1947. India did not have a permanent constitution at this time. The drafting committee presented the constitution's first draft to the national assembly on November 4, 1947. The national assembly signed the final English and Hindi language versions of the constitution on January 24, 1950.
India's constitution came into effect on Republic Day, January 26, 1950. This date was chosen as it was the anniversary of Purna Swaraj Day, which was held on January 26, 1930.The constitution gave India's citizens the power to govern themselves by choosing their own government. Dr Rajendra Prasad took oath as India's first president at the Durbar Hall in the Government House, followed by a residential drive along a route to the Irwin Stadium, where he unfurled India's national flag. Ever since the historic day, January 26 is celebrated with festivities and patriotic fervor across India.</v>
      </c>
      <c r="D1222" s="4" t="s">
        <v>2101</v>
      </c>
      <c r="E1222" s="4"/>
      <c r="F1222" s="4"/>
      <c r="G1222" s="4"/>
      <c r="H1222" s="4"/>
      <c r="I1222" s="4"/>
      <c r="J1222" s="4"/>
      <c r="K1222" s="4"/>
      <c r="L1222" s="4"/>
      <c r="M1222" s="4"/>
      <c r="N1222" s="4"/>
      <c r="O1222" s="4"/>
      <c r="P1222" s="4"/>
      <c r="Q1222" s="4"/>
      <c r="R1222" s="4"/>
      <c r="S1222" s="4"/>
      <c r="T1222" s="4"/>
      <c r="U1222" s="4"/>
      <c r="V1222" s="4"/>
      <c r="W1222" s="4"/>
      <c r="X1222" s="4"/>
      <c r="Y1222" s="4"/>
      <c r="Z1222" s="4"/>
    </row>
    <row r="1223" spans="1:26" ht="14.25" customHeight="1" x14ac:dyDescent="0.3">
      <c r="A1223" s="6" t="s">
        <v>2102</v>
      </c>
      <c r="B1223" s="6" t="s">
        <v>2103</v>
      </c>
      <c r="C1223" s="4" t="str">
        <f ca="1">IFERROR(__xludf.DUMMYFUNCTION("GOOGLETRANSLATE(B1223,""auto"",""en"")"),"A lot of electricity can be created on a large scale with gravity.
You can make it so cheap that 'you can also give it for free.
There is no need to burn any fuel for this.
It can easily work on any planet.
There will also be no pollution.
This will easil"&amp;"y increase industrialization and can also export it to the entire world.")</f>
        <v>A lot of electricity can be created on a large scale with gravity.
You can make it so cheap that 'you can also give it for free.
There is no need to burn any fuel for this.
It can easily work on any planet.
There will also be no pollution.
This will easily increase industrialization and can also export it to the entire world.</v>
      </c>
      <c r="D1223" s="4" t="s">
        <v>3205</v>
      </c>
      <c r="E1223" s="4"/>
      <c r="F1223" s="4"/>
      <c r="G1223" s="4"/>
      <c r="H1223" s="4"/>
      <c r="I1223" s="4"/>
      <c r="J1223" s="4"/>
      <c r="K1223" s="4"/>
      <c r="L1223" s="4"/>
      <c r="M1223" s="4"/>
      <c r="N1223" s="4"/>
      <c r="O1223" s="4"/>
      <c r="P1223" s="4"/>
      <c r="Q1223" s="4"/>
      <c r="R1223" s="4"/>
      <c r="S1223" s="4"/>
      <c r="T1223" s="4"/>
      <c r="U1223" s="4"/>
      <c r="V1223" s="4"/>
      <c r="W1223" s="4"/>
      <c r="X1223" s="4"/>
      <c r="Y1223" s="4"/>
      <c r="Z1223" s="4"/>
    </row>
    <row r="1224" spans="1:26" ht="14.25" customHeight="1" x14ac:dyDescent="0.3">
      <c r="A1224" s="6" t="s">
        <v>2104</v>
      </c>
      <c r="B1224" s="6" t="s">
        <v>2105</v>
      </c>
      <c r="C1224" s="4" t="str">
        <f ca="1">IFERROR(__xludf.DUMMYFUNCTION("GOOGLETRANSLATE(B1224,""auto"",""en"")"),"pm modiji I wrote so many times about physically handicapped people's monthly pension of rupees 10,000 for their needs and so many people are getting da hike please see to this. this matter is urgent sir.")</f>
        <v>pm modiji I wrote so many times about physically handicapped people's monthly pension of rupees 10,000 for their needs and so many people are getting da hike please see to this. this matter is urgent sir.</v>
      </c>
      <c r="D1224" s="4" t="s">
        <v>2105</v>
      </c>
      <c r="E1224" s="4"/>
      <c r="F1224" s="4"/>
      <c r="G1224" s="4"/>
      <c r="H1224" s="4"/>
      <c r="I1224" s="4"/>
      <c r="J1224" s="4"/>
      <c r="K1224" s="4"/>
      <c r="L1224" s="4"/>
      <c r="M1224" s="4"/>
      <c r="N1224" s="4"/>
      <c r="O1224" s="4"/>
      <c r="P1224" s="4"/>
      <c r="Q1224" s="4"/>
      <c r="R1224" s="4"/>
      <c r="S1224" s="4"/>
      <c r="T1224" s="4"/>
      <c r="U1224" s="4"/>
      <c r="V1224" s="4"/>
      <c r="W1224" s="4"/>
      <c r="X1224" s="4"/>
      <c r="Y1224" s="4"/>
      <c r="Z1224" s="4"/>
    </row>
    <row r="1225" spans="1:26" ht="14.25" customHeight="1" x14ac:dyDescent="0.3">
      <c r="A1225" s="6" t="s">
        <v>2106</v>
      </c>
      <c r="B1225" s="6" t="s">
        <v>2107</v>
      </c>
      <c r="C1225" s="4" t="str">
        <f ca="1">IFERROR(__xludf.DUMMYFUNCTION("GOOGLETRANSLATE(B1225,""auto"",""en"")"),"helpning the railway emplooyess as during covid19 they were asked to stop their some amount of money through something and money waas deducted from salary i want promotions and also salary promotion for each single employyes")</f>
        <v>helpning the railway emplooyess as during covid19 they were asked to stop their some amount of money through something and money waas deducted from salary i want promotions and also salary promotion for each single employyes</v>
      </c>
      <c r="D1225" s="4" t="s">
        <v>2107</v>
      </c>
      <c r="E1225" s="4"/>
      <c r="F1225" s="4"/>
      <c r="G1225" s="4"/>
      <c r="H1225" s="4"/>
      <c r="I1225" s="4"/>
      <c r="J1225" s="4"/>
      <c r="K1225" s="4"/>
      <c r="L1225" s="4"/>
      <c r="M1225" s="4"/>
      <c r="N1225" s="4"/>
      <c r="O1225" s="4"/>
      <c r="P1225" s="4"/>
      <c r="Q1225" s="4"/>
      <c r="R1225" s="4"/>
      <c r="S1225" s="4"/>
      <c r="T1225" s="4"/>
      <c r="U1225" s="4"/>
      <c r="V1225" s="4"/>
      <c r="W1225" s="4"/>
      <c r="X1225" s="4"/>
      <c r="Y1225" s="4"/>
      <c r="Z1225" s="4"/>
    </row>
    <row r="1226" spans="1:26" ht="14.25" customHeight="1" x14ac:dyDescent="0.3">
      <c r="A1226" s="6" t="s">
        <v>2090</v>
      </c>
      <c r="B1226" s="6" t="s">
        <v>2085</v>
      </c>
      <c r="C1226" s="4" t="str">
        <f ca="1">IFERROR(__xludf.DUMMYFUNCTION("GOOGLETRANSLATE(B1226,""auto"",""en"")"),"you are governing the nation well")</f>
        <v>you are governing the nation well</v>
      </c>
      <c r="D1226" s="4" t="s">
        <v>2085</v>
      </c>
      <c r="E1226" s="4"/>
      <c r="F1226" s="4"/>
      <c r="G1226" s="4"/>
      <c r="H1226" s="4"/>
      <c r="I1226" s="4"/>
      <c r="J1226" s="4"/>
      <c r="K1226" s="4"/>
      <c r="L1226" s="4"/>
      <c r="M1226" s="4"/>
      <c r="N1226" s="4"/>
      <c r="O1226" s="4"/>
      <c r="P1226" s="4"/>
      <c r="Q1226" s="4"/>
      <c r="R1226" s="4"/>
      <c r="S1226" s="4"/>
      <c r="T1226" s="4"/>
      <c r="U1226" s="4"/>
      <c r="V1226" s="4"/>
      <c r="W1226" s="4"/>
      <c r="X1226" s="4"/>
      <c r="Y1226" s="4"/>
      <c r="Z1226" s="4"/>
    </row>
    <row r="1227" spans="1:26" ht="14.25" customHeight="1" x14ac:dyDescent="0.3">
      <c r="A1227" s="6" t="s">
        <v>2108</v>
      </c>
      <c r="B1227" s="6" t="s">
        <v>2109</v>
      </c>
      <c r="C1227" s="4" t="str">
        <f ca="1">IFERROR(__xludf.DUMMYFUNCTION("GOOGLETRANSLATE(B1227,""auto"",""en"")"),"2022 will be remembered as the year of the glorious performance of shares of Public Sector Cos in the stock market. The credit for it should certainly go to the Government of India as their promoter. Of course, the stocks were inexpensive in valuations an"&amp;"d also delivered robust earnings growth and the investor community rewarded the stocks.
However, one sector that is underperforming is PSU oil marketing Cos (IOC, HPCL and BPCL) due to their losses from under-recoveries (selling fuel below cost). This has"&amp;" hurt the minority shareholders of these Cos.
One of the achievements of the Govt has been the transparency and integrity of the fiscal deficit. There is, therefore, expectation that Govt. will fully compensate the OMCS for each penny of under-recovery to"&amp;" maintain the integrity of the fiscal deficit. I suggest and request that the Finance and Petroleum Ministry jointly assure the investor community that they will fully protect the interest of minority shareholders of OMCs.")</f>
        <v>2022 will be remembered as the year of the glorious performance of shares of Public Sector Cos in the stock market. The credit for it should certainly go to the Government of India as their promoter. Of course, the stocks were inexpensive in valuations and also delivered robust earnings growth and the investor community rewarded the stocks.
However, one sector that is underperforming is PSU oil marketing Cos (IOC, HPCL and BPCL) due to their losses from under-recoveries (selling fuel below cost). This has hurt the minority shareholders of these Cos.
One of the achievements of the Govt has been the transparency and integrity of the fiscal deficit. There is, therefore, expectation that Govt. will fully compensate the OMCS for each penny of under-recovery to maintain the integrity of the fiscal deficit. I suggest and request that the Finance and Petroleum Ministry jointly assure the investor community that they will fully protect the interest of minority shareholders of OMCs.</v>
      </c>
      <c r="D1227" s="4" t="s">
        <v>2109</v>
      </c>
      <c r="E1227" s="4"/>
      <c r="F1227" s="4"/>
      <c r="G1227" s="4"/>
      <c r="H1227" s="4"/>
      <c r="I1227" s="4"/>
      <c r="J1227" s="4"/>
      <c r="K1227" s="4"/>
      <c r="L1227" s="4"/>
      <c r="M1227" s="4"/>
      <c r="N1227" s="4"/>
      <c r="O1227" s="4"/>
      <c r="P1227" s="4"/>
      <c r="Q1227" s="4"/>
      <c r="R1227" s="4"/>
      <c r="S1227" s="4"/>
      <c r="T1227" s="4"/>
      <c r="U1227" s="4"/>
      <c r="V1227" s="4"/>
      <c r="W1227" s="4"/>
      <c r="X1227" s="4"/>
      <c r="Y1227" s="4"/>
      <c r="Z1227" s="4"/>
    </row>
    <row r="1228" spans="1:26" ht="14.25" customHeight="1" x14ac:dyDescent="0.3">
      <c r="A1228" s="6" t="s">
        <v>2110</v>
      </c>
      <c r="B1228" s="6" t="s">
        <v>2111</v>
      </c>
      <c r="C1228" s="4" t="str">
        <f ca="1">IFERROR(__xludf.DUMMYFUNCTION("GOOGLETRANSLATE(B1228,""auto"",""en"")"),"being a teacher I only appreciate it")</f>
        <v>being a teacher I only appreciate it</v>
      </c>
      <c r="D1228" s="4" t="s">
        <v>2111</v>
      </c>
      <c r="E1228" s="4"/>
      <c r="F1228" s="4"/>
      <c r="G1228" s="4"/>
      <c r="H1228" s="4"/>
      <c r="I1228" s="4"/>
      <c r="J1228" s="4"/>
      <c r="K1228" s="4"/>
      <c r="L1228" s="4"/>
      <c r="M1228" s="4"/>
      <c r="N1228" s="4"/>
      <c r="O1228" s="4"/>
      <c r="P1228" s="4"/>
      <c r="Q1228" s="4"/>
      <c r="R1228" s="4"/>
      <c r="S1228" s="4"/>
      <c r="T1228" s="4"/>
      <c r="U1228" s="4"/>
      <c r="V1228" s="4"/>
      <c r="W1228" s="4"/>
      <c r="X1228" s="4"/>
      <c r="Y1228" s="4"/>
      <c r="Z1228" s="4"/>
    </row>
    <row r="1229" spans="1:26" ht="14.25" customHeight="1" x14ac:dyDescent="0.3">
      <c r="A1229" s="6" t="s">
        <v>2110</v>
      </c>
      <c r="B1229" s="6" t="s">
        <v>2112</v>
      </c>
      <c r="C1229" s="4" t="str">
        <f ca="1">IFERROR(__xludf.DUMMYFUNCTION("GOOGLETRANSLATE(B1229,""auto"",""en"")"),"good job to kept teachers active")</f>
        <v>good job to kept teachers active</v>
      </c>
      <c r="D1229" s="4" t="s">
        <v>2112</v>
      </c>
      <c r="E1229" s="4"/>
      <c r="F1229" s="4"/>
      <c r="G1229" s="4"/>
      <c r="H1229" s="4"/>
      <c r="I1229" s="4"/>
      <c r="J1229" s="4"/>
      <c r="K1229" s="4"/>
      <c r="L1229" s="4"/>
      <c r="M1229" s="4"/>
      <c r="N1229" s="4"/>
      <c r="O1229" s="4"/>
      <c r="P1229" s="4"/>
      <c r="Q1229" s="4"/>
      <c r="R1229" s="4"/>
      <c r="S1229" s="4"/>
      <c r="T1229" s="4"/>
      <c r="U1229" s="4"/>
      <c r="V1229" s="4"/>
      <c r="W1229" s="4"/>
      <c r="X1229" s="4"/>
      <c r="Y1229" s="4"/>
      <c r="Z1229" s="4"/>
    </row>
    <row r="1230" spans="1:26" ht="14.25" customHeight="1" x14ac:dyDescent="0.3">
      <c r="A1230" s="6" t="s">
        <v>2113</v>
      </c>
      <c r="B1230" s="6" t="s">
        <v>2114</v>
      </c>
      <c r="C1230" s="4" t="str">
        <f ca="1">IFERROR(__xludf.DUMMYFUNCTION("GOOGLETRANSLATE(B1230,""auto"",""en"")"),"Respected madam/sir, I want to draw your attention towards the environment and climate change that's happening at a dangerous rate now and it's acceleration is also rising day by day. Besides our Carbon footprint directly through co2 ,so2 ,CFCs, one of th"&amp;"e major causes is methane gas emissions from the cattle industry and recycling fisheries, dairies, poultry farms across India. Though we feel proud of these industries, I would like to inform you that, these hampers animal rights, and there are plenty of "&amp;"licensed and non licensed slaughter house in the country, where animal abuse and killing happen in huge numbers. Their feed come from huge agricultural lands, whose little share could be given directly to the under 5 children in our country ,with severe m"&amp;"alnutrition and save them. The ecosystem is being destroyed by these industries, as these agricultural lands used for cattle and poultry farms are made by cleaning up forest areas,where huge number of species habitats are destroyed.")</f>
        <v>Respected madam/sir, I want to draw your attention towards the environment and climate change that's happening at a dangerous rate now and it's acceleration is also rising day by day. Besides our Carbon footprint directly through co2 ,so2 ,CFCs, one of the major causes is methane gas emissions from the cattle industry and recycling fisheries, dairies, poultry farms across India. Though we feel proud of these industries, I would like to inform you that, these hampers animal rights, and there are plenty of licensed and non licensed slaughter house in the country, where animal abuse and killing happen in huge numbers. Their feed come from huge agricultural lands, whose little share could be given directly to the under 5 children in our country ,with severe malnutrition and save them. The ecosystem is being destroyed by these industries, as these agricultural lands used for cattle and poultry farms are made by cleaning up forest areas,where huge number of species habitats are destroyed.</v>
      </c>
      <c r="D1230" s="4" t="s">
        <v>2114</v>
      </c>
      <c r="E1230" s="4"/>
      <c r="F1230" s="4"/>
      <c r="G1230" s="4"/>
      <c r="H1230" s="4"/>
      <c r="I1230" s="4"/>
      <c r="J1230" s="4"/>
      <c r="K1230" s="4"/>
      <c r="L1230" s="4"/>
      <c r="M1230" s="4"/>
      <c r="N1230" s="4"/>
      <c r="O1230" s="4"/>
      <c r="P1230" s="4"/>
      <c r="Q1230" s="4"/>
      <c r="R1230" s="4"/>
      <c r="S1230" s="4"/>
      <c r="T1230" s="4"/>
      <c r="U1230" s="4"/>
      <c r="V1230" s="4"/>
      <c r="W1230" s="4"/>
      <c r="X1230" s="4"/>
      <c r="Y1230" s="4"/>
      <c r="Z1230" s="4"/>
    </row>
    <row r="1231" spans="1:26" ht="14.25" customHeight="1" x14ac:dyDescent="0.3">
      <c r="A1231" s="6" t="s">
        <v>2115</v>
      </c>
      <c r="B1231" s="6" t="s">
        <v>637</v>
      </c>
      <c r="C1231" s="4" t="str">
        <f ca="1">IFERROR(__xludf.DUMMYFUNCTION("GOOGLETRANSLATE(B1231,""auto"",""en"")"),"Mygov")</f>
        <v>Mygov</v>
      </c>
      <c r="D1231" s="4" t="s">
        <v>637</v>
      </c>
      <c r="E1231" s="4"/>
      <c r="F1231" s="4"/>
      <c r="G1231" s="4"/>
      <c r="H1231" s="4"/>
      <c r="I1231" s="4"/>
      <c r="J1231" s="4"/>
      <c r="K1231" s="4"/>
      <c r="L1231" s="4"/>
      <c r="M1231" s="4"/>
      <c r="N1231" s="4"/>
      <c r="O1231" s="4"/>
      <c r="P1231" s="4"/>
      <c r="Q1231" s="4"/>
      <c r="R1231" s="4"/>
      <c r="S1231" s="4"/>
      <c r="T1231" s="4"/>
      <c r="U1231" s="4"/>
      <c r="V1231" s="4"/>
      <c r="W1231" s="4"/>
      <c r="X1231" s="4"/>
      <c r="Y1231" s="4"/>
      <c r="Z1231" s="4"/>
    </row>
    <row r="1232" spans="1:26" ht="14.25" customHeight="1" x14ac:dyDescent="0.3">
      <c r="A1232" s="6" t="s">
        <v>2115</v>
      </c>
      <c r="B1232" s="6" t="s">
        <v>2116</v>
      </c>
      <c r="C1232" s="4" t="str">
        <f ca="1">IFERROR(__xludf.DUMMYFUNCTION("GOOGLETRANSLATE(B1232,""auto"",""en"")"),"Respect for women")</f>
        <v>Respect for women</v>
      </c>
      <c r="D1232" s="4" t="s">
        <v>2116</v>
      </c>
      <c r="E1232" s="4"/>
      <c r="F1232" s="4"/>
      <c r="G1232" s="4"/>
      <c r="H1232" s="4"/>
      <c r="I1232" s="4"/>
      <c r="J1232" s="4"/>
      <c r="K1232" s="4"/>
      <c r="L1232" s="4"/>
      <c r="M1232" s="4"/>
      <c r="N1232" s="4"/>
      <c r="O1232" s="4"/>
      <c r="P1232" s="4"/>
      <c r="Q1232" s="4"/>
      <c r="R1232" s="4"/>
      <c r="S1232" s="4"/>
      <c r="T1232" s="4"/>
      <c r="U1232" s="4"/>
      <c r="V1232" s="4"/>
      <c r="W1232" s="4"/>
      <c r="X1232" s="4"/>
      <c r="Y1232" s="4"/>
      <c r="Z1232" s="4"/>
    </row>
    <row r="1233" spans="1:26" ht="14.25" customHeight="1" x14ac:dyDescent="0.3">
      <c r="A1233" s="6" t="s">
        <v>2117</v>
      </c>
      <c r="B1233" s="6" t="s">
        <v>2118</v>
      </c>
      <c r="C1233" s="4" t="str">
        <f ca="1">IFERROR(__xludf.DUMMYFUNCTION("GOOGLETRANSLATE(B1233,""auto"",""en"")"),"Respected sir / madam, On 29th Dec. 2022 , MCA meeting was to be held for demerging the SCI company. we micro investors in this share are feeling annoyed, because no info. about MCA meeting has been sent to exchanges yet. Time 1 : 54 pm dated 30/12/22")</f>
        <v>Respected sir / madam, On 29th Dec. 2022 , MCA meeting was to be held for demerging the SCI company. we micro investors in this share are feeling annoyed, because no info. about MCA meeting has been sent to exchanges yet. Time 1 : 54 pm dated 30/12/22</v>
      </c>
      <c r="D1233" s="4" t="s">
        <v>2118</v>
      </c>
      <c r="E1233" s="4"/>
      <c r="F1233" s="4"/>
      <c r="G1233" s="4"/>
      <c r="H1233" s="4"/>
      <c r="I1233" s="4"/>
      <c r="J1233" s="4"/>
      <c r="K1233" s="4"/>
      <c r="L1233" s="4"/>
      <c r="M1233" s="4"/>
      <c r="N1233" s="4"/>
      <c r="O1233" s="4"/>
      <c r="P1233" s="4"/>
      <c r="Q1233" s="4"/>
      <c r="R1233" s="4"/>
      <c r="S1233" s="4"/>
      <c r="T1233" s="4"/>
      <c r="U1233" s="4"/>
      <c r="V1233" s="4"/>
      <c r="W1233" s="4"/>
      <c r="X1233" s="4"/>
      <c r="Y1233" s="4"/>
      <c r="Z1233" s="4"/>
    </row>
    <row r="1234" spans="1:26" ht="14.25" customHeight="1" x14ac:dyDescent="0.3">
      <c r="A1234" s="6" t="s">
        <v>2119</v>
      </c>
      <c r="B1234" s="6" t="s">
        <v>2120</v>
      </c>
      <c r="C1234" s="4" t="str">
        <f ca="1">IFERROR(__xludf.DUMMYFUNCTION("GOOGLETRANSLATE(B1234,""auto"",""en"")"),"Dear Sir.
Please address in 100th episode of Man ki baat:
""Why are we good planners but not good executors"".
Best regards,
Kailash Chandra Keshre
14A, Deepak housing society
Chunabhatti, Kolar road Bhopal
mobile:7691966077")</f>
        <v>Dear Sir.
Please address in 100th episode of Man ki baat:
"Why are we good planners but not good executors".
Best regards,
Kailash Chandra Keshre
14A, Deepak housing society
Chunabhatti, Kolar road Bhopal
mobile:7691966077</v>
      </c>
      <c r="D1234" s="4" t="s">
        <v>2120</v>
      </c>
      <c r="E1234" s="4"/>
      <c r="F1234" s="4"/>
      <c r="G1234" s="4"/>
      <c r="H1234" s="4"/>
      <c r="I1234" s="4"/>
      <c r="J1234" s="4"/>
      <c r="K1234" s="4"/>
      <c r="L1234" s="4"/>
      <c r="M1234" s="4"/>
      <c r="N1234" s="4"/>
      <c r="O1234" s="4"/>
      <c r="P1234" s="4"/>
      <c r="Q1234" s="4"/>
      <c r="R1234" s="4"/>
      <c r="S1234" s="4"/>
      <c r="T1234" s="4"/>
      <c r="U1234" s="4"/>
      <c r="V1234" s="4"/>
      <c r="W1234" s="4"/>
      <c r="X1234" s="4"/>
      <c r="Y1234" s="4"/>
      <c r="Z1234" s="4"/>
    </row>
    <row r="1235" spans="1:26" ht="14.25" customHeight="1" x14ac:dyDescent="0.3">
      <c r="A1235" s="6" t="s">
        <v>2121</v>
      </c>
      <c r="B1235" s="6" t="s">
        <v>2109</v>
      </c>
      <c r="C1235" s="4" t="str">
        <f ca="1">IFERROR(__xludf.DUMMYFUNCTION("GOOGLETRANSLATE(B1235,""auto"",""en"")"),"2022 will be remembered as the year of the glorious performance of shares of Public Sector Cos in the stock market. The credit for it should certainly go to the Government of India as their promoter. Of course, the stocks were inexpensive in valuations an"&amp;"d also delivered robust earnings growth and the investor community rewarded the stocks.
However, one sector that is underperforming is PSU oil marketing Cos (IOC, HPCL and BPCL) due to their losses from under-recoveries (selling fuel below cost). This has"&amp;" hurt the minority shareholders of these Cos.
One of the achievements of the Govt has been the transparency and integrity of the fiscal deficit. There is, therefore, expectation that Govt. will fully compensate the OMCS for each penny of under-recovery to"&amp;" maintain the integrity of the fiscal deficit. I suggest and request that the Finance and Petroleum Ministry jointly assure the investor community that they will fully protect the interest of minority shareholders of OMCs.")</f>
        <v>2022 will be remembered as the year of the glorious performance of shares of Public Sector Cos in the stock market. The credit for it should certainly go to the Government of India as their promoter. Of course, the stocks were inexpensive in valuations and also delivered robust earnings growth and the investor community rewarded the stocks.
However, one sector that is underperforming is PSU oil marketing Cos (IOC, HPCL and BPCL) due to their losses from under-recoveries (selling fuel below cost). This has hurt the minority shareholders of these Cos.
One of the achievements of the Govt has been the transparency and integrity of the fiscal deficit. There is, therefore, expectation that Govt. will fully compensate the OMCS for each penny of under-recovery to maintain the integrity of the fiscal deficit. I suggest and request that the Finance and Petroleum Ministry jointly assure the investor community that they will fully protect the interest of minority shareholders of OMCs.</v>
      </c>
      <c r="D1235" s="4" t="s">
        <v>2109</v>
      </c>
      <c r="E1235" s="4"/>
      <c r="F1235" s="4"/>
      <c r="G1235" s="4"/>
      <c r="H1235" s="4"/>
      <c r="I1235" s="4"/>
      <c r="J1235" s="4"/>
      <c r="K1235" s="4"/>
      <c r="L1235" s="4"/>
      <c r="M1235" s="4"/>
      <c r="N1235" s="4"/>
      <c r="O1235" s="4"/>
      <c r="P1235" s="4"/>
      <c r="Q1235" s="4"/>
      <c r="R1235" s="4"/>
      <c r="S1235" s="4"/>
      <c r="T1235" s="4"/>
      <c r="U1235" s="4"/>
      <c r="V1235" s="4"/>
      <c r="W1235" s="4"/>
      <c r="X1235" s="4"/>
      <c r="Y1235" s="4"/>
      <c r="Z1235" s="4"/>
    </row>
    <row r="1236" spans="1:26" ht="14.25" customHeight="1" x14ac:dyDescent="0.3">
      <c r="A1236" s="6" t="s">
        <v>2122</v>
      </c>
      <c r="B1236" s="6" t="s">
        <v>2123</v>
      </c>
      <c r="C1236" s="4" t="str">
        <f ca="1">IFERROR(__xludf.DUMMYFUNCTION("GOOGLETRANSLATE(B1236,""auto"",""en"")"),"I want to express my views on the need to establish the advertising policy of the Government of India. , As I searched a little and found that no advertisement policy of the Government of India is effectively in circulation. I saw and found that at the pr"&amp;"ime location like Delhi Meerut highway, Nizamuddin had a big Shekhar Pan Masala advertisement, which I think is not so important, as much as it is as much as the daughter of the daughter and the banner or someone else The second is engaged. I have found t"&amp;"hat any advertisement is found anywhere, without checking the importance of that place and its impact on people and children and women.
In this context, I want to say that, under a policy, we should allow the advertisement to be used based on their utilit"&amp;"y and its impact. In this direction, I want to draw the attention of the Government of India and say that a policy of placement of advertising can be made on the basis of a 20 -point verification table. Please consider it. Thank you.")</f>
        <v>I want to express my views on the need to establish the advertising policy of the Government of India. , As I searched a little and found that no advertisement policy of the Government of India is effectively in circulation. I saw and found that at the prime location like Delhi Meerut highway, Nizamuddin had a big Shekhar Pan Masala advertisement, which I think is not so important, as much as it is as much as the daughter of the daughter and the banner or someone else The second is engaged. I have found that any advertisement is found anywhere, without checking the importance of that place and its impact on people and children and women.
In this context, I want to say that, under a policy, we should allow the advertisement to be used based on their utility and its impact. In this direction, I want to draw the attention of the Government of India and say that a policy of placement of advertising can be made on the basis of a 20 -point verification table. Please consider it. Thank you.</v>
      </c>
      <c r="D1236" s="4" t="s">
        <v>3206</v>
      </c>
      <c r="E1236" s="4"/>
      <c r="F1236" s="4"/>
      <c r="G1236" s="4"/>
      <c r="H1236" s="4"/>
      <c r="I1236" s="4"/>
      <c r="J1236" s="4"/>
      <c r="K1236" s="4"/>
      <c r="L1236" s="4"/>
      <c r="M1236" s="4"/>
      <c r="N1236" s="4"/>
      <c r="O1236" s="4"/>
      <c r="P1236" s="4"/>
      <c r="Q1236" s="4"/>
      <c r="R1236" s="4"/>
      <c r="S1236" s="4"/>
      <c r="T1236" s="4"/>
      <c r="U1236" s="4"/>
      <c r="V1236" s="4"/>
      <c r="W1236" s="4"/>
      <c r="X1236" s="4"/>
      <c r="Y1236" s="4"/>
      <c r="Z1236" s="4"/>
    </row>
    <row r="1237" spans="1:26" ht="14.25" customHeight="1" x14ac:dyDescent="0.3">
      <c r="A1237" s="6" t="s">
        <v>2121</v>
      </c>
      <c r="B1237" s="6" t="s">
        <v>2124</v>
      </c>
      <c r="C1237" s="4" t="str">
        <f ca="1">IFERROR(__xludf.DUMMYFUNCTION("GOOGLETRANSLATE(B1237,""auto"",""en"")"),"All that India needs to do to attract a large number of incremental global and domestic investors to invest in Indian equities is to adopt the Mantra:
“Service of Minority Shareholders is Service of God.”
If this guiding principle becomes a way of life fo"&amp;"r listed companies, it will herald the golden era of Indian Equities. It will be great if the Finance Minister can talk about this theme in her Budget speech in her capacity as also being in charge of Corporate Affairs.")</f>
        <v>All that India needs to do to attract a large number of incremental global and domestic investors to invest in Indian equities is to adopt the Mantra:
“Service of Minority Shareholders is Service of God.”
If this guiding principle becomes a way of life for listed companies, it will herald the golden era of Indian Equities. It will be great if the Finance Minister can talk about this theme in her Budget speech in her capacity as also being in charge of Corporate Affairs.</v>
      </c>
      <c r="D1237" s="4" t="s">
        <v>2124</v>
      </c>
      <c r="E1237" s="4"/>
      <c r="F1237" s="4"/>
      <c r="G1237" s="4"/>
      <c r="H1237" s="4"/>
      <c r="I1237" s="4"/>
      <c r="J1237" s="4"/>
      <c r="K1237" s="4"/>
      <c r="L1237" s="4"/>
      <c r="M1237" s="4"/>
      <c r="N1237" s="4"/>
      <c r="O1237" s="4"/>
      <c r="P1237" s="4"/>
      <c r="Q1237" s="4"/>
      <c r="R1237" s="4"/>
      <c r="S1237" s="4"/>
      <c r="T1237" s="4"/>
      <c r="U1237" s="4"/>
      <c r="V1237" s="4"/>
      <c r="W1237" s="4"/>
      <c r="X1237" s="4"/>
      <c r="Y1237" s="4"/>
      <c r="Z1237" s="4"/>
    </row>
    <row r="1238" spans="1:26" ht="14.25" customHeight="1" x14ac:dyDescent="0.3">
      <c r="A1238" s="6" t="s">
        <v>2125</v>
      </c>
      <c r="B1238" s="6" t="s">
        <v>2126</v>
      </c>
      <c r="C1238" s="4" t="str">
        <f ca="1">IFERROR(__xludf.DUMMYFUNCTION("GOOGLETRANSLATE(B1238,""auto"",""en"")"),"Respect the women")</f>
        <v>Respect the women</v>
      </c>
      <c r="D1238" s="4" t="s">
        <v>2126</v>
      </c>
      <c r="E1238" s="4"/>
      <c r="F1238" s="4"/>
      <c r="G1238" s="4"/>
      <c r="H1238" s="4"/>
      <c r="I1238" s="4"/>
      <c r="J1238" s="4"/>
      <c r="K1238" s="4"/>
      <c r="L1238" s="4"/>
      <c r="M1238" s="4"/>
      <c r="N1238" s="4"/>
      <c r="O1238" s="4"/>
      <c r="P1238" s="4"/>
      <c r="Q1238" s="4"/>
      <c r="R1238" s="4"/>
      <c r="S1238" s="4"/>
      <c r="T1238" s="4"/>
      <c r="U1238" s="4"/>
      <c r="V1238" s="4"/>
      <c r="W1238" s="4"/>
      <c r="X1238" s="4"/>
      <c r="Y1238" s="4"/>
      <c r="Z1238" s="4"/>
    </row>
    <row r="1239" spans="1:26" ht="14.25" customHeight="1" x14ac:dyDescent="0.3">
      <c r="A1239" s="6" t="s">
        <v>2127</v>
      </c>
      <c r="B1239" s="6" t="s">
        <v>2128</v>
      </c>
      <c r="C1239" s="4" t="str">
        <f ca="1">IFERROR(__xludf.DUMMYFUNCTION("GOOGLETRANSLATE(B1239,""auto"",""en"")"),"Dear Sir,
We can automate our RTO , Traffic management system using new technologies like Machine learning and IOT based solutions .
Example we can mandate IOT based sensors in each vehicle in india and that data captured through can be feed in our RTO Dr"&amp;"iving licence extract database which further can integrate with our Adhar card. Usinf IOT sensor and google map integration we can also manage or divert traffic routes by early information to drivers in CARS or any vehicle about the route traffic conditio"&amp;"ns. This integration of google map and IOT sensors and machine learning can help us automate whole RTO system and reduce corruptions in india.We can also give rating to drivers based on his driving history captured in DL extracts automatically using our I"&amp;"OT and other integration applications . based on that rating we can offer the indis citizen some tax benifits or fine as depending on this DL extract history .
This above whole solution is bsed on DIGITAL TRANSFORMATION")</f>
        <v>Dear Sir,
We can automate our RTO , Traffic management system using new technologies like Machine learning and IOT based solutions .
Example we can mandate IOT based sensors in each vehicle in india and that data captured through can be feed in our RTO Driving licence extract database which further can integrate with our Adhar card. Usinf IOT sensor and google map integration we can also manage or divert traffic routes by early information to drivers in CARS or any vehicle about the route traffic conditions. This integration of google map and IOT sensors and machine learning can help us automate whole RTO system and reduce corruptions in india.We can also give rating to drivers based on his driving history captured in DL extracts automatically using our IOT and other integration applications . based on that rating we can offer the indis citizen some tax benifits or fine as depending on this DL extract history .
This above whole solution is bsed on DIGITAL TRANSFORMATION</v>
      </c>
      <c r="D1239" s="4" t="s">
        <v>2128</v>
      </c>
      <c r="E1239" s="4"/>
      <c r="F1239" s="4"/>
      <c r="G1239" s="4"/>
      <c r="H1239" s="4"/>
      <c r="I1239" s="4"/>
      <c r="J1239" s="4"/>
      <c r="K1239" s="4"/>
      <c r="L1239" s="4"/>
      <c r="M1239" s="4"/>
      <c r="N1239" s="4"/>
      <c r="O1239" s="4"/>
      <c r="P1239" s="4"/>
      <c r="Q1239" s="4"/>
      <c r="R1239" s="4"/>
      <c r="S1239" s="4"/>
      <c r="T1239" s="4"/>
      <c r="U1239" s="4"/>
      <c r="V1239" s="4"/>
      <c r="W1239" s="4"/>
      <c r="X1239" s="4"/>
      <c r="Y1239" s="4"/>
      <c r="Z1239" s="4"/>
    </row>
    <row r="1240" spans="1:26" ht="14.25" customHeight="1" x14ac:dyDescent="0.3">
      <c r="A1240" s="6" t="s">
        <v>2129</v>
      </c>
      <c r="B1240" s="6" t="s">
        <v>2130</v>
      </c>
      <c r="C1240" s="4" t="str">
        <f ca="1">IFERROR(__xludf.DUMMYFUNCTION("GOOGLETRANSLATE(B1240,""auto"",""en"")"),"jello")</f>
        <v>jello</v>
      </c>
      <c r="D1240" s="4" t="s">
        <v>2130</v>
      </c>
      <c r="E1240" s="4"/>
      <c r="F1240" s="4"/>
      <c r="G1240" s="4"/>
      <c r="H1240" s="4"/>
      <c r="I1240" s="4"/>
      <c r="J1240" s="4"/>
      <c r="K1240" s="4"/>
      <c r="L1240" s="4"/>
      <c r="M1240" s="4"/>
      <c r="N1240" s="4"/>
      <c r="O1240" s="4"/>
      <c r="P1240" s="4"/>
      <c r="Q1240" s="4"/>
      <c r="R1240" s="4"/>
      <c r="S1240" s="4"/>
      <c r="T1240" s="4"/>
      <c r="U1240" s="4"/>
      <c r="V1240" s="4"/>
      <c r="W1240" s="4"/>
      <c r="X1240" s="4"/>
      <c r="Y1240" s="4"/>
      <c r="Z1240" s="4"/>
    </row>
    <row r="1241" spans="1:26" ht="14.25" customHeight="1" x14ac:dyDescent="0.3">
      <c r="A1241" s="6" t="s">
        <v>2131</v>
      </c>
      <c r="B1241" s="6" t="s">
        <v>2132</v>
      </c>
      <c r="C1241" s="4" t="str">
        <f ca="1">IFERROR(__xludf.DUMMYFUNCTION("GOOGLETRANSLATE(B1241,""auto"",""en"")"),"There should be a provision for IT professionals in multi nationals to join Indian army, navy or air force as a technical members.
Although AFCAT provides position for fresh graduate for technical members, but applying procedure is difficult, may be due t"&amp;"o the site settings.
They must provide the same for 3-5 years experience IT professionals with easy apply policy.")</f>
        <v>There should be a provision for IT professionals in multi nationals to join Indian army, navy or air force as a technical members.
Although AFCAT provides position for fresh graduate for technical members, but applying procedure is difficult, may be due to the site settings.
They must provide the same for 3-5 years experience IT professionals with easy apply policy.</v>
      </c>
      <c r="D1241" s="4" t="s">
        <v>2132</v>
      </c>
      <c r="E1241" s="4"/>
      <c r="F1241" s="4"/>
      <c r="G1241" s="4"/>
      <c r="H1241" s="4"/>
      <c r="I1241" s="4"/>
      <c r="J1241" s="4"/>
      <c r="K1241" s="4"/>
      <c r="L1241" s="4"/>
      <c r="M1241" s="4"/>
      <c r="N1241" s="4"/>
      <c r="O1241" s="4"/>
      <c r="P1241" s="4"/>
      <c r="Q1241" s="4"/>
      <c r="R1241" s="4"/>
      <c r="S1241" s="4"/>
      <c r="T1241" s="4"/>
      <c r="U1241" s="4"/>
      <c r="V1241" s="4"/>
      <c r="W1241" s="4"/>
      <c r="X1241" s="4"/>
      <c r="Y1241" s="4"/>
      <c r="Z1241" s="4"/>
    </row>
    <row r="1242" spans="1:26" ht="14.25" customHeight="1" x14ac:dyDescent="0.3">
      <c r="A1242" s="6" t="s">
        <v>2133</v>
      </c>
      <c r="B1242" s="6" t="s">
        <v>2134</v>
      </c>
      <c r="C1242" s="4" t="str">
        <f ca="1">IFERROR(__xludf.DUMMYFUNCTION("GOOGLETRANSLATE(B1242,""auto"",""en"")"),"Pranam Sir, Mai Pinky Kumari, Middle School Imadpur Sultan Hazipur, Vaishali, Ki Shichika Hu. Mere vidyalaya me bathroom ki bhyebashtha thik nahi hai. Kirpaya es per dhayan diya jaye")</f>
        <v>Pranam Sir, Mai Pinky Kumari, Middle School Imadpur Sultan Hazipur, Vaishali, Ki Shichika Hu. Mere vidyalaya me bathroom ki bhyebashtha thik nahi hai. Kirpaya es per dhayan diya jaye</v>
      </c>
      <c r="D1242" s="4" t="s">
        <v>3207</v>
      </c>
      <c r="E1242" s="4"/>
      <c r="F1242" s="4"/>
      <c r="G1242" s="4"/>
      <c r="H1242" s="4"/>
      <c r="I1242" s="4"/>
      <c r="J1242" s="4"/>
      <c r="K1242" s="4"/>
      <c r="L1242" s="4"/>
      <c r="M1242" s="4"/>
      <c r="N1242" s="4"/>
      <c r="O1242" s="4"/>
      <c r="P1242" s="4"/>
      <c r="Q1242" s="4"/>
      <c r="R1242" s="4"/>
      <c r="S1242" s="4"/>
      <c r="T1242" s="4"/>
      <c r="U1242" s="4"/>
      <c r="V1242" s="4"/>
      <c r="W1242" s="4"/>
      <c r="X1242" s="4"/>
      <c r="Y1242" s="4"/>
      <c r="Z1242" s="4"/>
    </row>
    <row r="1243" spans="1:26" ht="14.25" customHeight="1" x14ac:dyDescent="0.3">
      <c r="A1243" s="6" t="s">
        <v>2135</v>
      </c>
      <c r="B1243" s="6" t="s">
        <v>2136</v>
      </c>
      <c r="C1243" s="4" t="str">
        <f ca="1">IFERROR(__xludf.DUMMYFUNCTION("GOOGLETRANSLATE(B1243,""auto"",""en"")"),"My suggestion to the govt is that govt launching som many central sponsored schemes like,National Live Stock Mission,Rastriya Gokul Mission ,PMEGP ,these schemes require collateral security for taking bank loan without collateral security banks cannot san"&amp;"ction if a young farmer to avail above schemes they dont have collateral security kindly Agriculture related activities scheme like NLM,RGM,PMEGP(Agriculture activities like Vermicompost,Goat rearing unit,Dairy,Poultry,Sericultute) these can be considerd "&amp;"under AGRICULTURE INFRASTRUCTURE FUND the farmer benificiery will get upto 2Cr collateral free loan and 3% interest subvention ,the indian farmer community will benifited more emplyment will be generated in rural areas migration of rural employs to urban "&amp;"cities will be prevented.")</f>
        <v>My suggestion to the govt is that govt launching som many central sponsored schemes like,National Live Stock Mission,Rastriya Gokul Mission ,PMEGP ,these schemes require collateral security for taking bank loan without collateral security banks cannot sanction if a young farmer to avail above schemes they dont have collateral security kindly Agriculture related activities scheme like NLM,RGM,PMEGP(Agriculture activities like Vermicompost,Goat rearing unit,Dairy,Poultry,Sericultute) these can be considerd under AGRICULTURE INFRASTRUCTURE FUND the farmer benificiery will get upto 2Cr collateral free loan and 3% interest subvention ,the indian farmer community will benifited more emplyment will be generated in rural areas migration of rural employs to urban cities will be prevented.</v>
      </c>
      <c r="D1243" s="4" t="s">
        <v>2136</v>
      </c>
      <c r="E1243" s="4"/>
      <c r="F1243" s="4"/>
      <c r="G1243" s="4"/>
      <c r="H1243" s="4"/>
      <c r="I1243" s="4"/>
      <c r="J1243" s="4"/>
      <c r="K1243" s="4"/>
      <c r="L1243" s="4"/>
      <c r="M1243" s="4"/>
      <c r="N1243" s="4"/>
      <c r="O1243" s="4"/>
      <c r="P1243" s="4"/>
      <c r="Q1243" s="4"/>
      <c r="R1243" s="4"/>
      <c r="S1243" s="4"/>
      <c r="T1243" s="4"/>
      <c r="U1243" s="4"/>
      <c r="V1243" s="4"/>
      <c r="W1243" s="4"/>
      <c r="X1243" s="4"/>
      <c r="Y1243" s="4"/>
      <c r="Z1243" s="4"/>
    </row>
    <row r="1244" spans="1:26" ht="14.25" customHeight="1" x14ac:dyDescent="0.3">
      <c r="A1244" s="6" t="s">
        <v>2137</v>
      </c>
      <c r="B1244" s="6" t="s">
        <v>2138</v>
      </c>
      <c r="C1244" s="4" t="str">
        <f ca="1">IFERROR(__xludf.DUMMYFUNCTION("GOOGLETRANSLATE(B1244,""auto"",""en"")"),"Life is full of risk")</f>
        <v>Life is full of risk</v>
      </c>
      <c r="D1244" s="4" t="s">
        <v>2138</v>
      </c>
      <c r="E1244" s="4"/>
      <c r="F1244" s="4"/>
      <c r="G1244" s="4"/>
      <c r="H1244" s="4"/>
      <c r="I1244" s="4"/>
      <c r="J1244" s="4"/>
      <c r="K1244" s="4"/>
      <c r="L1244" s="4"/>
      <c r="M1244" s="4"/>
      <c r="N1244" s="4"/>
      <c r="O1244" s="4"/>
      <c r="P1244" s="4"/>
      <c r="Q1244" s="4"/>
      <c r="R1244" s="4"/>
      <c r="S1244" s="4"/>
      <c r="T1244" s="4"/>
      <c r="U1244" s="4"/>
      <c r="V1244" s="4"/>
      <c r="W1244" s="4"/>
      <c r="X1244" s="4"/>
      <c r="Y1244" s="4"/>
      <c r="Z1244" s="4"/>
    </row>
    <row r="1245" spans="1:26" ht="14.25" customHeight="1" x14ac:dyDescent="0.3">
      <c r="A1245" s="6" t="s">
        <v>2139</v>
      </c>
      <c r="B1245" s="6" t="s">
        <v>2140</v>
      </c>
      <c r="C1245" s="4" t="str">
        <f ca="1">IFERROR(__xludf.DUMMYFUNCTION("GOOGLETRANSLATE(B1245,""auto"",""en"")"),"pm modiji I wrote so many times about my family poor plz give me money people's monthly pension of rupees 10,000eir needs and so many people are getting da hike please see to this matter this is urgent sir.")</f>
        <v>pm modiji I wrote so many times about my family poor plz give me money people's monthly pension of rupees 10,000eir needs and so many people are getting da hike please see to this matter this is urgent sir.</v>
      </c>
      <c r="D1245" s="4" t="s">
        <v>2140</v>
      </c>
      <c r="E1245" s="4"/>
      <c r="F1245" s="4"/>
      <c r="G1245" s="4"/>
      <c r="H1245" s="4"/>
      <c r="I1245" s="4"/>
      <c r="J1245" s="4"/>
      <c r="K1245" s="4"/>
      <c r="L1245" s="4"/>
      <c r="M1245" s="4"/>
      <c r="N1245" s="4"/>
      <c r="O1245" s="4"/>
      <c r="P1245" s="4"/>
      <c r="Q1245" s="4"/>
      <c r="R1245" s="4"/>
      <c r="S1245" s="4"/>
      <c r="T1245" s="4"/>
      <c r="U1245" s="4"/>
      <c r="V1245" s="4"/>
      <c r="W1245" s="4"/>
      <c r="X1245" s="4"/>
      <c r="Y1245" s="4"/>
      <c r="Z1245" s="4"/>
    </row>
    <row r="1246" spans="1:26" ht="14.25" customHeight="1" x14ac:dyDescent="0.3">
      <c r="A1246" s="6" t="s">
        <v>2141</v>
      </c>
      <c r="B1246" s="6" t="s">
        <v>2142</v>
      </c>
      <c r="C1246" s="4" t="str">
        <f ca="1">IFERROR(__xludf.DUMMYFUNCTION("GOOGLETRANSLATE(B1246,""auto"",""en"")"),"(Knowing the injustice done to today's Rajus, our Rajku leaders have fought many battles for the last 60 years and have reached a bill in Parliament, a long time has been stopped. In the tireless struggle for SC status, Rajus and 4 Union Territories, like"&amp;" SC and ST, like SC and ST. We keep watching where promises are made in the manifesto and left in the middle without implementing them goes.")</f>
        <v>(Knowing the injustice done to today's Rajus, our Rajku leaders have fought many battles for the last 60 years and have reached a bill in Parliament, a long time has been stopped. In the tireless struggle for SC status, Rajus and 4 Union Territories, like SC and ST, like SC and ST. We keep watching where promises are made in the manifesto and left in the middle without implementing them goes.</v>
      </c>
      <c r="D1246" s="4" t="s">
        <v>3208</v>
      </c>
      <c r="E1246" s="4"/>
      <c r="F1246" s="4"/>
      <c r="G1246" s="4"/>
      <c r="H1246" s="4"/>
      <c r="I1246" s="4"/>
      <c r="J1246" s="4"/>
      <c r="K1246" s="4"/>
      <c r="L1246" s="4"/>
      <c r="M1246" s="4"/>
      <c r="N1246" s="4"/>
      <c r="O1246" s="4"/>
      <c r="P1246" s="4"/>
      <c r="Q1246" s="4"/>
      <c r="R1246" s="4"/>
      <c r="S1246" s="4"/>
      <c r="T1246" s="4"/>
      <c r="U1246" s="4"/>
      <c r="V1246" s="4"/>
      <c r="W1246" s="4"/>
      <c r="X1246" s="4"/>
      <c r="Y1246" s="4"/>
      <c r="Z1246" s="4"/>
    </row>
    <row r="1247" spans="1:26" ht="14.25" customHeight="1" x14ac:dyDescent="0.3">
      <c r="A1247" s="6" t="s">
        <v>2143</v>
      </c>
      <c r="B1247" s="6" t="s">
        <v>2144</v>
      </c>
      <c r="C1247" s="4" t="str">
        <f ca="1">IFERROR(__xludf.DUMMYFUNCTION("GOOGLETRANSLATE(B1247,""auto"",""en"")"),"PA Sir Namaskar does not have a single road in Bihar. Please build Sir Road and the school is not well.")</f>
        <v>PA Sir Namaskar does not have a single road in Bihar. Please build Sir Road and the school is not well.</v>
      </c>
      <c r="D1247" s="4" t="s">
        <v>3209</v>
      </c>
      <c r="E1247" s="4"/>
      <c r="F1247" s="4"/>
      <c r="G1247" s="4"/>
      <c r="H1247" s="4"/>
      <c r="I1247" s="4"/>
      <c r="J1247" s="4"/>
      <c r="K1247" s="4"/>
      <c r="L1247" s="4"/>
      <c r="M1247" s="4"/>
      <c r="N1247" s="4"/>
      <c r="O1247" s="4"/>
      <c r="P1247" s="4"/>
      <c r="Q1247" s="4"/>
      <c r="R1247" s="4"/>
      <c r="S1247" s="4"/>
      <c r="T1247" s="4"/>
      <c r="U1247" s="4"/>
      <c r="V1247" s="4"/>
      <c r="W1247" s="4"/>
      <c r="X1247" s="4"/>
      <c r="Y1247" s="4"/>
      <c r="Z1247" s="4"/>
    </row>
    <row r="1248" spans="1:26" ht="14.25" customHeight="1" x14ac:dyDescent="0.3">
      <c r="A1248" s="6" t="s">
        <v>2145</v>
      </c>
      <c r="B1248" s="6" t="s">
        <v>628</v>
      </c>
      <c r="C1248" s="4" t="str">
        <f ca="1">IFERROR(__xludf.DUMMYFUNCTION("GOOGLETRANSLATE(B1248,""auto"",""en"")"),"Hello")</f>
        <v>Hello</v>
      </c>
      <c r="D1248" s="4" t="s">
        <v>628</v>
      </c>
      <c r="E1248" s="4"/>
      <c r="F1248" s="4"/>
      <c r="G1248" s="4"/>
      <c r="H1248" s="4"/>
      <c r="I1248" s="4"/>
      <c r="J1248" s="4"/>
      <c r="K1248" s="4"/>
      <c r="L1248" s="4"/>
      <c r="M1248" s="4"/>
      <c r="N1248" s="4"/>
      <c r="O1248" s="4"/>
      <c r="P1248" s="4"/>
      <c r="Q1248" s="4"/>
      <c r="R1248" s="4"/>
      <c r="S1248" s="4"/>
      <c r="T1248" s="4"/>
      <c r="U1248" s="4"/>
      <c r="V1248" s="4"/>
      <c r="W1248" s="4"/>
      <c r="X1248" s="4"/>
      <c r="Y1248" s="4"/>
      <c r="Z1248" s="4"/>
    </row>
    <row r="1249" spans="1:26" ht="14.25" customHeight="1" x14ac:dyDescent="0.3">
      <c r="A1249" s="6" t="s">
        <v>2146</v>
      </c>
      <c r="B1249" s="6" t="s">
        <v>2128</v>
      </c>
      <c r="C1249" s="4" t="str">
        <f ca="1">IFERROR(__xludf.DUMMYFUNCTION("GOOGLETRANSLATE(B1249,""auto"",""en"")"),"Dear Sir,
We can automate our RTO , Traffic management system using new technologies like Machine learning and IOT based solutions .
Example we can mandate IOT based sensors in each vehicle in india and that data captured through can be feed in our RTO Dr"&amp;"iving licence extract database which further can integrate with our Adhar card. Usinf IOT sensor and google map integration we can also manage or divert traffic routes by early information to drivers in CARS or any vehicle about the route traffic conditio"&amp;"ns. This integration of google map and IOT sensors and machine learning can help us automate whole RTO system and reduce corruptions in india.We can also give rating to drivers based on his driving history captured in DL extracts automatically using our I"&amp;"OT and other integration applications . based on that rating we can offer the indis citizen some tax benifits or fine as depending on this DL extract history .
This above whole solution is bsed on DIGITAL TRANSFORMATION")</f>
        <v>Dear Sir,
We can automate our RTO , Traffic management system using new technologies like Machine learning and IOT based solutions .
Example we can mandate IOT based sensors in each vehicle in india and that data captured through can be feed in our RTO Driving licence extract database which further can integrate with our Adhar card. Usinf IOT sensor and google map integration we can also manage or divert traffic routes by early information to drivers in CARS or any vehicle about the route traffic conditions. This integration of google map and IOT sensors and machine learning can help us automate whole RTO system and reduce corruptions in india.We can also give rating to drivers based on his driving history captured in DL extracts automatically using our IOT and other integration applications . based on that rating we can offer the indis citizen some tax benifits or fine as depending on this DL extract history .
This above whole solution is bsed on DIGITAL TRANSFORMATION</v>
      </c>
      <c r="D1249" s="4" t="s">
        <v>2128</v>
      </c>
      <c r="E1249" s="4"/>
      <c r="F1249" s="4"/>
      <c r="G1249" s="4"/>
      <c r="H1249" s="4"/>
      <c r="I1249" s="4"/>
      <c r="J1249" s="4"/>
      <c r="K1249" s="4"/>
      <c r="L1249" s="4"/>
      <c r="M1249" s="4"/>
      <c r="N1249" s="4"/>
      <c r="O1249" s="4"/>
      <c r="P1249" s="4"/>
      <c r="Q1249" s="4"/>
      <c r="R1249" s="4"/>
      <c r="S1249" s="4"/>
      <c r="T1249" s="4"/>
      <c r="U1249" s="4"/>
      <c r="V1249" s="4"/>
      <c r="W1249" s="4"/>
      <c r="X1249" s="4"/>
      <c r="Y1249" s="4"/>
      <c r="Z1249" s="4"/>
    </row>
    <row r="1250" spans="1:26" ht="14.25" customHeight="1" x14ac:dyDescent="0.3">
      <c r="A1250" s="6" t="s">
        <v>2147</v>
      </c>
      <c r="B1250" s="6" t="s">
        <v>2148</v>
      </c>
      <c r="C1250" s="4" t="str">
        <f ca="1">IFERROR(__xludf.DUMMYFUNCTION("GOOGLETRANSLATE(B1250,""auto"",""en"")"),"One Nation- One education policy. It's the best time to run Schools in morning hours of the Day")</f>
        <v>One Nation- One education policy. It's the best time to run Schools in morning hours of the Day</v>
      </c>
      <c r="D1250" s="4" t="s">
        <v>2148</v>
      </c>
      <c r="E1250" s="4"/>
      <c r="F1250" s="4"/>
      <c r="G1250" s="4"/>
      <c r="H1250" s="4"/>
      <c r="I1250" s="4"/>
      <c r="J1250" s="4"/>
      <c r="K1250" s="4"/>
      <c r="L1250" s="4"/>
      <c r="M1250" s="4"/>
      <c r="N1250" s="4"/>
      <c r="O1250" s="4"/>
      <c r="P1250" s="4"/>
      <c r="Q1250" s="4"/>
      <c r="R1250" s="4"/>
      <c r="S1250" s="4"/>
      <c r="T1250" s="4"/>
      <c r="U1250" s="4"/>
      <c r="V1250" s="4"/>
      <c r="W1250" s="4"/>
      <c r="X1250" s="4"/>
      <c r="Y1250" s="4"/>
      <c r="Z1250" s="4"/>
    </row>
    <row r="1251" spans="1:26" ht="14.25" customHeight="1" x14ac:dyDescent="0.3">
      <c r="A1251" s="6" t="s">
        <v>2149</v>
      </c>
      <c r="B1251" s="6" t="s">
        <v>2150</v>
      </c>
      <c r="C1251" s="4" t="str">
        <f ca="1">IFERROR(__xludf.DUMMYFUNCTION("GOOGLETRANSLATE(B1251,""auto"",""en"")"),"The attached pages are from 1) Niti Aayog's contacts and 2) this form.
1) Most of the contact addresses on this page are either fake or SPAM. Including the web information manager!
2) The form forces me to have a file name that does not include a space. T"&amp;"his adds no value but places a stumbling block on the end user.
100's of webpages developed by NIC have such issues. These pages are for public use and are used by several 1000s or more people every day.
These are lesser issues, but I have come across sev"&amp;"eral others viz: payment transactions, OTP validations, unrealistic file size compressions requirements imposed, and many more.
It is not ideal for each user to raise tickets for the support team to clear.
I am told that the NIC development team do not ha"&amp;"ve the resources to do proper testing before deploying an application.
This is bad for nation-building and needs a solution.")</f>
        <v>The attached pages are from 1) Niti Aayog's contacts and 2) this form.
1) Most of the contact addresses on this page are either fake or SPAM. Including the web information manager!
2) The form forces me to have a file name that does not include a space. This adds no value but places a stumbling block on the end user.
100's of webpages developed by NIC have such issues. These pages are for public use and are used by several 1000s or more people every day.
These are lesser issues, but I have come across several others viz: payment transactions, OTP validations, unrealistic file size compressions requirements imposed, and many more.
It is not ideal for each user to raise tickets for the support team to clear.
I am told that the NIC development team do not have the resources to do proper testing before deploying an application.
This is bad for nation-building and needs a solution.</v>
      </c>
      <c r="D1251" s="4" t="s">
        <v>2150</v>
      </c>
      <c r="E1251" s="4"/>
      <c r="F1251" s="4"/>
      <c r="G1251" s="4"/>
      <c r="H1251" s="4"/>
      <c r="I1251" s="4"/>
      <c r="J1251" s="4"/>
      <c r="K1251" s="4"/>
      <c r="L1251" s="4"/>
      <c r="M1251" s="4"/>
      <c r="N1251" s="4"/>
      <c r="O1251" s="4"/>
      <c r="P1251" s="4"/>
      <c r="Q1251" s="4"/>
      <c r="R1251" s="4"/>
      <c r="S1251" s="4"/>
      <c r="T1251" s="4"/>
      <c r="U1251" s="4"/>
      <c r="V1251" s="4"/>
      <c r="W1251" s="4"/>
      <c r="X1251" s="4"/>
      <c r="Y1251" s="4"/>
      <c r="Z1251" s="4"/>
    </row>
    <row r="1252" spans="1:26" ht="14.25" customHeight="1" x14ac:dyDescent="0.3">
      <c r="A1252" s="6" t="s">
        <v>2151</v>
      </c>
      <c r="B1252" s="6" t="s">
        <v>2152</v>
      </c>
      <c r="C1252" s="4" t="str">
        <f ca="1">IFERROR(__xludf.DUMMYFUNCTION("GOOGLETRANSLATE(B1252,""auto"",""en"")"),"There are many new ways to normalize the complexity and confusion of all people, which can give their life easy and employment to the unemployed like -
We should work in a group
People should help in each other's work
We should adopt good habits of other "&amp;"people")</f>
        <v>There are many new ways to normalize the complexity and confusion of all people, which can give their life easy and employment to the unemployed like -
We should work in a group
People should help in each other's work
We should adopt good habits of other people</v>
      </c>
      <c r="D1252" s="4" t="s">
        <v>3210</v>
      </c>
      <c r="E1252" s="4"/>
      <c r="F1252" s="4"/>
      <c r="G1252" s="4"/>
      <c r="H1252" s="4"/>
      <c r="I1252" s="4"/>
      <c r="J1252" s="4"/>
      <c r="K1252" s="4"/>
      <c r="L1252" s="4"/>
      <c r="M1252" s="4"/>
      <c r="N1252" s="4"/>
      <c r="O1252" s="4"/>
      <c r="P1252" s="4"/>
      <c r="Q1252" s="4"/>
      <c r="R1252" s="4"/>
      <c r="S1252" s="4"/>
      <c r="T1252" s="4"/>
      <c r="U1252" s="4"/>
      <c r="V1252" s="4"/>
      <c r="W1252" s="4"/>
      <c r="X1252" s="4"/>
      <c r="Y1252" s="4"/>
      <c r="Z1252" s="4"/>
    </row>
    <row r="1253" spans="1:26" ht="14.25" customHeight="1" x14ac:dyDescent="0.3">
      <c r="A1253" s="6" t="s">
        <v>2153</v>
      </c>
      <c r="B1253" s="6" t="s">
        <v>2154</v>
      </c>
      <c r="C1253" s="4" t="str">
        <f ca="1">IFERROR(__xludf.DUMMYFUNCTION("GOOGLETRANSLATE(B1253,""auto"",""en"")"),"“All ideas are welcome!” Have you ever heard this sentence that urges its audience to participate actively in ideation processes?
The principle of the idea management solution is to collect, centralize and track all these ideas. If we had to define an ide"&amp;"a box, we would say it is a way to gather ideas from employees and make the company continuously improve in different areas through collective intelligence. The areas to impact includes
Business activity, implement new ways of doing business
Products deve"&amp;"lopment
HR processes
Organizational processes
Company’s diversity and inclusion policy
Company’s environmental commitment
R&amp;D and innovation
Through the prism of these different examples, you can see that it is entirely possible (and even recommended) to "&amp;"set up thematic idea boxes. The employee experience will only be enhanced as everyone will have the opportunity to express themselves on essential subject. Every student should know about their heritage and culture.")</f>
        <v>“All ideas are welcome!” Have you ever heard this sentence that urges its audience to participate actively in ideation processes?
The principle of the idea management solution is to collect, centralize and track all these ideas. If we had to define an idea box, we would say it is a way to gather ideas from employees and make the company continuously improve in different areas through collective intelligence. The areas to impact includes
Business activity, implement new ways of doing business
Products development
HR processes
Organizational processes
Company’s diversity and inclusion policy
Company’s environmental commitment
R&amp;D and innovation
Through the prism of these different examples, you can see that it is entirely possible (and even recommended) to set up thematic idea boxes. The employee experience will only be enhanced as everyone will have the opportunity to express themselves on essential subject. Every student should know about their heritage and culture.</v>
      </c>
      <c r="D1253" s="4" t="s">
        <v>2154</v>
      </c>
      <c r="E1253" s="4"/>
      <c r="F1253" s="4"/>
      <c r="G1253" s="4"/>
      <c r="H1253" s="4"/>
      <c r="I1253" s="4"/>
      <c r="J1253" s="4"/>
      <c r="K1253" s="4"/>
      <c r="L1253" s="4"/>
      <c r="M1253" s="4"/>
      <c r="N1253" s="4"/>
      <c r="O1253" s="4"/>
      <c r="P1253" s="4"/>
      <c r="Q1253" s="4"/>
      <c r="R1253" s="4"/>
      <c r="S1253" s="4"/>
      <c r="T1253" s="4"/>
      <c r="U1253" s="4"/>
      <c r="V1253" s="4"/>
      <c r="W1253" s="4"/>
      <c r="X1253" s="4"/>
      <c r="Y1253" s="4"/>
      <c r="Z1253" s="4"/>
    </row>
    <row r="1254" spans="1:26" ht="14.25" customHeight="1" x14ac:dyDescent="0.3">
      <c r="A1254" s="6" t="s">
        <v>2021</v>
      </c>
      <c r="B1254" s="6" t="s">
        <v>2155</v>
      </c>
      <c r="C1254" s="4" t="str">
        <f ca="1">IFERROR(__xludf.DUMMYFUNCTION("GOOGLETRANSLATE(B1254,""auto"",""en"")"),"It is very important to enact a law of population control!")</f>
        <v>It is very important to enact a law of population control!</v>
      </c>
      <c r="D1254" s="4" t="s">
        <v>3211</v>
      </c>
      <c r="E1254" s="4"/>
      <c r="F1254" s="4"/>
      <c r="G1254" s="4"/>
      <c r="H1254" s="4"/>
      <c r="I1254" s="4"/>
      <c r="J1254" s="4"/>
      <c r="K1254" s="4"/>
      <c r="L1254" s="4"/>
      <c r="M1254" s="4"/>
      <c r="N1254" s="4"/>
      <c r="O1254" s="4"/>
      <c r="P1254" s="4"/>
      <c r="Q1254" s="4"/>
      <c r="R1254" s="4"/>
      <c r="S1254" s="4"/>
      <c r="T1254" s="4"/>
      <c r="U1254" s="4"/>
      <c r="V1254" s="4"/>
      <c r="W1254" s="4"/>
      <c r="X1254" s="4"/>
      <c r="Y1254" s="4"/>
      <c r="Z1254" s="4"/>
    </row>
    <row r="1255" spans="1:26" ht="14.25" customHeight="1" x14ac:dyDescent="0.3">
      <c r="A1255" s="6" t="s">
        <v>2021</v>
      </c>
      <c r="B1255" s="6" t="s">
        <v>2156</v>
      </c>
      <c r="C1255" s="4" t="str">
        <f ca="1">IFERROR(__xludf.DUMMYFUNCTION("GOOGLETRANSLATE(B1255,""auto"",""en"")"),"The problem of all nations and provinces etc. The role of the role, the need and the utility and availability are different from being the same and all of them also have maximum understanding of the citizens, so the priority of national citizens is the pr"&amp;"iority of the national citizens rather than copying solution suggestions etc. Should be given!")</f>
        <v>The problem of all nations and provinces etc. The role of the role, the need and the utility and availability are different from being the same and all of them also have maximum understanding of the citizens, so the priority of national citizens is the priority of the national citizens rather than copying solution suggestions etc. Should be given!</v>
      </c>
      <c r="D1255" s="4" t="s">
        <v>3212</v>
      </c>
      <c r="E1255" s="4"/>
      <c r="F1255" s="4"/>
      <c r="G1255" s="4"/>
      <c r="H1255" s="4"/>
      <c r="I1255" s="4"/>
      <c r="J1255" s="4"/>
      <c r="K1255" s="4"/>
      <c r="L1255" s="4"/>
      <c r="M1255" s="4"/>
      <c r="N1255" s="4"/>
      <c r="O1255" s="4"/>
      <c r="P1255" s="4"/>
      <c r="Q1255" s="4"/>
      <c r="R1255" s="4"/>
      <c r="S1255" s="4"/>
      <c r="T1255" s="4"/>
      <c r="U1255" s="4"/>
      <c r="V1255" s="4"/>
      <c r="W1255" s="4"/>
      <c r="X1255" s="4"/>
      <c r="Y1255" s="4"/>
      <c r="Z1255" s="4"/>
    </row>
    <row r="1256" spans="1:26" ht="14.25" customHeight="1" x14ac:dyDescent="0.3">
      <c r="A1256" s="6" t="s">
        <v>2157</v>
      </c>
      <c r="B1256" s="6" t="s">
        <v>2158</v>
      </c>
      <c r="C1256" s="4" t="str">
        <f ca="1">IFERROR(__xludf.DUMMYFUNCTION("GOOGLETRANSLATE(B1256,""auto"",""en"")"),"People Seva Charitable Trust ( www.peopleseva.org )
Vision of our trust :
We Believe , everyone in the society has potential to contribute in serving the Nation. We are providing a unique platform for everyone to get involved in the service of this glorio"&amp;"us land that is Bharat. Being a capable &amp; responsible member of this society, not just participate but be the epicenter in building an awakened &amp; Atmanirbhar society. Let us reclaim our glorious past and become one Strong &amp; United Bharat.")</f>
        <v>People Seva Charitable Trust ( www.peopleseva.org )
Vision of our trust :
We Believe , everyone in the society has potential to contribute in serving the Nation. We are providing a unique platform for everyone to get involved in the service of this glorious land that is Bharat. Being a capable &amp; responsible member of this society, not just participate but be the epicenter in building an awakened &amp; Atmanirbhar society. Let us reclaim our glorious past and become one Strong &amp; United Bharat.</v>
      </c>
      <c r="D1256" s="4" t="s">
        <v>2158</v>
      </c>
      <c r="E1256" s="4"/>
      <c r="F1256" s="4"/>
      <c r="G1256" s="4"/>
      <c r="H1256" s="4"/>
      <c r="I1256" s="4"/>
      <c r="J1256" s="4"/>
      <c r="K1256" s="4"/>
      <c r="L1256" s="4"/>
      <c r="M1256" s="4"/>
      <c r="N1256" s="4"/>
      <c r="O1256" s="4"/>
      <c r="P1256" s="4"/>
      <c r="Q1256" s="4"/>
      <c r="R1256" s="4"/>
      <c r="S1256" s="4"/>
      <c r="T1256" s="4"/>
      <c r="U1256" s="4"/>
      <c r="V1256" s="4"/>
      <c r="W1256" s="4"/>
      <c r="X1256" s="4"/>
      <c r="Y1256" s="4"/>
      <c r="Z1256" s="4"/>
    </row>
    <row r="1257" spans="1:26" ht="14.25" customHeight="1" x14ac:dyDescent="0.3">
      <c r="A1257" s="6" t="s">
        <v>2131</v>
      </c>
      <c r="B1257" s="6" t="s">
        <v>2159</v>
      </c>
      <c r="C1257" s="4" t="str">
        <f ca="1">IFERROR(__xludf.DUMMYFUNCTION("GOOGLETRANSLATE(B1257,""auto"",""en"")"),"Respected PM,
please make all the states bus service online like GSRTC.")</f>
        <v>Respected PM,
please make all the states bus service online like GSRTC.</v>
      </c>
      <c r="D1257" s="4" t="s">
        <v>2159</v>
      </c>
      <c r="E1257" s="4"/>
      <c r="F1257" s="4"/>
      <c r="G1257" s="4"/>
      <c r="H1257" s="4"/>
      <c r="I1257" s="4"/>
      <c r="J1257" s="4"/>
      <c r="K1257" s="4"/>
      <c r="L1257" s="4"/>
      <c r="M1257" s="4"/>
      <c r="N1257" s="4"/>
      <c r="O1257" s="4"/>
      <c r="P1257" s="4"/>
      <c r="Q1257" s="4"/>
      <c r="R1257" s="4"/>
      <c r="S1257" s="4"/>
      <c r="T1257" s="4"/>
      <c r="U1257" s="4"/>
      <c r="V1257" s="4"/>
      <c r="W1257" s="4"/>
      <c r="X1257" s="4"/>
      <c r="Y1257" s="4"/>
      <c r="Z1257" s="4"/>
    </row>
    <row r="1258" spans="1:26" ht="14.25" customHeight="1" x14ac:dyDescent="0.3">
      <c r="A1258" s="6" t="s">
        <v>2160</v>
      </c>
      <c r="B1258" s="6" t="s">
        <v>2161</v>
      </c>
      <c r="C1258" s="4" t="str">
        <f ca="1">IFERROR(__xludf.DUMMYFUNCTION("GOOGLETRANSLATE(B1258,""auto"",""en"")"),"As per the 9th class CBSE History books , none of the chapters review of the Indian past and tells us about the great struggle of great freedom fighters like Shahid Bhagat Singh, Rajguru , Sukhdev , Chandra Shekhar Azad. I agree that 1st-8th we study abou"&amp;"t Indian past but none of children remember that. Once I asked a 9th class student about Tirot Singh and he was just blank at that moment. Then I realised that Indian students are not aware of their own country's past and they are studying the French revo"&amp;"lution and all. So , I just request to CBSE to improve the syllabus.")</f>
        <v>As per the 9th class CBSE History books , none of the chapters review of the Indian past and tells us about the great struggle of great freedom fighters like Shahid Bhagat Singh, Rajguru , Sukhdev , Chandra Shekhar Azad. I agree that 1st-8th we study about Indian past but none of children remember that. Once I asked a 9th class student about Tirot Singh and he was just blank at that moment. Then I realised that Indian students are not aware of their own country's past and they are studying the French revolution and all. So , I just request to CBSE to improve the syllabus.</v>
      </c>
      <c r="D1258" s="4" t="s">
        <v>2161</v>
      </c>
      <c r="E1258" s="4"/>
      <c r="F1258" s="4"/>
      <c r="G1258" s="4"/>
      <c r="H1258" s="4"/>
      <c r="I1258" s="4"/>
      <c r="J1258" s="4"/>
      <c r="K1258" s="4"/>
      <c r="L1258" s="4"/>
      <c r="M1258" s="4"/>
      <c r="N1258" s="4"/>
      <c r="O1258" s="4"/>
      <c r="P1258" s="4"/>
      <c r="Q1258" s="4"/>
      <c r="R1258" s="4"/>
      <c r="S1258" s="4"/>
      <c r="T1258" s="4"/>
      <c r="U1258" s="4"/>
      <c r="V1258" s="4"/>
      <c r="W1258" s="4"/>
      <c r="X1258" s="4"/>
      <c r="Y1258" s="4"/>
      <c r="Z1258" s="4"/>
    </row>
    <row r="1259" spans="1:26" ht="14.25" customHeight="1" x14ac:dyDescent="0.3">
      <c r="A1259" s="6" t="s">
        <v>2162</v>
      </c>
      <c r="B1259" s="6" t="s">
        <v>2163</v>
      </c>
      <c r="C1259" s="4" t="str">
        <f ca="1">IFERROR(__xludf.DUMMYFUNCTION("GOOGLETRANSLATE(B1259,""auto"",""en"")"),"While there are many reservation on caste basis, Parents having single girl child must get reservation in admission in education institution and jobs.
New Tax regime has been accepted by only 10% Tax payer. As salarised employee gives major person of pers"&amp;"onnel Tax, Section 80C,Standard deduction, and NPS should be part of new tax regime as well.
Infrastructure development has been the major focous area of Govt for last 7 years. So in order to accumulate money for such works, Long term Tax free bonds (15 y"&amp;"ears) may be introduced so that maximum participation of citizen can be taken to arrange huge corpus.
Corona and geo political situation like ukraine war has shattered stock market for last 3 years. So limit for LTCG limit may be increased to 2 lakhs from"&amp;" present 1 lakh to attract yonger generation.
In order to make a pension friendly society, tax exemtion on NPS to be increased to Rs.1 lakh from present 50000, so as to attract maximum citizen to open NPS account.")</f>
        <v>While there are many reservation on caste basis, Parents having single girl child must get reservation in admission in education institution and jobs.
New Tax regime has been accepted by only 10% Tax payer. As salarised employee gives major person of personnel Tax, Section 80C,Standard deduction, and NPS should be part of new tax regime as well.
Infrastructure development has been the major focous area of Govt for last 7 years. So in order to accumulate money for such works, Long term Tax free bonds (15 years) may be introduced so that maximum participation of citizen can be taken to arrange huge corpus.
Corona and geo political situation like ukraine war has shattered stock market for last 3 years. So limit for LTCG limit may be increased to 2 lakhs from present 1 lakh to attract yonger generation.
In order to make a pension friendly society, tax exemtion on NPS to be increased to Rs.1 lakh from present 50000, so as to attract maximum citizen to open NPS account.</v>
      </c>
      <c r="D1259" s="4" t="s">
        <v>2163</v>
      </c>
      <c r="E1259" s="4"/>
      <c r="F1259" s="4"/>
      <c r="G1259" s="4"/>
      <c r="H1259" s="4"/>
      <c r="I1259" s="4"/>
      <c r="J1259" s="4"/>
      <c r="K1259" s="4"/>
      <c r="L1259" s="4"/>
      <c r="M1259" s="4"/>
      <c r="N1259" s="4"/>
      <c r="O1259" s="4"/>
      <c r="P1259" s="4"/>
      <c r="Q1259" s="4"/>
      <c r="R1259" s="4"/>
      <c r="S1259" s="4"/>
      <c r="T1259" s="4"/>
      <c r="U1259" s="4"/>
      <c r="V1259" s="4"/>
      <c r="W1259" s="4"/>
      <c r="X1259" s="4"/>
      <c r="Y1259" s="4"/>
      <c r="Z1259" s="4"/>
    </row>
    <row r="1260" spans="1:26" ht="14.25" customHeight="1" x14ac:dyDescent="0.3">
      <c r="A1260" s="6" t="s">
        <v>2164</v>
      </c>
      <c r="B1260" s="6" t="s">
        <v>2165</v>
      </c>
      <c r="C1260" s="4" t="str">
        <f ca="1">IFERROR(__xludf.DUMMYFUNCTION("GOOGLETRANSLATE(B1260,""auto"",""en"")"),"Every student should know about their heritage and culture. Then only they proud of it's. Only one culture in the world stand still even though foreign invaders occupy and ruled our country. Every citizen should know about the heroes of our nation who fig"&amp;"ht against foreign invaders and their achievements to protect our motherland")</f>
        <v>Every student should know about their heritage and culture. Then only they proud of it's. Only one culture in the world stand still even though foreign invaders occupy and ruled our country. Every citizen should know about the heroes of our nation who fight against foreign invaders and their achievements to protect our motherland</v>
      </c>
      <c r="D1260" s="4" t="s">
        <v>2165</v>
      </c>
      <c r="E1260" s="4"/>
      <c r="F1260" s="4"/>
      <c r="G1260" s="4"/>
      <c r="H1260" s="4"/>
      <c r="I1260" s="4"/>
      <c r="J1260" s="4"/>
      <c r="K1260" s="4"/>
      <c r="L1260" s="4"/>
      <c r="M1260" s="4"/>
      <c r="N1260" s="4"/>
      <c r="O1260" s="4"/>
      <c r="P1260" s="4"/>
      <c r="Q1260" s="4"/>
      <c r="R1260" s="4"/>
      <c r="S1260" s="4"/>
      <c r="T1260" s="4"/>
      <c r="U1260" s="4"/>
      <c r="V1260" s="4"/>
      <c r="W1260" s="4"/>
      <c r="X1260" s="4"/>
      <c r="Y1260" s="4"/>
      <c r="Z1260" s="4"/>
    </row>
    <row r="1261" spans="1:26" ht="14.25" customHeight="1" x14ac:dyDescent="0.3">
      <c r="A1261" s="6" t="s">
        <v>2166</v>
      </c>
      <c r="B1261" s="6" t="s">
        <v>2167</v>
      </c>
      <c r="C1261" s="4" t="str">
        <f ca="1">IFERROR(__xludf.DUMMYFUNCTION("GOOGLETRANSLATE(B1261,""auto"",""en"")"),"Production For the World.... One Day One Project. 100 crore per project... 365 days.. 36500 crore per year for this IDEA.. Project to attract foreign Investment or Export.... ....... for every one crore investment we can assume a direct job opportunity fo"&amp;"r 10 people... that means 3650000/jobs per year... circulation of money in our Country... The project IDEAS can collect from the public ... The project that got most vote from online public poll will choose as the first project... (food, clothing, bulding"&amp;" materials, electronics, electricals, it related etc anything can be a project or service )")</f>
        <v>Production For the World.... One Day One Project. 100 crore per project... 365 days.. 36500 crore per year for this IDEA.. Project to attract foreign Investment or Export.... ....... for every one crore investment we can assume a direct job opportunity for 10 people... that means 3650000/jobs per year... circulation of money in our Country... The project IDEAS can collect from the public ... The project that got most vote from online public poll will choose as the first project... (food, clothing, bulding materials, electronics, electricals, it related etc anything can be a project or service )</v>
      </c>
      <c r="D1261" s="4" t="s">
        <v>2167</v>
      </c>
      <c r="E1261" s="4"/>
      <c r="F1261" s="4"/>
      <c r="G1261" s="4"/>
      <c r="H1261" s="4"/>
      <c r="I1261" s="4"/>
      <c r="J1261" s="4"/>
      <c r="K1261" s="4"/>
      <c r="L1261" s="4"/>
      <c r="M1261" s="4"/>
      <c r="N1261" s="4"/>
      <c r="O1261" s="4"/>
      <c r="P1261" s="4"/>
      <c r="Q1261" s="4"/>
      <c r="R1261" s="4"/>
      <c r="S1261" s="4"/>
      <c r="T1261" s="4"/>
      <c r="U1261" s="4"/>
      <c r="V1261" s="4"/>
      <c r="W1261" s="4"/>
      <c r="X1261" s="4"/>
      <c r="Y1261" s="4"/>
      <c r="Z1261" s="4"/>
    </row>
    <row r="1262" spans="1:26" ht="14.25" customHeight="1" x14ac:dyDescent="0.3">
      <c r="A1262" s="6" t="s">
        <v>2168</v>
      </c>
      <c r="B1262" s="6" t="s">
        <v>2169</v>
      </c>
      <c r="C1262" s="4" t="str">
        <f ca="1">IFERROR(__xludf.DUMMYFUNCTION("GOOGLETRANSLATE(B1262,""auto"",""en"")"),"Send the model paper and what is the exam date and give som information")</f>
        <v>Send the model paper and what is the exam date and give som information</v>
      </c>
      <c r="D1262" s="4" t="s">
        <v>2169</v>
      </c>
      <c r="E1262" s="4"/>
      <c r="F1262" s="4"/>
      <c r="G1262" s="4"/>
      <c r="H1262" s="4"/>
      <c r="I1262" s="4"/>
      <c r="J1262" s="4"/>
      <c r="K1262" s="4"/>
      <c r="L1262" s="4"/>
      <c r="M1262" s="4"/>
      <c r="N1262" s="4"/>
      <c r="O1262" s="4"/>
      <c r="P1262" s="4"/>
      <c r="Q1262" s="4"/>
      <c r="R1262" s="4"/>
      <c r="S1262" s="4"/>
      <c r="T1262" s="4"/>
      <c r="U1262" s="4"/>
      <c r="V1262" s="4"/>
      <c r="W1262" s="4"/>
      <c r="X1262" s="4"/>
      <c r="Y1262" s="4"/>
      <c r="Z1262" s="4"/>
    </row>
    <row r="1263" spans="1:26" ht="14.25" customHeight="1" x14ac:dyDescent="0.3">
      <c r="A1263" s="6" t="s">
        <v>2170</v>
      </c>
      <c r="B1263" s="6" t="s">
        <v>2171</v>
      </c>
      <c r="C1263" s="4" t="str">
        <f ca="1">IFERROR(__xludf.DUMMYFUNCTION("GOOGLETRANSLATE(B1263,""auto"",""en"")"),"Veer ball diwas")</f>
        <v>Veer ball diwas</v>
      </c>
      <c r="D1263" s="4" t="s">
        <v>3213</v>
      </c>
      <c r="E1263" s="4"/>
      <c r="F1263" s="4"/>
      <c r="G1263" s="4"/>
      <c r="H1263" s="4"/>
      <c r="I1263" s="4"/>
      <c r="J1263" s="4"/>
      <c r="K1263" s="4"/>
      <c r="L1263" s="4"/>
      <c r="M1263" s="4"/>
      <c r="N1263" s="4"/>
      <c r="O1263" s="4"/>
      <c r="P1263" s="4"/>
      <c r="Q1263" s="4"/>
      <c r="R1263" s="4"/>
      <c r="S1263" s="4"/>
      <c r="T1263" s="4"/>
      <c r="U1263" s="4"/>
      <c r="V1263" s="4"/>
      <c r="W1263" s="4"/>
      <c r="X1263" s="4"/>
      <c r="Y1263" s="4"/>
      <c r="Z1263" s="4"/>
    </row>
    <row r="1264" spans="1:26" ht="14.25" customHeight="1" x14ac:dyDescent="0.3">
      <c r="A1264" s="6" t="s">
        <v>2172</v>
      </c>
      <c r="B1264" s="6" t="s">
        <v>2173</v>
      </c>
      <c r="C1264" s="4" t="str">
        <f ca="1">IFERROR(__xludf.DUMMYFUNCTION("GOOGLETRANSLATE(B1264,""auto"",""en"")"),"Sir, Kindly Don’t Let Freedom Of Expression News Telecast To Be MissUsed, Terrorists Organisations Are Watching Every Move Every Reaction’s, They Are Observing &amp; Absorbing Our Every Movement, Thought, Emotions, Can Manipulate With It &amp; Create Chaos Around"&amp;" The Country With It. If The Press And Media News Channels Have Problems With It, Then Kindly Explain Them The Consequences Of The Government Problems. Thank You 🙏")</f>
        <v>Sir, Kindly Don’t Let Freedom Of Expression News Telecast To Be MissUsed, Terrorists Organisations Are Watching Every Move Every Reaction’s, They Are Observing &amp; Absorbing Our Every Movement, Thought, Emotions, Can Manipulate With It &amp; Create Chaos Around The Country With It. If The Press And Media News Channels Have Problems With It, Then Kindly Explain Them The Consequences Of The Government Problems. Thank You 🙏</v>
      </c>
      <c r="D1264" s="4" t="s">
        <v>2173</v>
      </c>
      <c r="E1264" s="4"/>
      <c r="F1264" s="4"/>
      <c r="G1264" s="4"/>
      <c r="H1264" s="4"/>
      <c r="I1264" s="4"/>
      <c r="J1264" s="4"/>
      <c r="K1264" s="4"/>
      <c r="L1264" s="4"/>
      <c r="M1264" s="4"/>
      <c r="N1264" s="4"/>
      <c r="O1264" s="4"/>
      <c r="P1264" s="4"/>
      <c r="Q1264" s="4"/>
      <c r="R1264" s="4"/>
      <c r="S1264" s="4"/>
      <c r="T1264" s="4"/>
      <c r="U1264" s="4"/>
      <c r="V1264" s="4"/>
      <c r="W1264" s="4"/>
      <c r="X1264" s="4"/>
      <c r="Y1264" s="4"/>
      <c r="Z1264" s="4"/>
    </row>
    <row r="1265" spans="1:26" ht="14.25" customHeight="1" x14ac:dyDescent="0.3">
      <c r="A1265" s="6" t="s">
        <v>2174</v>
      </c>
      <c r="B1265" s="6" t="s">
        <v>2175</v>
      </c>
      <c r="C1265" s="4" t="str">
        <f ca="1">IFERROR(__xludf.DUMMYFUNCTION("GOOGLETRANSLATE(B1265,""auto"",""en"")"),"“All ideas are welcome!” Have you ever heard this sentence that urges its audience to participate actively in ideation processes?
The principle of the idea management solution is to collect, centralize and track all these ideas. If we had to define an ide"&amp;"a box, we would say it is a way to gather ideas from employees and make the company continuously improve in different areas through collective intelligence. The areas to impact include:
Business activity, implement new ways of doing business
Products deve"&amp;"lopment
HR processes
Organizational processes
Company’s diversity and inclusion policy
Company’s environmental commitment
R&amp;D and innovation
Through the prism of these different examples, you can see that it is entirely possible (and even recommended) to "&amp;"set up thematic idea boxes. The employee experience will only be enhanced as everyone will have the opportunity to express themselves on essential subject.")</f>
        <v>“All ideas are welcome!” Have you ever heard this sentence that urges its audience to participate actively in ideation processes?
The principle of the idea management solution is to collect, centralize and track all these ideas. If we had to define an idea box, we would say it is a way to gather ideas from employees and make the company continuously improve in different areas through collective intelligence. The areas to impact include:
Business activity, implement new ways of doing business
Products development
HR processes
Organizational processes
Company’s diversity and inclusion policy
Company’s environmental commitment
R&amp;D and innovation
Through the prism of these different examples, you can see that it is entirely possible (and even recommended) to set up thematic idea boxes. The employee experience will only be enhanced as everyone will have the opportunity to express themselves on essential subject.</v>
      </c>
      <c r="D1265" s="4" t="s">
        <v>2175</v>
      </c>
      <c r="E1265" s="4"/>
      <c r="F1265" s="4"/>
      <c r="G1265" s="4"/>
      <c r="H1265" s="4"/>
      <c r="I1265" s="4"/>
      <c r="J1265" s="4"/>
      <c r="K1265" s="4"/>
      <c r="L1265" s="4"/>
      <c r="M1265" s="4"/>
      <c r="N1265" s="4"/>
      <c r="O1265" s="4"/>
      <c r="P1265" s="4"/>
      <c r="Q1265" s="4"/>
      <c r="R1265" s="4"/>
      <c r="S1265" s="4"/>
      <c r="T1265" s="4"/>
      <c r="U1265" s="4"/>
      <c r="V1265" s="4"/>
      <c r="W1265" s="4"/>
      <c r="X1265" s="4"/>
      <c r="Y1265" s="4"/>
      <c r="Z1265" s="4"/>
    </row>
    <row r="1266" spans="1:26" ht="14.25" customHeight="1" x14ac:dyDescent="0.3">
      <c r="A1266" s="6" t="s">
        <v>2176</v>
      </c>
      <c r="B1266" s="6" t="s">
        <v>2177</v>
      </c>
      <c r="C1266" s="4" t="str">
        <f ca="1">IFERROR(__xludf.DUMMYFUNCTION("GOOGLETRANSLATE(B1266,""auto"",""en"")"),"Subject: Regarding the allegation of false assault from the job of cutting 2 increments due to complaint in PMO by PSU Ferro Scrap Nigam Limited by PSU Ferro Scrap Nigam Limited and not giving service certificates till now. References: Complaint Registrat"&amp;"ion Number PMOPG /E /2022 /0315162 dated 26. 11. 2022 Monsiers, I joined Junior Manager Personnel and Administration Department in the year 2008 in Mukesh Kumar Ferro Scrap Nigam Limited and in my 3 years due to Outstanding Performance Promotion took plac"&amp;"e in the company that was being done by the higher authorities that were being done by the higher authorities and the Hon'ble Parliament members in the Lok Sabha, but due to the big syndicate of corruption, relatives and who are known as big people and th"&amp;"e people who know it on a large scale For the examination, everyone was given medicine on the basis of interview. Under the Whistle Blower, I complained of corruption in PMO, due to which the officials involved in corruption consumed by conspiracy")</f>
        <v>Subject: Regarding the allegation of false assault from the job of cutting 2 increments due to complaint in PMO by PSU Ferro Scrap Nigam Limited by PSU Ferro Scrap Nigam Limited and not giving service certificates till now. References: Complaint Registration Number PMOPG /E /2022 /0315162 dated 26. 11. 2022 Monsiers, I joined Junior Manager Personnel and Administration Department in the year 2008 in Mukesh Kumar Ferro Scrap Nigam Limited and in my 3 years due to Outstanding Performance Promotion took place in the company that was being done by the higher authorities that were being done by the higher authorities and the Hon'ble Parliament members in the Lok Sabha, but due to the big syndicate of corruption, relatives and who are known as big people and the people who know it on a large scale For the examination, everyone was given medicine on the basis of interview. Under the Whistle Blower, I complained of corruption in PMO, due to which the officials involved in corruption consumed by conspiracy</v>
      </c>
      <c r="D1266" s="4" t="s">
        <v>3214</v>
      </c>
      <c r="E1266" s="4"/>
      <c r="F1266" s="4"/>
      <c r="G1266" s="4"/>
      <c r="H1266" s="4"/>
      <c r="I1266" s="4"/>
      <c r="J1266" s="4"/>
      <c r="K1266" s="4"/>
      <c r="L1266" s="4"/>
      <c r="M1266" s="4"/>
      <c r="N1266" s="4"/>
      <c r="O1266" s="4"/>
      <c r="P1266" s="4"/>
      <c r="Q1266" s="4"/>
      <c r="R1266" s="4"/>
      <c r="S1266" s="4"/>
      <c r="T1266" s="4"/>
      <c r="U1266" s="4"/>
      <c r="V1266" s="4"/>
      <c r="W1266" s="4"/>
      <c r="X1266" s="4"/>
      <c r="Y1266" s="4"/>
      <c r="Z1266" s="4"/>
    </row>
    <row r="1267" spans="1:26" ht="14.25" customHeight="1" x14ac:dyDescent="0.3">
      <c r="A1267" s="6" t="s">
        <v>2178</v>
      </c>
      <c r="B1267" s="6" t="s">
        <v>2179</v>
      </c>
      <c r="C1267" s="4" t="str">
        <f ca="1">IFERROR(__xludf.DUMMYFUNCTION("GOOGLETRANSLATE(B1267,""auto"",""en"")"),"Sir m itna hi khna kahuege ki dash m ek family ek sarkari nokri usa 3 lawh h 1 lawh h 1 har ghr m sarkari nokri nokri hogi 2 lawh jansakiya nytrad ragee 3 barzgari nehi rhhii rhhhi rhhii rhhhii rhhhi")</f>
        <v>Sir m itna hi khna kahuege ki dash m ek family ek sarkari nokri usa 3 lawh h 1 lawh h 1 har ghr m sarkari nokri nokri hogi 2 lawh jansakiya nytrad ragee 3 barzgari nehi rhhii rhhhi rhhii rhhhii rhhhi</v>
      </c>
      <c r="D1267" s="4" t="s">
        <v>3215</v>
      </c>
      <c r="E1267" s="4"/>
      <c r="F1267" s="4"/>
      <c r="G1267" s="4"/>
      <c r="H1267" s="4"/>
      <c r="I1267" s="4"/>
      <c r="J1267" s="4"/>
      <c r="K1267" s="4"/>
      <c r="L1267" s="4"/>
      <c r="M1267" s="4"/>
      <c r="N1267" s="4"/>
      <c r="O1267" s="4"/>
      <c r="P1267" s="4"/>
      <c r="Q1267" s="4"/>
      <c r="R1267" s="4"/>
      <c r="S1267" s="4"/>
      <c r="T1267" s="4"/>
      <c r="U1267" s="4"/>
      <c r="V1267" s="4"/>
      <c r="W1267" s="4"/>
      <c r="X1267" s="4"/>
      <c r="Y1267" s="4"/>
      <c r="Z1267" s="4"/>
    </row>
    <row r="1268" spans="1:26" ht="14.25" customHeight="1" x14ac:dyDescent="0.3">
      <c r="A1268" s="6" t="s">
        <v>2180</v>
      </c>
      <c r="B1268" s="6" t="s">
        <v>2181</v>
      </c>
      <c r="C1268" s="4" t="str">
        <f ca="1">IFERROR(__xludf.DUMMYFUNCTION("GOOGLETRANSLATE(B1268,""auto"",""en"")"),"please do read this image text. it's important.")</f>
        <v>please do read this image text. it's important.</v>
      </c>
      <c r="D1268" s="4" t="s">
        <v>2181</v>
      </c>
      <c r="E1268" s="4"/>
      <c r="F1268" s="4"/>
      <c r="G1268" s="4"/>
      <c r="H1268" s="4"/>
      <c r="I1268" s="4"/>
      <c r="J1268" s="4"/>
      <c r="K1268" s="4"/>
      <c r="L1268" s="4"/>
      <c r="M1268" s="4"/>
      <c r="N1268" s="4"/>
      <c r="O1268" s="4"/>
      <c r="P1268" s="4"/>
      <c r="Q1268" s="4"/>
      <c r="R1268" s="4"/>
      <c r="S1268" s="4"/>
      <c r="T1268" s="4"/>
      <c r="U1268" s="4"/>
      <c r="V1268" s="4"/>
      <c r="W1268" s="4"/>
      <c r="X1268" s="4"/>
      <c r="Y1268" s="4"/>
      <c r="Z1268" s="4"/>
    </row>
    <row r="1269" spans="1:26" ht="14.25" customHeight="1" x14ac:dyDescent="0.3">
      <c r="A1269" s="6" t="s">
        <v>2182</v>
      </c>
      <c r="B1269" s="6" t="s">
        <v>2183</v>
      </c>
      <c r="C1269" s="4" t="str">
        <f ca="1">IFERROR(__xludf.DUMMYFUNCTION("GOOGLETRANSLATE(B1269,""auto"",""en"")"),"Create awareness for students")</f>
        <v>Create awareness for students</v>
      </c>
      <c r="D1269" s="4" t="s">
        <v>2183</v>
      </c>
      <c r="E1269" s="4"/>
      <c r="F1269" s="4"/>
      <c r="G1269" s="4"/>
      <c r="H1269" s="4"/>
      <c r="I1269" s="4"/>
      <c r="J1269" s="4"/>
      <c r="K1269" s="4"/>
      <c r="L1269" s="4"/>
      <c r="M1269" s="4"/>
      <c r="N1269" s="4"/>
      <c r="O1269" s="4"/>
      <c r="P1269" s="4"/>
      <c r="Q1269" s="4"/>
      <c r="R1269" s="4"/>
      <c r="S1269" s="4"/>
      <c r="T1269" s="4"/>
      <c r="U1269" s="4"/>
      <c r="V1269" s="4"/>
      <c r="W1269" s="4"/>
      <c r="X1269" s="4"/>
      <c r="Y1269" s="4"/>
      <c r="Z1269" s="4"/>
    </row>
    <row r="1270" spans="1:26" ht="14.25" customHeight="1" x14ac:dyDescent="0.3">
      <c r="A1270" s="6" t="s">
        <v>2184</v>
      </c>
      <c r="B1270" s="6" t="s">
        <v>2185</v>
      </c>
      <c r="C1270" s="4" t="str">
        <f ca="1">IFERROR(__xludf.DUMMYFUNCTION("GOOGLETRANSLATE(B1270,""auto"",""en"")"),"I have an idea, using which the corruption going on in the country can be rooted out and at the same time India can be recognized as the country of the world.")</f>
        <v>I have an idea, using which the corruption going on in the country can be rooted out and at the same time India can be recognized as the country of the world.</v>
      </c>
      <c r="D1270" s="4" t="s">
        <v>2185</v>
      </c>
      <c r="E1270" s="4"/>
      <c r="F1270" s="4"/>
      <c r="G1270" s="4"/>
      <c r="H1270" s="4"/>
      <c r="I1270" s="4"/>
      <c r="J1270" s="4"/>
      <c r="K1270" s="4"/>
      <c r="L1270" s="4"/>
      <c r="M1270" s="4"/>
      <c r="N1270" s="4"/>
      <c r="O1270" s="4"/>
      <c r="P1270" s="4"/>
      <c r="Q1270" s="4"/>
      <c r="R1270" s="4"/>
      <c r="S1270" s="4"/>
      <c r="T1270" s="4"/>
      <c r="U1270" s="4"/>
      <c r="V1270" s="4"/>
      <c r="W1270" s="4"/>
      <c r="X1270" s="4"/>
      <c r="Y1270" s="4"/>
      <c r="Z1270" s="4"/>
    </row>
    <row r="1271" spans="1:26" ht="14.25" customHeight="1" x14ac:dyDescent="0.3">
      <c r="A1271" s="6" t="s">
        <v>2186</v>
      </c>
      <c r="B1271" s="6" t="s">
        <v>2187</v>
      </c>
      <c r="C1271" s="4" t="str">
        <f ca="1">IFERROR(__xludf.DUMMYFUNCTION("GOOGLETRANSLATE(B1271,""auto"",""en"")"),": Women Education is a major step to the full development of our country. It can bring socio-economic growth in our country. An educated woman has the ability to manage her home and professional life. In the past, domestic work was the only priority for w"&amp;"omen. But in this 21st century, women are also achieving top positions in many fields. Even nowadays girls are scoring high compared to boys in the school/college/ university level exams. So, all women should get an education to bring progress to our coun"&amp;"try.")</f>
        <v>: Women Education is a major step to the full development of our country. It can bring socio-economic growth in our country. An educated woman has the ability to manage her home and professional life. In the past, domestic work was the only priority for women. But in this 21st century, women are also achieving top positions in many fields. Even nowadays girls are scoring high compared to boys in the school/college/ university level exams. So, all women should get an education to bring progress to our country.</v>
      </c>
      <c r="D1271" s="4" t="s">
        <v>2187</v>
      </c>
      <c r="E1271" s="4"/>
      <c r="F1271" s="4"/>
      <c r="G1271" s="4"/>
      <c r="H1271" s="4"/>
      <c r="I1271" s="4"/>
      <c r="J1271" s="4"/>
      <c r="K1271" s="4"/>
      <c r="L1271" s="4"/>
      <c r="M1271" s="4"/>
      <c r="N1271" s="4"/>
      <c r="O1271" s="4"/>
      <c r="P1271" s="4"/>
      <c r="Q1271" s="4"/>
      <c r="R1271" s="4"/>
      <c r="S1271" s="4"/>
      <c r="T1271" s="4"/>
      <c r="U1271" s="4"/>
      <c r="V1271" s="4"/>
      <c r="W1271" s="4"/>
      <c r="X1271" s="4"/>
      <c r="Y1271" s="4"/>
      <c r="Z1271" s="4"/>
    </row>
    <row r="1272" spans="1:26" ht="14.25" customHeight="1" x14ac:dyDescent="0.3">
      <c r="A1272" s="6" t="s">
        <v>2188</v>
      </c>
      <c r="B1272" s="6" t="s">
        <v>2189</v>
      </c>
      <c r="C1272" s="4" t="str">
        <f ca="1">IFERROR(__xludf.DUMMYFUNCTION("GOOGLETRANSLATE(B1272,""auto"",""en"")"),"sir sports do man perfect and healthy so please implement the sports and games to education put games link-up with study sir every public exam to conduct 90 marks and conduct sports with 10 marks")</f>
        <v>sir sports do man perfect and healthy so please implement the sports and games to education put games link-up with study sir every public exam to conduct 90 marks and conduct sports with 10 marks</v>
      </c>
      <c r="D1272" s="4" t="s">
        <v>2189</v>
      </c>
      <c r="E1272" s="4"/>
      <c r="F1272" s="4"/>
      <c r="G1272" s="4"/>
      <c r="H1272" s="4"/>
      <c r="I1272" s="4"/>
      <c r="J1272" s="4"/>
      <c r="K1272" s="4"/>
      <c r="L1272" s="4"/>
      <c r="M1272" s="4"/>
      <c r="N1272" s="4"/>
      <c r="O1272" s="4"/>
      <c r="P1272" s="4"/>
      <c r="Q1272" s="4"/>
      <c r="R1272" s="4"/>
      <c r="S1272" s="4"/>
      <c r="T1272" s="4"/>
      <c r="U1272" s="4"/>
      <c r="V1272" s="4"/>
      <c r="W1272" s="4"/>
      <c r="X1272" s="4"/>
      <c r="Y1272" s="4"/>
      <c r="Z1272" s="4"/>
    </row>
    <row r="1273" spans="1:26" ht="14.25" customHeight="1" x14ac:dyDescent="0.3">
      <c r="A1273" s="6" t="s">
        <v>2190</v>
      </c>
      <c r="B1273" s="6" t="s">
        <v>2191</v>
      </c>
      <c r="C1273" s="4" t="str">
        <f ca="1">IFERROR(__xludf.DUMMYFUNCTION("GOOGLETRANSLATE(B1273,""auto"",""en"")"),"Respected Modi ji,
I have been running pillar to post to get medical insurance for my 45 years old wife who got diagnosed with breast cancer. Later on I realized that it is like a pandemic where breast cancer is extremely common in females. However, by go"&amp;"d grace, this is easiest of the cancers to treat where patients live long life once treatment is over.
However, since it is ""cancer"", no insurance company provides medical insurance cover. Where will a female go if she is unable to get the insurance. Wh"&amp;"y can't breast cancer be considered as ""exclusion"" from the list of cancers as probability of living a long life is almost 100%.
You are the messiah of females. Request your intervention for the overall benefit of females.")</f>
        <v>Respected Modi ji,
I have been running pillar to post to get medical insurance for my 45 years old wife who got diagnosed with breast cancer. Later on I realized that it is like a pandemic where breast cancer is extremely common in females. However, by god grace, this is easiest of the cancers to treat where patients live long life once treatment is over.
However, since it is "cancer", no insurance company provides medical insurance cover. Where will a female go if she is unable to get the insurance. Why can't breast cancer be considered as "exclusion" from the list of cancers as probability of living a long life is almost 100%.
You are the messiah of females. Request your intervention for the overall benefit of females.</v>
      </c>
      <c r="D1273" s="4" t="s">
        <v>2191</v>
      </c>
      <c r="E1273" s="4"/>
      <c r="F1273" s="4"/>
      <c r="G1273" s="4"/>
      <c r="H1273" s="4"/>
      <c r="I1273" s="4"/>
      <c r="J1273" s="4"/>
      <c r="K1273" s="4"/>
      <c r="L1273" s="4"/>
      <c r="M1273" s="4"/>
      <c r="N1273" s="4"/>
      <c r="O1273" s="4"/>
      <c r="P1273" s="4"/>
      <c r="Q1273" s="4"/>
      <c r="R1273" s="4"/>
      <c r="S1273" s="4"/>
      <c r="T1273" s="4"/>
      <c r="U1273" s="4"/>
      <c r="V1273" s="4"/>
      <c r="W1273" s="4"/>
      <c r="X1273" s="4"/>
      <c r="Y1273" s="4"/>
      <c r="Z1273" s="4"/>
    </row>
    <row r="1274" spans="1:26" ht="14.25" customHeight="1" x14ac:dyDescent="0.3">
      <c r="A1274" s="6" t="s">
        <v>2192</v>
      </c>
      <c r="B1274" s="6" t="s">
        <v>2193</v>
      </c>
      <c r="C1274" s="4" t="str">
        <f ca="1">IFERROR(__xludf.DUMMYFUNCTION("GOOGLETRANSLATE(B1274,""auto"",""en"")"),"My Dream essay:Every person has goals they want to accomplish. We have a lot of dreams and goals while we are young. Only a select number of our goals and dreams endure over time,")</f>
        <v>My Dream essay:Every person has goals they want to accomplish. We have a lot of dreams and goals while we are young. Only a select number of our goals and dreams endure over time,</v>
      </c>
      <c r="D1274" s="4" t="s">
        <v>2193</v>
      </c>
      <c r="E1274" s="4"/>
      <c r="F1274" s="4"/>
      <c r="G1274" s="4"/>
      <c r="H1274" s="4"/>
      <c r="I1274" s="4"/>
      <c r="J1274" s="4"/>
      <c r="K1274" s="4"/>
      <c r="L1274" s="4"/>
      <c r="M1274" s="4"/>
      <c r="N1274" s="4"/>
      <c r="O1274" s="4"/>
      <c r="P1274" s="4"/>
      <c r="Q1274" s="4"/>
      <c r="R1274" s="4"/>
      <c r="S1274" s="4"/>
      <c r="T1274" s="4"/>
      <c r="U1274" s="4"/>
      <c r="V1274" s="4"/>
      <c r="W1274" s="4"/>
      <c r="X1274" s="4"/>
      <c r="Y1274" s="4"/>
      <c r="Z1274" s="4"/>
    </row>
    <row r="1275" spans="1:26" ht="14.25" customHeight="1" x14ac:dyDescent="0.3">
      <c r="A1275" s="6" t="s">
        <v>2194</v>
      </c>
      <c r="B1275" s="6" t="s">
        <v>2195</v>
      </c>
      <c r="C1275" s="4" t="str">
        <f ca="1">IFERROR(__xludf.DUMMYFUNCTION("GOOGLETRANSLATE(B1275,""auto"",""en"")"),"Create awarness regarding Artificial intelligence among students and Women. Most students are habitatuated with mobile. If We create awareness regarding coding means Computer porogramming . It teaches you How to think in proper manner. So I recomend some "&amp;"programming website. That is W3schools. This website teaches you how to learn coding. thank you")</f>
        <v>Create awarness regarding Artificial intelligence among students and Women. Most students are habitatuated with mobile. If We create awareness regarding coding means Computer porogramming . It teaches you How to think in proper manner. So I recomend some programming website. That is W3schools. This website teaches you how to learn coding. thank you</v>
      </c>
      <c r="D1275" s="4" t="s">
        <v>2195</v>
      </c>
      <c r="E1275" s="4"/>
      <c r="F1275" s="4"/>
      <c r="G1275" s="4"/>
      <c r="H1275" s="4"/>
      <c r="I1275" s="4"/>
      <c r="J1275" s="4"/>
      <c r="K1275" s="4"/>
      <c r="L1275" s="4"/>
      <c r="M1275" s="4"/>
      <c r="N1275" s="4"/>
      <c r="O1275" s="4"/>
      <c r="P1275" s="4"/>
      <c r="Q1275" s="4"/>
      <c r="R1275" s="4"/>
      <c r="S1275" s="4"/>
      <c r="T1275" s="4"/>
      <c r="U1275" s="4"/>
      <c r="V1275" s="4"/>
      <c r="W1275" s="4"/>
      <c r="X1275" s="4"/>
      <c r="Y1275" s="4"/>
      <c r="Z1275" s="4"/>
    </row>
    <row r="1276" spans="1:26" ht="14.25" customHeight="1" x14ac:dyDescent="0.3">
      <c r="A1276" s="6" t="s">
        <v>1971</v>
      </c>
      <c r="B1276" s="6" t="s">
        <v>2196</v>
      </c>
      <c r="C1276" s="4" t="str">
        <f ca="1">IFERROR(__xludf.DUMMYFUNCTION("GOOGLETRANSLATE(B1276,""auto"",""en"")"),"Minority status should be determined state by state.
Crypto Christians should not be given reservations.
Only one generation should be given reservations.
Promotion in employment should be based on performance")</f>
        <v>Minority status should be determined state by state.
Crypto Christians should not be given reservations.
Only one generation should be given reservations.
Promotion in employment should be based on performance</v>
      </c>
      <c r="D1276" s="4" t="s">
        <v>2196</v>
      </c>
      <c r="E1276" s="4"/>
      <c r="F1276" s="4"/>
      <c r="G1276" s="4"/>
      <c r="H1276" s="4"/>
      <c r="I1276" s="4"/>
      <c r="J1276" s="4"/>
      <c r="K1276" s="4"/>
      <c r="L1276" s="4"/>
      <c r="M1276" s="4"/>
      <c r="N1276" s="4"/>
      <c r="O1276" s="4"/>
      <c r="P1276" s="4"/>
      <c r="Q1276" s="4"/>
      <c r="R1276" s="4"/>
      <c r="S1276" s="4"/>
      <c r="T1276" s="4"/>
      <c r="U1276" s="4"/>
      <c r="V1276" s="4"/>
      <c r="W1276" s="4"/>
      <c r="X1276" s="4"/>
      <c r="Y1276" s="4"/>
      <c r="Z1276" s="4"/>
    </row>
    <row r="1277" spans="1:26" ht="14.25" customHeight="1" x14ac:dyDescent="0.3">
      <c r="A1277" s="6" t="s">
        <v>2197</v>
      </c>
      <c r="B1277" s="6" t="s">
        <v>2198</v>
      </c>
      <c r="C1277" s="4" t="str">
        <f ca="1">IFERROR(__xludf.DUMMYFUNCTION("GOOGLETRANSLATE(B1277,""auto"",""en"")"),"Every school should have a complain box,every manhole have to be covered with lid,all the police should give awareness against girl child abuse")</f>
        <v>Every school should have a complain box,every manhole have to be covered with lid,all the police should give awareness against girl child abuse</v>
      </c>
      <c r="D1277" s="4" t="s">
        <v>2198</v>
      </c>
      <c r="E1277" s="4"/>
      <c r="F1277" s="4"/>
      <c r="G1277" s="4"/>
      <c r="H1277" s="4"/>
      <c r="I1277" s="4"/>
      <c r="J1277" s="4"/>
      <c r="K1277" s="4"/>
      <c r="L1277" s="4"/>
      <c r="M1277" s="4"/>
      <c r="N1277" s="4"/>
      <c r="O1277" s="4"/>
      <c r="P1277" s="4"/>
      <c r="Q1277" s="4"/>
      <c r="R1277" s="4"/>
      <c r="S1277" s="4"/>
      <c r="T1277" s="4"/>
      <c r="U1277" s="4"/>
      <c r="V1277" s="4"/>
      <c r="W1277" s="4"/>
      <c r="X1277" s="4"/>
      <c r="Y1277" s="4"/>
      <c r="Z1277" s="4"/>
    </row>
    <row r="1278" spans="1:26" ht="14.25" customHeight="1" x14ac:dyDescent="0.3">
      <c r="A1278" s="6" t="s">
        <v>2199</v>
      </c>
      <c r="B1278" s="6" t="s">
        <v>2200</v>
      </c>
      <c r="C1278" s="4" t="str">
        <f ca="1">IFERROR(__xludf.DUMMYFUNCTION("GOOGLETRANSLATE(B1278,""auto"",""en"")"),"As u wanna skill students to make them skilled and wanna deliver employment oriented education according to new education policy why don't you introduce concept of "" baal haat"" In schools where students would prepare articles and sell them every Sunday "&amp;"on gov recognised famous parks or places, this may provide them economic independency and intrest to course and activities. It has been seen that students leave their education because of employment inspite of mdm, shop at Sunday concept make them employe"&amp;"d and skilled too.
This kind of mela Or fair will also attract public to purchase something unique as happens in different exhibition.")</f>
        <v>As u wanna skill students to make them skilled and wanna deliver employment oriented education according to new education policy why don't you introduce concept of " baal haat" In schools where students would prepare articles and sell them every Sunday on gov recognised famous parks or places, this may provide them economic independency and intrest to course and activities. It has been seen that students leave their education because of employment inspite of mdm, shop at Sunday concept make them employed and skilled too.
This kind of mela Or fair will also attract public to purchase something unique as happens in different exhibition.</v>
      </c>
      <c r="D1278" s="4" t="s">
        <v>2200</v>
      </c>
      <c r="E1278" s="4"/>
      <c r="F1278" s="4"/>
      <c r="G1278" s="4"/>
      <c r="H1278" s="4"/>
      <c r="I1278" s="4"/>
      <c r="J1278" s="4"/>
      <c r="K1278" s="4"/>
      <c r="L1278" s="4"/>
      <c r="M1278" s="4"/>
      <c r="N1278" s="4"/>
      <c r="O1278" s="4"/>
      <c r="P1278" s="4"/>
      <c r="Q1278" s="4"/>
      <c r="R1278" s="4"/>
      <c r="S1278" s="4"/>
      <c r="T1278" s="4"/>
      <c r="U1278" s="4"/>
      <c r="V1278" s="4"/>
      <c r="W1278" s="4"/>
      <c r="X1278" s="4"/>
      <c r="Y1278" s="4"/>
      <c r="Z1278" s="4"/>
    </row>
    <row r="1279" spans="1:26" ht="14.25" customHeight="1" x14ac:dyDescent="0.3">
      <c r="A1279" s="6" t="s">
        <v>2201</v>
      </c>
      <c r="B1279" s="6" t="s">
        <v>2202</v>
      </c>
      <c r="C1279" s="4" t="str">
        <f ca="1">IFERROR(__xludf.DUMMYFUNCTION("GOOGLETRANSLATE(B1279,""auto"",""en"")"),"https://www.theguardian.com/environment/2017/jan/03/indian-firm-carbon-capture-breakthrough-carbonclean
Direct Air Capture technology is the need of the hour. Adopting it at more and more places will help the government in creating new employment as well "&amp;"as clean the air effectively..")</f>
        <v>https://www.theguardian.com/environment/2017/jan/03/indian-firm-carbon-capture-breakthrough-carbonclean
Direct Air Capture technology is the need of the hour. Adopting it at more and more places will help the government in creating new employment as well as clean the air effectively..</v>
      </c>
      <c r="D1279" s="4" t="s">
        <v>2202</v>
      </c>
      <c r="E1279" s="4"/>
      <c r="F1279" s="4"/>
      <c r="G1279" s="4"/>
      <c r="H1279" s="4"/>
      <c r="I1279" s="4"/>
      <c r="J1279" s="4"/>
      <c r="K1279" s="4"/>
      <c r="L1279" s="4"/>
      <c r="M1279" s="4"/>
      <c r="N1279" s="4"/>
      <c r="O1279" s="4"/>
      <c r="P1279" s="4"/>
      <c r="Q1279" s="4"/>
      <c r="R1279" s="4"/>
      <c r="S1279" s="4"/>
      <c r="T1279" s="4"/>
      <c r="U1279" s="4"/>
      <c r="V1279" s="4"/>
      <c r="W1279" s="4"/>
      <c r="X1279" s="4"/>
      <c r="Y1279" s="4"/>
      <c r="Z1279" s="4"/>
    </row>
    <row r="1280" spans="1:26" ht="14.25" customHeight="1" x14ac:dyDescent="0.3">
      <c r="A1280" s="6" t="s">
        <v>2203</v>
      </c>
      <c r="B1280" s="6" t="s">
        <v>2204</v>
      </c>
      <c r="C1280" s="4" t="str">
        <f ca="1">IFERROR(__xludf.DUMMYFUNCTION("GOOGLETRANSLATE(B1280,""auto"",""en"")"),"Need frequent workshops for teachers upto 10th class to develop their ability to develop a child into proper responsible citizen
And activities for upper class children like road manners by the department etc,.
just having an exam on environmental science"&amp;" will not make them responsible about our environment")</f>
        <v>Need frequent workshops for teachers upto 10th class to develop their ability to develop a child into proper responsible citizen
And activities for upper class children like road manners by the department etc,.
just having an exam on environmental science will not make them responsible about our environment</v>
      </c>
      <c r="D1280" s="4" t="s">
        <v>2204</v>
      </c>
      <c r="E1280" s="4"/>
      <c r="F1280" s="4"/>
      <c r="G1280" s="4"/>
      <c r="H1280" s="4"/>
      <c r="I1280" s="4"/>
      <c r="J1280" s="4"/>
      <c r="K1280" s="4"/>
      <c r="L1280" s="4"/>
      <c r="M1280" s="4"/>
      <c r="N1280" s="4"/>
      <c r="O1280" s="4"/>
      <c r="P1280" s="4"/>
      <c r="Q1280" s="4"/>
      <c r="R1280" s="4"/>
      <c r="S1280" s="4"/>
      <c r="T1280" s="4"/>
      <c r="U1280" s="4"/>
      <c r="V1280" s="4"/>
      <c r="W1280" s="4"/>
      <c r="X1280" s="4"/>
      <c r="Y1280" s="4"/>
      <c r="Z1280" s="4"/>
    </row>
    <row r="1281" spans="1:26" ht="14.25" customHeight="1" x14ac:dyDescent="0.3">
      <c r="A1281" s="6" t="s">
        <v>2203</v>
      </c>
      <c r="B1281" s="6" t="s">
        <v>2205</v>
      </c>
      <c r="C1281" s="4" t="str">
        <f ca="1">IFERROR(__xludf.DUMMYFUNCTION("GOOGLETRANSLATE(B1281,""auto"",""en"")"),"Public transport should be punctual this alone helps the citizens to improve their pockets, lungs and their punctuality at work
The roads get less congested. If public transport is completely reliable state transport corporations also will earn like india"&amp;"n rail
Why wont the busses get gps, even a food delivery agent has gps")</f>
        <v>Public transport should be punctual this alone helps the citizens to improve their pockets, lungs and their punctuality at work
The roads get less congested. If public transport is completely reliable state transport corporations also will earn like indian rail
Why wont the busses get gps, even a food delivery agent has gps</v>
      </c>
      <c r="D1281" s="4" t="s">
        <v>2205</v>
      </c>
      <c r="E1281" s="4"/>
      <c r="F1281" s="4"/>
      <c r="G1281" s="4"/>
      <c r="H1281" s="4"/>
      <c r="I1281" s="4"/>
      <c r="J1281" s="4"/>
      <c r="K1281" s="4"/>
      <c r="L1281" s="4"/>
      <c r="M1281" s="4"/>
      <c r="N1281" s="4"/>
      <c r="O1281" s="4"/>
      <c r="P1281" s="4"/>
      <c r="Q1281" s="4"/>
      <c r="R1281" s="4"/>
      <c r="S1281" s="4"/>
      <c r="T1281" s="4"/>
      <c r="U1281" s="4"/>
      <c r="V1281" s="4"/>
      <c r="W1281" s="4"/>
      <c r="X1281" s="4"/>
      <c r="Y1281" s="4"/>
      <c r="Z1281" s="4"/>
    </row>
    <row r="1282" spans="1:26" ht="14.25" customHeight="1" x14ac:dyDescent="0.3">
      <c r="A1282" s="6" t="s">
        <v>2104</v>
      </c>
      <c r="B1282" s="6" t="s">
        <v>2206</v>
      </c>
      <c r="C1282" s="4" t="str">
        <f ca="1">IFERROR(__xludf.DUMMYFUNCTION("GOOGLETRANSLATE(B1282,""auto"",""en"")"),"pm modiji I wrote so many times about physically handicapped people's monthly pension of rupees 10,000 for their needs and so many people are getting da hike please see to this matter this is urgent sir.")</f>
        <v>pm modiji I wrote so many times about physically handicapped people's monthly pension of rupees 10,000 for their needs and so many people are getting da hike please see to this matter this is urgent sir.</v>
      </c>
      <c r="D1282" s="4" t="s">
        <v>2206</v>
      </c>
      <c r="E1282" s="4"/>
      <c r="F1282" s="4"/>
      <c r="G1282" s="4"/>
      <c r="H1282" s="4"/>
      <c r="I1282" s="4"/>
      <c r="J1282" s="4"/>
      <c r="K1282" s="4"/>
      <c r="L1282" s="4"/>
      <c r="M1282" s="4"/>
      <c r="N1282" s="4"/>
      <c r="O1282" s="4"/>
      <c r="P1282" s="4"/>
      <c r="Q1282" s="4"/>
      <c r="R1282" s="4"/>
      <c r="S1282" s="4"/>
      <c r="T1282" s="4"/>
      <c r="U1282" s="4"/>
      <c r="V1282" s="4"/>
      <c r="W1282" s="4"/>
      <c r="X1282" s="4"/>
      <c r="Y1282" s="4"/>
      <c r="Z1282" s="4"/>
    </row>
    <row r="1283" spans="1:26" ht="14.25" customHeight="1" x14ac:dyDescent="0.3">
      <c r="A1283" s="6" t="s">
        <v>2207</v>
      </c>
      <c r="B1283" s="6" t="s">
        <v>2208</v>
      </c>
      <c r="C1283" s="4" t="str">
        <f ca="1">IFERROR(__xludf.DUMMYFUNCTION("GOOGLETRANSLATE(B1283,""auto"",""en"")"),"All the Mastan Gunda lives around our house If you try to harm something, you have to shut your mouth and keep my word in your mind for the problem if there is any benefit")</f>
        <v>All the Mastan Gunda lives around our house If you try to harm something, you have to shut your mouth and keep my word in your mind for the problem if there is any benefit</v>
      </c>
      <c r="D1283" s="4" t="s">
        <v>3216</v>
      </c>
      <c r="E1283" s="4"/>
      <c r="F1283" s="4"/>
      <c r="G1283" s="4"/>
      <c r="H1283" s="4"/>
      <c r="I1283" s="4"/>
      <c r="J1283" s="4"/>
      <c r="K1283" s="4"/>
      <c r="L1283" s="4"/>
      <c r="M1283" s="4"/>
      <c r="N1283" s="4"/>
      <c r="O1283" s="4"/>
      <c r="P1283" s="4"/>
      <c r="Q1283" s="4"/>
      <c r="R1283" s="4"/>
      <c r="S1283" s="4"/>
      <c r="T1283" s="4"/>
      <c r="U1283" s="4"/>
      <c r="V1283" s="4"/>
      <c r="W1283" s="4"/>
      <c r="X1283" s="4"/>
      <c r="Y1283" s="4"/>
      <c r="Z1283" s="4"/>
    </row>
    <row r="1284" spans="1:26" ht="14.25" customHeight="1" x14ac:dyDescent="0.3">
      <c r="A1284" s="6" t="s">
        <v>2207</v>
      </c>
      <c r="B1284" s="6" t="s">
        <v>2209</v>
      </c>
      <c r="C1284" s="4" t="str">
        <f ca="1">IFERROR(__xludf.DUMMYFUNCTION("GOOGLETRANSLATE(B1284,""auto"",""en"")"),"Mana Chief Minister is the first to say that we have got a tragedy people like you in our country where every citizen's mind you want to know that God gives you more life expectancy
My comment is from birth to the birth of the poor like us to see the poor"&amp;" ration till today and Uzbala Gas from your side, as well as 3 -taka help, but in the big danger, such as the Amphan storm, the house of Panchail cow goat was broken. At that time, the WB government and Gov government helped those who are eligible to get "&amp;"the money as it did not hurt him. There is no time to rotate in the squad so we didn't get anything in the Trumni Jab card but the father's name is not.
Today we do all the work together with the two brothers but the two brothers need the house but I did "&amp;"not get the Imam of the mosque I earn Tk 5,000 a month.
How do I do the house for money?
We want PB: BJP who wants")</f>
        <v>Mana Chief Minister is the first to say that we have got a tragedy people like you in our country where every citizen's mind you want to know that God gives you more life expectancy
My comment is from birth to the birth of the poor like us to see the poor ration till today and Uzbala Gas from your side, as well as 3 -taka help, but in the big danger, such as the Amphan storm, the house of Panchail cow goat was broken. At that time, the WB government and Gov government helped those who are eligible to get the money as it did not hurt him. There is no time to rotate in the squad so we didn't get anything in the Trumni Jab card but the father's name is not.
Today we do all the work together with the two brothers but the two brothers need the house but I did not get the Imam of the mosque I earn Tk 5,000 a month.
How do I do the house for money?
We want PB: BJP who wants</v>
      </c>
      <c r="D1284" s="4" t="s">
        <v>3217</v>
      </c>
      <c r="E1284" s="4"/>
      <c r="F1284" s="4"/>
      <c r="G1284" s="4"/>
      <c r="H1284" s="4"/>
      <c r="I1284" s="4"/>
      <c r="J1284" s="4"/>
      <c r="K1284" s="4"/>
      <c r="L1284" s="4"/>
      <c r="M1284" s="4"/>
      <c r="N1284" s="4"/>
      <c r="O1284" s="4"/>
      <c r="P1284" s="4"/>
      <c r="Q1284" s="4"/>
      <c r="R1284" s="4"/>
      <c r="S1284" s="4"/>
      <c r="T1284" s="4"/>
      <c r="U1284" s="4"/>
      <c r="V1284" s="4"/>
      <c r="W1284" s="4"/>
      <c r="X1284" s="4"/>
      <c r="Y1284" s="4"/>
      <c r="Z1284" s="4"/>
    </row>
    <row r="1285" spans="1:26" ht="14.25" customHeight="1" x14ac:dyDescent="0.3">
      <c r="A1285" s="6" t="s">
        <v>2210</v>
      </c>
      <c r="B1285" s="6" t="s">
        <v>2211</v>
      </c>
      <c r="C1285" s="4" t="str">
        <f ca="1">IFERROR(__xludf.DUMMYFUNCTION("GOOGLETRANSLATE(B1285,""auto"",""en"")"),"MAHAKAL")</f>
        <v>MAHAKAL</v>
      </c>
      <c r="D1285" s="4" t="s">
        <v>3218</v>
      </c>
      <c r="E1285" s="4"/>
      <c r="F1285" s="4"/>
      <c r="G1285" s="4"/>
      <c r="H1285" s="4"/>
      <c r="I1285" s="4"/>
      <c r="J1285" s="4"/>
      <c r="K1285" s="4"/>
      <c r="L1285" s="4"/>
      <c r="M1285" s="4"/>
      <c r="N1285" s="4"/>
      <c r="O1285" s="4"/>
      <c r="P1285" s="4"/>
      <c r="Q1285" s="4"/>
      <c r="R1285" s="4"/>
      <c r="S1285" s="4"/>
      <c r="T1285" s="4"/>
      <c r="U1285" s="4"/>
      <c r="V1285" s="4"/>
      <c r="W1285" s="4"/>
      <c r="X1285" s="4"/>
      <c r="Y1285" s="4"/>
      <c r="Z1285" s="4"/>
    </row>
    <row r="1286" spans="1:26" ht="14.25" customHeight="1" x14ac:dyDescent="0.3">
      <c r="A1286" s="6" t="s">
        <v>2021</v>
      </c>
      <c r="B1286" s="6" t="s">
        <v>2212</v>
      </c>
      <c r="C1286" s="4" t="str">
        <f ca="1">IFERROR(__xludf.DUMMYFUNCTION("GOOGLETRANSLATE(B1286,""auto"",""en"")"),"Business limitations should be fixed!")</f>
        <v>Business limitations should be fixed!</v>
      </c>
      <c r="D1286" s="4" t="s">
        <v>3219</v>
      </c>
      <c r="E1286" s="4"/>
      <c r="F1286" s="4"/>
      <c r="G1286" s="4"/>
      <c r="H1286" s="4"/>
      <c r="I1286" s="4"/>
      <c r="J1286" s="4"/>
      <c r="K1286" s="4"/>
      <c r="L1286" s="4"/>
      <c r="M1286" s="4"/>
      <c r="N1286" s="4"/>
      <c r="O1286" s="4"/>
      <c r="P1286" s="4"/>
      <c r="Q1286" s="4"/>
      <c r="R1286" s="4"/>
      <c r="S1286" s="4"/>
      <c r="T1286" s="4"/>
      <c r="U1286" s="4"/>
      <c r="V1286" s="4"/>
      <c r="W1286" s="4"/>
      <c r="X1286" s="4"/>
      <c r="Y1286" s="4"/>
      <c r="Z1286" s="4"/>
    </row>
    <row r="1287" spans="1:26" ht="14.25" customHeight="1" x14ac:dyDescent="0.3">
      <c r="A1287" s="6" t="s">
        <v>2021</v>
      </c>
      <c r="B1287" s="6" t="s">
        <v>2213</v>
      </c>
      <c r="C1287" s="4" t="str">
        <f ca="1">IFERROR(__xludf.DUMMYFUNCTION("GOOGLETRANSLATE(B1287,""auto"",""en"")"),"Crop cycle and diverse agriculture and miniature instruments are necessary for the future!")</f>
        <v>Crop cycle and diverse agriculture and miniature instruments are necessary for the future!</v>
      </c>
      <c r="D1287" s="4" t="s">
        <v>3220</v>
      </c>
      <c r="E1287" s="4"/>
      <c r="F1287" s="4"/>
      <c r="G1287" s="4"/>
      <c r="H1287" s="4"/>
      <c r="I1287" s="4"/>
      <c r="J1287" s="4"/>
      <c r="K1287" s="4"/>
      <c r="L1287" s="4"/>
      <c r="M1287" s="4"/>
      <c r="N1287" s="4"/>
      <c r="O1287" s="4"/>
      <c r="P1287" s="4"/>
      <c r="Q1287" s="4"/>
      <c r="R1287" s="4"/>
      <c r="S1287" s="4"/>
      <c r="T1287" s="4"/>
      <c r="U1287" s="4"/>
      <c r="V1287" s="4"/>
      <c r="W1287" s="4"/>
      <c r="X1287" s="4"/>
      <c r="Y1287" s="4"/>
      <c r="Z1287" s="4"/>
    </row>
    <row r="1288" spans="1:26" ht="14.25" customHeight="1" x14ac:dyDescent="0.3">
      <c r="A1288" s="6" t="s">
        <v>2214</v>
      </c>
      <c r="B1288" s="6" t="s">
        <v>2215</v>
      </c>
      <c r="C1288" s="4" t="str">
        <f ca="1">IFERROR(__xludf.DUMMYFUNCTION("GOOGLETRANSLATE(B1288,""auto"",""en"")"),"Har har mahadev")</f>
        <v>Har har mahadev</v>
      </c>
      <c r="D1288" s="4" t="s">
        <v>3221</v>
      </c>
      <c r="E1288" s="4"/>
      <c r="F1288" s="4"/>
      <c r="G1288" s="4"/>
      <c r="H1288" s="4"/>
      <c r="I1288" s="4"/>
      <c r="J1288" s="4"/>
      <c r="K1288" s="4"/>
      <c r="L1288" s="4"/>
      <c r="M1288" s="4"/>
      <c r="N1288" s="4"/>
      <c r="O1288" s="4"/>
      <c r="P1288" s="4"/>
      <c r="Q1288" s="4"/>
      <c r="R1288" s="4"/>
      <c r="S1288" s="4"/>
      <c r="T1288" s="4"/>
      <c r="U1288" s="4"/>
      <c r="V1288" s="4"/>
      <c r="W1288" s="4"/>
      <c r="X1288" s="4"/>
      <c r="Y1288" s="4"/>
      <c r="Z1288" s="4"/>
    </row>
    <row r="1289" spans="1:26" ht="14.25" customHeight="1" x14ac:dyDescent="0.3">
      <c r="A1289" s="6" t="s">
        <v>2216</v>
      </c>
      <c r="B1289" s="6" t="s">
        <v>2217</v>
      </c>
      <c r="C1289" s="4" t="str">
        <f ca="1">IFERROR(__xludf.DUMMYFUNCTION("GOOGLETRANSLATE(B1289,""auto"",""en"")"),"Stop corruption in education.
As we know some people gets seats before their results. How do they get it , it's answer is too easy it is money . The child who are very good in studies have to do a lot of struggle . But the parents who have money they don'"&amp;"t need to do so much study. They can get admission easily admission.
After doing all hardwork we struggle till the end but they who don't do hard work are just having everything easily in their plate.")</f>
        <v>Stop corruption in education.
As we know some people gets seats before their results. How do they get it , it's answer is too easy it is money . The child who are very good in studies have to do a lot of struggle . But the parents who have money they don't need to do so much study. They can get admission easily admission.
After doing all hardwork we struggle till the end but they who don't do hard work are just having everything easily in their plate.</v>
      </c>
      <c r="D1289" s="4" t="s">
        <v>2217</v>
      </c>
      <c r="E1289" s="4"/>
      <c r="F1289" s="4"/>
      <c r="G1289" s="4"/>
      <c r="H1289" s="4"/>
      <c r="I1289" s="4"/>
      <c r="J1289" s="4"/>
      <c r="K1289" s="4"/>
      <c r="L1289" s="4"/>
      <c r="M1289" s="4"/>
      <c r="N1289" s="4"/>
      <c r="O1289" s="4"/>
      <c r="P1289" s="4"/>
      <c r="Q1289" s="4"/>
      <c r="R1289" s="4"/>
      <c r="S1289" s="4"/>
      <c r="T1289" s="4"/>
      <c r="U1289" s="4"/>
      <c r="V1289" s="4"/>
      <c r="W1289" s="4"/>
      <c r="X1289" s="4"/>
      <c r="Y1289" s="4"/>
      <c r="Z1289" s="4"/>
    </row>
    <row r="1290" spans="1:26" ht="14.25" customHeight="1" x14ac:dyDescent="0.3">
      <c r="A1290" s="6" t="s">
        <v>2218</v>
      </c>
      <c r="B1290" s="6" t="s">
        <v>2219</v>
      </c>
      <c r="C1290" s="4" t="str">
        <f ca="1">IFERROR(__xludf.DUMMYFUNCTION("GOOGLETRANSLATE(B1290,""auto"",""en"")"),"hello this is Narahari")</f>
        <v>hello this is Narahari</v>
      </c>
      <c r="D1290" s="4" t="s">
        <v>2219</v>
      </c>
      <c r="E1290" s="4"/>
      <c r="F1290" s="4"/>
      <c r="G1290" s="4"/>
      <c r="H1290" s="4"/>
      <c r="I1290" s="4"/>
      <c r="J1290" s="4"/>
      <c r="K1290" s="4"/>
      <c r="L1290" s="4"/>
      <c r="M1290" s="4"/>
      <c r="N1290" s="4"/>
      <c r="O1290" s="4"/>
      <c r="P1290" s="4"/>
      <c r="Q1290" s="4"/>
      <c r="R1290" s="4"/>
      <c r="S1290" s="4"/>
      <c r="T1290" s="4"/>
      <c r="U1290" s="4"/>
      <c r="V1290" s="4"/>
      <c r="W1290" s="4"/>
      <c r="X1290" s="4"/>
      <c r="Y1290" s="4"/>
      <c r="Z1290" s="4"/>
    </row>
    <row r="1291" spans="1:26" ht="14.25" customHeight="1" x14ac:dyDescent="0.3">
      <c r="A1291" s="6" t="s">
        <v>2220</v>
      </c>
      <c r="B1291" s="6" t="s">
        <v>2221</v>
      </c>
      <c r="C1291" s="4" t="str">
        <f ca="1">IFERROR(__xludf.DUMMYFUNCTION("GOOGLETRANSLATE(B1291,""auto"",""en"")"),"Har har mahadev 🙏🙏")</f>
        <v>Har har mahadev 🙏🙏</v>
      </c>
      <c r="D1291" s="4" t="s">
        <v>3222</v>
      </c>
      <c r="E1291" s="4"/>
      <c r="F1291" s="4"/>
      <c r="G1291" s="4"/>
      <c r="H1291" s="4"/>
      <c r="I1291" s="4"/>
      <c r="J1291" s="4"/>
      <c r="K1291" s="4"/>
      <c r="L1291" s="4"/>
      <c r="M1291" s="4"/>
      <c r="N1291" s="4"/>
      <c r="O1291" s="4"/>
      <c r="P1291" s="4"/>
      <c r="Q1291" s="4"/>
      <c r="R1291" s="4"/>
      <c r="S1291" s="4"/>
      <c r="T1291" s="4"/>
      <c r="U1291" s="4"/>
      <c r="V1291" s="4"/>
      <c r="W1291" s="4"/>
      <c r="X1291" s="4"/>
      <c r="Y1291" s="4"/>
      <c r="Z1291" s="4"/>
    </row>
    <row r="1292" spans="1:26" ht="14.25" customHeight="1" x14ac:dyDescent="0.3">
      <c r="A1292" s="6" t="s">
        <v>2222</v>
      </c>
      <c r="B1292" s="6" t="s">
        <v>2223</v>
      </c>
      <c r="C1292" s="4" t="str">
        <f ca="1">IFERROR(__xludf.DUMMYFUNCTION("GOOGLETRANSLATE(B1292,""auto"",""en"")"),"Government School Me Cleaning K Liye Kuch Logo Ki Bharti Ki Jaay
Grant badhai jaye
R o plant ki management ki jaye
Prayer Hall or Loud Speaker Diya Jaye
Students ko free me shoes diye jaay")</f>
        <v>Government School Me Cleaning K Liye Kuch Logo Ki Bharti Ki Jaay
Grant badhai jaye
R o plant ki management ki jaye
Prayer Hall or Loud Speaker Diya Jaye
Students ko free me shoes diye jaay</v>
      </c>
      <c r="D1292" s="4" t="s">
        <v>3223</v>
      </c>
      <c r="E1292" s="4"/>
      <c r="F1292" s="4"/>
      <c r="G1292" s="4"/>
      <c r="H1292" s="4"/>
      <c r="I1292" s="4"/>
      <c r="J1292" s="4"/>
      <c r="K1292" s="4"/>
      <c r="L1292" s="4"/>
      <c r="M1292" s="4"/>
      <c r="N1292" s="4"/>
      <c r="O1292" s="4"/>
      <c r="P1292" s="4"/>
      <c r="Q1292" s="4"/>
      <c r="R1292" s="4"/>
      <c r="S1292" s="4"/>
      <c r="T1292" s="4"/>
      <c r="U1292" s="4"/>
      <c r="V1292" s="4"/>
      <c r="W1292" s="4"/>
      <c r="X1292" s="4"/>
      <c r="Y1292" s="4"/>
      <c r="Z1292" s="4"/>
    </row>
    <row r="1293" spans="1:26" ht="14.25" customHeight="1" x14ac:dyDescent="0.3">
      <c r="A1293" s="6" t="s">
        <v>2224</v>
      </c>
      <c r="B1293" s="6" t="s">
        <v>2225</v>
      </c>
      <c r="C1293" s="4" t="str">
        <f ca="1">IFERROR(__xludf.DUMMYFUNCTION("GOOGLETRANSLATE(B1293,""auto"",""en"")"),"Sir
skill development courses offered by government are not accessible to all specially to girls . Please make more of these centres so that girls can easily go there on a walking distance . Also provide aid to those institutions who wish to teach economi"&amp;"cally weaker sections and SC /ST students of their nearby colonies .")</f>
        <v>Sir
skill development courses offered by government are not accessible to all specially to girls . Please make more of these centres so that girls can easily go there on a walking distance . Also provide aid to those institutions who wish to teach economically weaker sections and SC /ST students of their nearby colonies .</v>
      </c>
      <c r="D1293" s="4" t="s">
        <v>2225</v>
      </c>
      <c r="E1293" s="4"/>
      <c r="F1293" s="4"/>
      <c r="G1293" s="4"/>
      <c r="H1293" s="4"/>
      <c r="I1293" s="4"/>
      <c r="J1293" s="4"/>
      <c r="K1293" s="4"/>
      <c r="L1293" s="4"/>
      <c r="M1293" s="4"/>
      <c r="N1293" s="4"/>
      <c r="O1293" s="4"/>
      <c r="P1293" s="4"/>
      <c r="Q1293" s="4"/>
      <c r="R1293" s="4"/>
      <c r="S1293" s="4"/>
      <c r="T1293" s="4"/>
      <c r="U1293" s="4"/>
      <c r="V1293" s="4"/>
      <c r="W1293" s="4"/>
      <c r="X1293" s="4"/>
      <c r="Y1293" s="4"/>
      <c r="Z1293" s="4"/>
    </row>
    <row r="1294" spans="1:26" ht="14.25" customHeight="1" x14ac:dyDescent="0.3">
      <c r="A1294" s="6" t="s">
        <v>2226</v>
      </c>
      <c r="B1294" s="6" t="s">
        <v>2227</v>
      </c>
      <c r="C1294" s="4" t="str">
        <f ca="1">IFERROR(__xludf.DUMMYFUNCTION("GOOGLETRANSLATE(B1294,""auto"",""en"")"),"If any time have an appointment for meet to PM Mr Narendra Modi, I want to give some important suggestions to development of India and request for stop the corruption which is happen against us but we can't stop it,,,,the thing must need to give PM Mr Nar"&amp;"endra Modi")</f>
        <v>If any time have an appointment for meet to PM Mr Narendra Modi, I want to give some important suggestions to development of India and request for stop the corruption which is happen against us but we can't stop it,,,,the thing must need to give PM Mr Narendra Modi</v>
      </c>
      <c r="D1294" s="4" t="s">
        <v>2227</v>
      </c>
      <c r="E1294" s="4"/>
      <c r="F1294" s="4"/>
      <c r="G1294" s="4"/>
      <c r="H1294" s="4"/>
      <c r="I1294" s="4"/>
      <c r="J1294" s="4"/>
      <c r="K1294" s="4"/>
      <c r="L1294" s="4"/>
      <c r="M1294" s="4"/>
      <c r="N1294" s="4"/>
      <c r="O1294" s="4"/>
      <c r="P1294" s="4"/>
      <c r="Q1294" s="4"/>
      <c r="R1294" s="4"/>
      <c r="S1294" s="4"/>
      <c r="T1294" s="4"/>
      <c r="U1294" s="4"/>
      <c r="V1294" s="4"/>
      <c r="W1294" s="4"/>
      <c r="X1294" s="4"/>
      <c r="Y1294" s="4"/>
      <c r="Z1294" s="4"/>
    </row>
    <row r="1295" spans="1:26" ht="14.25" customHeight="1" x14ac:dyDescent="0.3">
      <c r="A1295" s="6" t="s">
        <v>2228</v>
      </c>
      <c r="B1295" s="6" t="s">
        <v>2229</v>
      </c>
      <c r="C1295" s="4" t="str">
        <f ca="1">IFERROR(__xludf.DUMMYFUNCTION("GOOGLETRANSLATE(B1295,""auto"",""en"")"),"we have seen during the Corona times that the patients where asked to undergo chest X-rays and chest CT scans a lot of time this increases the radiation dose to the patient and especially in sensitive tissues like the lungs. government should decrease the"&amp;" price of CT Scan units that are more sensitive and deliver high quality images at a very low radiation dose because the Corona virus is already attacking the lungs and if your CT is also doing that so it's a kind of double attack to the organ.")</f>
        <v>we have seen during the Corona times that the patients where asked to undergo chest X-rays and chest CT scans a lot of time this increases the radiation dose to the patient and especially in sensitive tissues like the lungs. government should decrease the price of CT Scan units that are more sensitive and deliver high quality images at a very low radiation dose because the Corona virus is already attacking the lungs and if your CT is also doing that so it's a kind of double attack to the organ.</v>
      </c>
      <c r="D1295" s="4" t="s">
        <v>2229</v>
      </c>
      <c r="E1295" s="4"/>
      <c r="F1295" s="4"/>
      <c r="G1295" s="4"/>
      <c r="H1295" s="4"/>
      <c r="I1295" s="4"/>
      <c r="J1295" s="4"/>
      <c r="K1295" s="4"/>
      <c r="L1295" s="4"/>
      <c r="M1295" s="4"/>
      <c r="N1295" s="4"/>
      <c r="O1295" s="4"/>
      <c r="P1295" s="4"/>
      <c r="Q1295" s="4"/>
      <c r="R1295" s="4"/>
      <c r="S1295" s="4"/>
      <c r="T1295" s="4"/>
      <c r="U1295" s="4"/>
      <c r="V1295" s="4"/>
      <c r="W1295" s="4"/>
      <c r="X1295" s="4"/>
      <c r="Y1295" s="4"/>
      <c r="Z1295" s="4"/>
    </row>
    <row r="1296" spans="1:26" ht="14.25" customHeight="1" x14ac:dyDescent="0.3">
      <c r="A1296" s="6" t="s">
        <v>2228</v>
      </c>
      <c r="B1296" s="6" t="s">
        <v>2230</v>
      </c>
      <c r="C1296" s="4" t="str">
        <f ca="1">IFERROR(__xludf.DUMMYFUNCTION("GOOGLETRANSLATE(B1296,""auto"",""en"")"),"dentist in India use a lot of antibiotics to treat their patients. because many of them do not know that many dental procedures if done properly, and with proper methods can be done without antibiotics government can make this a campaign through Dental Co"&amp;"uncil of India to decrease the unwanted over use of antibiotics. another thing is that the upcoming Technologies like Laser and Ozone could be promoted and their use should be encouraged through dental institutional settings. government should ensure that"&amp;" dental laser and Ozone therapy units should be available to all the dental clinics across the country at a very low price, because these Technology can further decrease the use of antibiotics and so are extremely useful")</f>
        <v>dentist in India use a lot of antibiotics to treat their patients. because many of them do not know that many dental procedures if done properly, and with proper methods can be done without antibiotics government can make this a campaign through Dental Council of India to decrease the unwanted over use of antibiotics. another thing is that the upcoming Technologies like Laser and Ozone could be promoted and their use should be encouraged through dental institutional settings. government should ensure that dental laser and Ozone therapy units should be available to all the dental clinics across the country at a very low price, because these Technology can further decrease the use of antibiotics and so are extremely useful</v>
      </c>
      <c r="D1296" s="4" t="s">
        <v>2230</v>
      </c>
      <c r="E1296" s="4"/>
      <c r="F1296" s="4"/>
      <c r="G1296" s="4"/>
      <c r="H1296" s="4"/>
      <c r="I1296" s="4"/>
      <c r="J1296" s="4"/>
      <c r="K1296" s="4"/>
      <c r="L1296" s="4"/>
      <c r="M1296" s="4"/>
      <c r="N1296" s="4"/>
      <c r="O1296" s="4"/>
      <c r="P1296" s="4"/>
      <c r="Q1296" s="4"/>
      <c r="R1296" s="4"/>
      <c r="S1296" s="4"/>
      <c r="T1296" s="4"/>
      <c r="U1296" s="4"/>
      <c r="V1296" s="4"/>
      <c r="W1296" s="4"/>
      <c r="X1296" s="4"/>
      <c r="Y1296" s="4"/>
      <c r="Z1296" s="4"/>
    </row>
    <row r="1297" spans="1:26" ht="14.25" customHeight="1" x14ac:dyDescent="0.3">
      <c r="A1297" s="6" t="s">
        <v>2231</v>
      </c>
      <c r="B1297" s="6" t="s">
        <v>2232</v>
      </c>
      <c r="C1297" s="4" t="str">
        <f ca="1">IFERROR(__xludf.DUMMYFUNCTION("GOOGLETRANSLATE(B1297,""auto"",""en"")"),"Sir ..plz.do something for cancellation of state exams n stop corruption. you know My Son cleared n scored best marks in Hariyana PSC prelims exam. but govt.cancelled whole exams just b.coz an authority was caught involved in neet exam paper leak matter ."&amp;".I don't understand why govt cancelled all other exams ...and in UPSC there's no help regarding ....I Mean nothing is clear about cut off and answer sheets they declared city off so late .....Honourable MODI SIR plz do something for the sake of bright stu"&amp;"dents")</f>
        <v>Sir ..plz.do something for cancellation of state exams n stop corruption. you know My Son cleared n scored best marks in Hariyana PSC prelims exam. but govt.cancelled whole exams just b.coz an authority was caught involved in neet exam paper leak matter ..I don't understand why govt cancelled all other exams ...and in UPSC there's no help regarding ....I Mean nothing is clear about cut off and answer sheets they declared city off so late .....Honourable MODI SIR plz do something for the sake of bright students</v>
      </c>
      <c r="D1297" s="4" t="s">
        <v>2232</v>
      </c>
      <c r="E1297" s="4"/>
      <c r="F1297" s="4"/>
      <c r="G1297" s="4"/>
      <c r="H1297" s="4"/>
      <c r="I1297" s="4"/>
      <c r="J1297" s="4"/>
      <c r="K1297" s="4"/>
      <c r="L1297" s="4"/>
      <c r="M1297" s="4"/>
      <c r="N1297" s="4"/>
      <c r="O1297" s="4"/>
      <c r="P1297" s="4"/>
      <c r="Q1297" s="4"/>
      <c r="R1297" s="4"/>
      <c r="S1297" s="4"/>
      <c r="T1297" s="4"/>
      <c r="U1297" s="4"/>
      <c r="V1297" s="4"/>
      <c r="W1297" s="4"/>
      <c r="X1297" s="4"/>
      <c r="Y1297" s="4"/>
      <c r="Z1297" s="4"/>
    </row>
    <row r="1298" spans="1:26" ht="14.25" customHeight="1" x14ac:dyDescent="0.3">
      <c r="A1298" s="6" t="s">
        <v>2233</v>
      </c>
      <c r="B1298" s="6" t="s">
        <v>2234</v>
      </c>
      <c r="C1298" s="4" t="str">
        <f ca="1">IFERROR(__xludf.DUMMYFUNCTION("GOOGLETRANSLATE(B1298,""auto"",""en"")"),"Today's education system is weakening the education system under the pretense of reducing the priority of teachers in every school and changing the education system. Our sciences say that education without Guru Mukta is blind. Also, the education trends w"&amp;"ithout minimum educational abilities, life skills and undisciplined education trends are a danger to the future of the country. There is a need for rethinking")</f>
        <v>Today's education system is weakening the education system under the pretense of reducing the priority of teachers in every school and changing the education system. Our sciences say that education without Guru Mukta is blind. Also, the education trends without minimum educational abilities, life skills and undisciplined education trends are a danger to the future of the country. There is a need for rethinking</v>
      </c>
      <c r="D1298" s="4" t="s">
        <v>2234</v>
      </c>
      <c r="E1298" s="4"/>
      <c r="F1298" s="4"/>
      <c r="G1298" s="4"/>
      <c r="H1298" s="4"/>
      <c r="I1298" s="4"/>
      <c r="J1298" s="4"/>
      <c r="K1298" s="4"/>
      <c r="L1298" s="4"/>
      <c r="M1298" s="4"/>
      <c r="N1298" s="4"/>
      <c r="O1298" s="4"/>
      <c r="P1298" s="4"/>
      <c r="Q1298" s="4"/>
      <c r="R1298" s="4"/>
      <c r="S1298" s="4"/>
      <c r="T1298" s="4"/>
      <c r="U1298" s="4"/>
      <c r="V1298" s="4"/>
      <c r="W1298" s="4"/>
      <c r="X1298" s="4"/>
      <c r="Y1298" s="4"/>
      <c r="Z1298" s="4"/>
    </row>
    <row r="1299" spans="1:26" ht="14.25" customHeight="1" x14ac:dyDescent="0.3">
      <c r="A1299" s="6" t="s">
        <v>2235</v>
      </c>
      <c r="B1299" s="6" t="s">
        <v>2236</v>
      </c>
      <c r="C1299" s="4" t="str">
        <f ca="1">IFERROR(__xludf.DUMMYFUNCTION("GOOGLETRANSLATE(B1299,""auto"",""en"")"),"Hello! Myself Gourab Chakraborty and I am from Tripura, Agartala. In my opinion,
At most historic buildings in India, entrance fees for foreigners are different from those for Indians, and most are many times higher than for Indians.
To me, not only does "&amp;"it look silly, but it's the complete opposite of our loud claims of ""Atisi Debobey."" I have no recollection of treating foreigners that way outside of India.
Higher entrance fees defy all logic. He could only see his Indian counterpart and could not tak"&amp;"e part of the monument. So what's the logic? It is sometimes said that he is charged more because he can afford more. I don't think that is always correct. Even if that were true, wouldn't we ""officially"" let him go? Isn't that deceiving the one we clai"&amp;"m to be our god?
This difference in treatment is reflected in all other services purchased by foreigners. Rickshawala, coolies, guides, photographers, everyone feels entitled to charge more.")</f>
        <v>Hello! Myself Gourab Chakraborty and I am from Tripura, Agartala. In my opinion,
At most historic buildings in India, entrance fees for foreigners are different from those for Indians, and most are many times higher than for Indians.
To me, not only does it look silly, but it's the complete opposite of our loud claims of "Atisi Debobey." I have no recollection of treating foreigners that way outside of India.
Higher entrance fees defy all logic. He could only see his Indian counterpart and could not take part of the monument. So what's the logic? It is sometimes said that he is charged more because he can afford more. I don't think that is always correct. Even if that were true, wouldn't we "officially" let him go? Isn't that deceiving the one we claim to be our god?
This difference in treatment is reflected in all other services purchased by foreigners. Rickshawala, coolies, guides, photographers, everyone feels entitled to charge more.</v>
      </c>
      <c r="D1299" s="4" t="s">
        <v>2236</v>
      </c>
      <c r="E1299" s="4"/>
      <c r="F1299" s="4"/>
      <c r="G1299" s="4"/>
      <c r="H1299" s="4"/>
      <c r="I1299" s="4"/>
      <c r="J1299" s="4"/>
      <c r="K1299" s="4"/>
      <c r="L1299" s="4"/>
      <c r="M1299" s="4"/>
      <c r="N1299" s="4"/>
      <c r="O1299" s="4"/>
      <c r="P1299" s="4"/>
      <c r="Q1299" s="4"/>
      <c r="R1299" s="4"/>
      <c r="S1299" s="4"/>
      <c r="T1299" s="4"/>
      <c r="U1299" s="4"/>
      <c r="V1299" s="4"/>
      <c r="W1299" s="4"/>
      <c r="X1299" s="4"/>
      <c r="Y1299" s="4"/>
      <c r="Z1299" s="4"/>
    </row>
    <row r="1300" spans="1:26" ht="14.25" customHeight="1" x14ac:dyDescent="0.3">
      <c r="A1300" s="6" t="s">
        <v>2220</v>
      </c>
      <c r="B1300" s="6" t="s">
        <v>2237</v>
      </c>
      <c r="C1300" s="4" t="str">
        <f ca="1">IFERROR(__xludf.DUMMYFUNCTION("GOOGLETRANSLATE(B1300,""auto"",""en"")"),"Namo Namo")</f>
        <v>Namo Namo</v>
      </c>
      <c r="D1300" s="4" t="s">
        <v>3224</v>
      </c>
      <c r="E1300" s="4"/>
      <c r="F1300" s="4"/>
      <c r="G1300" s="4"/>
      <c r="H1300" s="4"/>
      <c r="I1300" s="4"/>
      <c r="J1300" s="4"/>
      <c r="K1300" s="4"/>
      <c r="L1300" s="4"/>
      <c r="M1300" s="4"/>
      <c r="N1300" s="4"/>
      <c r="O1300" s="4"/>
      <c r="P1300" s="4"/>
      <c r="Q1300" s="4"/>
      <c r="R1300" s="4"/>
      <c r="S1300" s="4"/>
      <c r="T1300" s="4"/>
      <c r="U1300" s="4"/>
      <c r="V1300" s="4"/>
      <c r="W1300" s="4"/>
      <c r="X1300" s="4"/>
      <c r="Y1300" s="4"/>
      <c r="Z1300" s="4"/>
    </row>
    <row r="1301" spans="1:26" ht="14.25" customHeight="1" x14ac:dyDescent="0.3">
      <c r="A1301" s="6" t="s">
        <v>2238</v>
      </c>
      <c r="B1301" s="6" t="s">
        <v>2239</v>
      </c>
      <c r="C1301" s="4" t="str">
        <f ca="1">IFERROR(__xludf.DUMMYFUNCTION("GOOGLETRANSLATE(B1301,""auto"",""en"")"),"Prohibition of Smoking in Public Places
Please prohibit smoking in public places, which is creating a great difficult to lots of people surrounded to those who are smoking publicly.
Smoking not only effect the person who is smoking, but also effect the in"&amp;"nocent people nearby them.
Public smoking creates dangerous health hazards to the surrounded population which includes small children, pregnant women, sick people, people having lung disorder and many other common people.
Smoking in public should be preve"&amp;"nted and should actions to make the people aware of health hazards and difficulties caused to common people.
Authorities should appoint persons to monitor the same and fines and penalties should be imposed on those who are violating the rules.
Let's toget"&amp;"her make our country beautiful!!!!")</f>
        <v>Prohibition of Smoking in Public Places
Please prohibit smoking in public places, which is creating a great difficult to lots of people surrounded to those who are smoking publicly.
Smoking not only effect the person who is smoking, but also effect the innocent people nearby them.
Public smoking creates dangerous health hazards to the surrounded population which includes small children, pregnant women, sick people, people having lung disorder and many other common people.
Smoking in public should be prevented and should actions to make the people aware of health hazards and difficulties caused to common people.
Authorities should appoint persons to monitor the same and fines and penalties should be imposed on those who are violating the rules.
Let's together make our country beautiful!!!!</v>
      </c>
      <c r="D1301" s="4" t="s">
        <v>2239</v>
      </c>
      <c r="E1301" s="4"/>
      <c r="F1301" s="4"/>
      <c r="G1301" s="4"/>
      <c r="H1301" s="4"/>
      <c r="I1301" s="4"/>
      <c r="J1301" s="4"/>
      <c r="K1301" s="4"/>
      <c r="L1301" s="4"/>
      <c r="M1301" s="4"/>
      <c r="N1301" s="4"/>
      <c r="O1301" s="4"/>
      <c r="P1301" s="4"/>
      <c r="Q1301" s="4"/>
      <c r="R1301" s="4"/>
      <c r="S1301" s="4"/>
      <c r="T1301" s="4"/>
      <c r="U1301" s="4"/>
      <c r="V1301" s="4"/>
      <c r="W1301" s="4"/>
      <c r="X1301" s="4"/>
      <c r="Y1301" s="4"/>
      <c r="Z1301" s="4"/>
    </row>
    <row r="1302" spans="1:26" ht="14.25" customHeight="1" x14ac:dyDescent="0.3">
      <c r="A1302" s="6" t="s">
        <v>2240</v>
      </c>
      <c r="B1302" s="6" t="s">
        <v>2241</v>
      </c>
      <c r="C1302" s="4" t="str">
        <f ca="1">IFERROR(__xludf.DUMMYFUNCTION("GOOGLETRANSLATE(B1302,""auto"",""en"")"),"Hame chahiye ki hum kanun ka palan kare.
Tabhi Hamara Desh Age Badh Payga")</f>
        <v>Hame chahiye ki hum kanun ka palan kare.
Tabhi Hamara Desh Age Badh Payga</v>
      </c>
      <c r="D1302" s="4" t="s">
        <v>3225</v>
      </c>
      <c r="E1302" s="4"/>
      <c r="F1302" s="4"/>
      <c r="G1302" s="4"/>
      <c r="H1302" s="4"/>
      <c r="I1302" s="4"/>
      <c r="J1302" s="4"/>
      <c r="K1302" s="4"/>
      <c r="L1302" s="4"/>
      <c r="M1302" s="4"/>
      <c r="N1302" s="4"/>
      <c r="O1302" s="4"/>
      <c r="P1302" s="4"/>
      <c r="Q1302" s="4"/>
      <c r="R1302" s="4"/>
      <c r="S1302" s="4"/>
      <c r="T1302" s="4"/>
      <c r="U1302" s="4"/>
      <c r="V1302" s="4"/>
      <c r="W1302" s="4"/>
      <c r="X1302" s="4"/>
      <c r="Y1302" s="4"/>
      <c r="Z1302" s="4"/>
    </row>
    <row r="1303" spans="1:26" ht="14.25" customHeight="1" x14ac:dyDescent="0.3">
      <c r="A1303" s="6" t="s">
        <v>2242</v>
      </c>
      <c r="B1303" s="6" t="s">
        <v>2243</v>
      </c>
      <c r="C1303" s="4" t="str">
        <f ca="1">IFERROR(__xludf.DUMMYFUNCTION("GOOGLETRANSLATE(B1303,""auto"",""en"")"),"To save city from congestion and to make satellite areas affordable , the workers commute from the areas may be provided subsidized travel pass this move will attract to ease life of Labours coming from far areas")</f>
        <v>To save city from congestion and to make satellite areas affordable , the workers commute from the areas may be provided subsidized travel pass this move will attract to ease life of Labours coming from far areas</v>
      </c>
      <c r="D1303" s="4" t="s">
        <v>2243</v>
      </c>
      <c r="E1303" s="4"/>
      <c r="F1303" s="4"/>
      <c r="G1303" s="4"/>
      <c r="H1303" s="4"/>
      <c r="I1303" s="4"/>
      <c r="J1303" s="4"/>
      <c r="K1303" s="4"/>
      <c r="L1303" s="4"/>
      <c r="M1303" s="4"/>
      <c r="N1303" s="4"/>
      <c r="O1303" s="4"/>
      <c r="P1303" s="4"/>
      <c r="Q1303" s="4"/>
      <c r="R1303" s="4"/>
      <c r="S1303" s="4"/>
      <c r="T1303" s="4"/>
      <c r="U1303" s="4"/>
      <c r="V1303" s="4"/>
      <c r="W1303" s="4"/>
      <c r="X1303" s="4"/>
      <c r="Y1303" s="4"/>
      <c r="Z1303" s="4"/>
    </row>
    <row r="1304" spans="1:26" ht="14.25" customHeight="1" x14ac:dyDescent="0.3">
      <c r="A1304" s="6" t="s">
        <v>2244</v>
      </c>
      <c r="B1304" s="6" t="s">
        <v>2245</v>
      </c>
      <c r="C1304" s="4" t="str">
        <f ca="1">IFERROR(__xludf.DUMMYFUNCTION("GOOGLETRANSLATE(B1304,""auto"",""en"")"),"I am Yogesh Gandhi from Uttar Pradesh. Wanted to give a suggestion about investment products.
Usually investment products are made so complex that it is very hard to compare 2 given products without a copy pen and a calculator.
in that context I would lik"&amp;"e to suggest our government to make a rule that all investment products like insurance/ULIP/child education/retirement products which guarantee a fixed amount after a certain period of time should also MANDATORILY mention the annualised return (also known"&amp;" as XIRR).
This should be made compulsory for any insurance provider or investment advisor so that people can easily see the fixed return they'll get after the given period.
currently, they give the return amount/maturity amount in absolute numbers which "&amp;"gives an incorrect picture about the quality of the investment.
Please consider this advice and ask all investment companies to publish XIRR on all of their products.")</f>
        <v>I am Yogesh Gandhi from Uttar Pradesh. Wanted to give a suggestion about investment products.
Usually investment products are made so complex that it is very hard to compare 2 given products without a copy pen and a calculator.
in that context I would like to suggest our government to make a rule that all investment products like insurance/ULIP/child education/retirement products which guarantee a fixed amount after a certain period of time should also MANDATORILY mention the annualised return (also known as XIRR).
This should be made compulsory for any insurance provider or investment advisor so that people can easily see the fixed return they'll get after the given period.
currently, they give the return amount/maturity amount in absolute numbers which gives an incorrect picture about the quality of the investment.
Please consider this advice and ask all investment companies to publish XIRR on all of their products.</v>
      </c>
      <c r="D1304" s="4" t="s">
        <v>2245</v>
      </c>
      <c r="E1304" s="4"/>
      <c r="F1304" s="4"/>
      <c r="G1304" s="4"/>
      <c r="H1304" s="4"/>
      <c r="I1304" s="4"/>
      <c r="J1304" s="4"/>
      <c r="K1304" s="4"/>
      <c r="L1304" s="4"/>
      <c r="M1304" s="4"/>
      <c r="N1304" s="4"/>
      <c r="O1304" s="4"/>
      <c r="P1304" s="4"/>
      <c r="Q1304" s="4"/>
      <c r="R1304" s="4"/>
      <c r="S1304" s="4"/>
      <c r="T1304" s="4"/>
      <c r="U1304" s="4"/>
      <c r="V1304" s="4"/>
      <c r="W1304" s="4"/>
      <c r="X1304" s="4"/>
      <c r="Y1304" s="4"/>
      <c r="Z1304" s="4"/>
    </row>
    <row r="1305" spans="1:26" ht="14.25" customHeight="1" x14ac:dyDescent="0.3">
      <c r="A1305" s="6" t="s">
        <v>2246</v>
      </c>
      <c r="B1305" s="6" t="s">
        <v>2247</v>
      </c>
      <c r="C1305" s="4" t="str">
        <f ca="1">IFERROR(__xludf.DUMMYFUNCTION("GOOGLETRANSLATE(B1305,""auto"",""en"")"),"Our every states districts must be following platform compulsory.
Medical College
National Sports Centre
National Arts &amp; Cultural Centre
National Music Academy
National Disaster &amp; Rescue Unit
National Public Library &amp; Museum
National Technical Educational"&amp;" Development Centre
National Agricultural, Fisheries &amp; Farm Study Centre
National Rehabilitation &amp; Community Development Centre
This is my idea to submit our Hon. PM acceptance.")</f>
        <v>Our every states districts must be following platform compulsory.
Medical College
National Sports Centre
National Arts &amp; Cultural Centre
National Music Academy
National Disaster &amp; Rescue Unit
National Public Library &amp; Museum
National Technical Educational Development Centre
National Agricultural, Fisheries &amp; Farm Study Centre
National Rehabilitation &amp; Community Development Centre
This is my idea to submit our Hon. PM acceptance.</v>
      </c>
      <c r="D1305" s="4" t="s">
        <v>2247</v>
      </c>
      <c r="E1305" s="4"/>
      <c r="F1305" s="4"/>
      <c r="G1305" s="4"/>
      <c r="H1305" s="4"/>
      <c r="I1305" s="4"/>
      <c r="J1305" s="4"/>
      <c r="K1305" s="4"/>
      <c r="L1305" s="4"/>
      <c r="M1305" s="4"/>
      <c r="N1305" s="4"/>
      <c r="O1305" s="4"/>
      <c r="P1305" s="4"/>
      <c r="Q1305" s="4"/>
      <c r="R1305" s="4"/>
      <c r="S1305" s="4"/>
      <c r="T1305" s="4"/>
      <c r="U1305" s="4"/>
      <c r="V1305" s="4"/>
      <c r="W1305" s="4"/>
      <c r="X1305" s="4"/>
      <c r="Y1305" s="4"/>
      <c r="Z1305" s="4"/>
    </row>
    <row r="1306" spans="1:26" ht="14.25" customHeight="1" x14ac:dyDescent="0.3">
      <c r="A1306" s="6" t="s">
        <v>2248</v>
      </c>
      <c r="B1306" s="6" t="s">
        <v>2249</v>
      </c>
      <c r="C1306" s="4" t="str">
        <f ca="1">IFERROR(__xludf.DUMMYFUNCTION("GOOGLETRANSLATE(B1306,""auto"",""en"")"),"How we have to prepare ourselves for board exam")</f>
        <v>How we have to prepare ourselves for board exam</v>
      </c>
      <c r="D1306" s="4" t="s">
        <v>2249</v>
      </c>
      <c r="E1306" s="4"/>
      <c r="F1306" s="4"/>
      <c r="G1306" s="4"/>
      <c r="H1306" s="4"/>
      <c r="I1306" s="4"/>
      <c r="J1306" s="4"/>
      <c r="K1306" s="4"/>
      <c r="L1306" s="4"/>
      <c r="M1306" s="4"/>
      <c r="N1306" s="4"/>
      <c r="O1306" s="4"/>
      <c r="P1306" s="4"/>
      <c r="Q1306" s="4"/>
      <c r="R1306" s="4"/>
      <c r="S1306" s="4"/>
      <c r="T1306" s="4"/>
      <c r="U1306" s="4"/>
      <c r="V1306" s="4"/>
      <c r="W1306" s="4"/>
      <c r="X1306" s="4"/>
      <c r="Y1306" s="4"/>
      <c r="Z1306" s="4"/>
    </row>
    <row r="1307" spans="1:26" ht="14.25" customHeight="1" x14ac:dyDescent="0.3">
      <c r="A1307" s="6" t="s">
        <v>2246</v>
      </c>
      <c r="B1307" s="6" t="s">
        <v>2250</v>
      </c>
      <c r="C1307" s="4" t="str">
        <f ca="1">IFERROR(__xludf.DUMMYFUNCTION("GOOGLETRANSLATE(B1307,""auto"",""en"")"),"Hon. PM, We, NRI Gulf (UAE) inform you that Air India last day circulated a notice, from UAE passengers must be use MASK and vaccinated report to be compulsory for the travel to India. Other foreign national travellers doesn’t applicable?. It means that C"&amp;"ORONA VIROUS only in UAE?. Hon. Civil Aviation and Hon. Health Ministries must be issue a common circular for all International Travellers. If any Testing applicable, please issue FREE for all NRI. Hope your kind attention will be on my request")</f>
        <v>Hon. PM, We, NRI Gulf (UAE) inform you that Air India last day circulated a notice, from UAE passengers must be use MASK and vaccinated report to be compulsory for the travel to India. Other foreign national travellers doesn’t applicable?. It means that CORONA VIROUS only in UAE?. Hon. Civil Aviation and Hon. Health Ministries must be issue a common circular for all International Travellers. If any Testing applicable, please issue FREE for all NRI. Hope your kind attention will be on my request</v>
      </c>
      <c r="D1307" s="4" t="s">
        <v>2250</v>
      </c>
      <c r="E1307" s="4"/>
      <c r="F1307" s="4"/>
      <c r="G1307" s="4"/>
      <c r="H1307" s="4"/>
      <c r="I1307" s="4"/>
      <c r="J1307" s="4"/>
      <c r="K1307" s="4"/>
      <c r="L1307" s="4"/>
      <c r="M1307" s="4"/>
      <c r="N1307" s="4"/>
      <c r="O1307" s="4"/>
      <c r="P1307" s="4"/>
      <c r="Q1307" s="4"/>
      <c r="R1307" s="4"/>
      <c r="S1307" s="4"/>
      <c r="T1307" s="4"/>
      <c r="U1307" s="4"/>
      <c r="V1307" s="4"/>
      <c r="W1307" s="4"/>
      <c r="X1307" s="4"/>
      <c r="Y1307" s="4"/>
      <c r="Z1307" s="4"/>
    </row>
    <row r="1308" spans="1:26" ht="14.25" customHeight="1" x14ac:dyDescent="0.3">
      <c r="A1308" s="6" t="s">
        <v>2251</v>
      </c>
      <c r="B1308" s="6" t="s">
        <v>2252</v>
      </c>
      <c r="C1308" s="4" t="str">
        <f ca="1">IFERROR(__xludf.DUMMYFUNCTION("GOOGLETRANSLATE(B1308,""auto"",""en"")"),"Honorable Authorities
Government need to ensure that every poor students should get a scholarship to pursue their dream . Government need to check that education, cleaning ,health facility, is available in small town and in rural areas or not .")</f>
        <v>Honorable Authorities
Government need to ensure that every poor students should get a scholarship to pursue their dream . Government need to check that education, cleaning ,health facility, is available in small town and in rural areas or not .</v>
      </c>
      <c r="D1308" s="4" t="s">
        <v>2252</v>
      </c>
      <c r="E1308" s="4"/>
      <c r="F1308" s="4"/>
      <c r="G1308" s="4"/>
      <c r="H1308" s="4"/>
      <c r="I1308" s="4"/>
      <c r="J1308" s="4"/>
      <c r="K1308" s="4"/>
      <c r="L1308" s="4"/>
      <c r="M1308" s="4"/>
      <c r="N1308" s="4"/>
      <c r="O1308" s="4"/>
      <c r="P1308" s="4"/>
      <c r="Q1308" s="4"/>
      <c r="R1308" s="4"/>
      <c r="S1308" s="4"/>
      <c r="T1308" s="4"/>
      <c r="U1308" s="4"/>
      <c r="V1308" s="4"/>
      <c r="W1308" s="4"/>
      <c r="X1308" s="4"/>
      <c r="Y1308" s="4"/>
      <c r="Z1308" s="4"/>
    </row>
    <row r="1309" spans="1:26" ht="14.25" customHeight="1" x14ac:dyDescent="0.3">
      <c r="A1309" s="6" t="s">
        <v>2253</v>
      </c>
      <c r="B1309" s="6" t="s">
        <v>2254</v>
      </c>
      <c r="C1309" s="4" t="str">
        <f ca="1">IFERROR(__xludf.DUMMYFUNCTION("GOOGLETRANSLATE(B1309,""auto"",""en"")"),"* Hero of our freedom
The country will complete 75 years of its independence on 15 August. These
The nectar of freedom is the festival of freedom. To fight for about 100 years
Later, on 15 August 1947, the country became independent from the clutches of t"&amp;"he British.
In this struggle, crores of countrymen fought for their independence. Lathis
Eat The troubles were faced, but never let the country bend. That
People dream of settling home in age, at that age the youth on the chest
Ate bullets. Many happily g"&amp;"ave their whole life to the country
Carryed. Today we have five such young people independent")</f>
        <v>* Hero of our freedom
The country will complete 75 years of its independence on 15 August. These
The nectar of freedom is the festival of freedom. To fight for about 100 years
Later, on 15 August 1947, the country became independent from the clutches of the British.
In this struggle, crores of countrymen fought for their independence. Lathis
Eat The troubles were faced, but never let the country bend. That
People dream of settling home in age, at that age the youth on the chest
Ate bullets. Many happily gave their whole life to the country
Carryed. Today we have five such young people independent</v>
      </c>
      <c r="D1309" s="4" t="s">
        <v>3226</v>
      </c>
      <c r="E1309" s="4"/>
      <c r="F1309" s="4"/>
      <c r="G1309" s="4"/>
      <c r="H1309" s="4"/>
      <c r="I1309" s="4"/>
      <c r="J1309" s="4"/>
      <c r="K1309" s="4"/>
      <c r="L1309" s="4"/>
      <c r="M1309" s="4"/>
      <c r="N1309" s="4"/>
      <c r="O1309" s="4"/>
      <c r="P1309" s="4"/>
      <c r="Q1309" s="4"/>
      <c r="R1309" s="4"/>
      <c r="S1309" s="4"/>
      <c r="T1309" s="4"/>
      <c r="U1309" s="4"/>
      <c r="V1309" s="4"/>
      <c r="W1309" s="4"/>
      <c r="X1309" s="4"/>
      <c r="Y1309" s="4"/>
      <c r="Z1309" s="4"/>
    </row>
    <row r="1310" spans="1:26" ht="14.25" customHeight="1" x14ac:dyDescent="0.3">
      <c r="A1310" s="6" t="s">
        <v>2253</v>
      </c>
      <c r="B1310" s="6" t="s">
        <v>2254</v>
      </c>
      <c r="C1310" s="4" t="str">
        <f ca="1">IFERROR(__xludf.DUMMYFUNCTION("GOOGLETRANSLATE(B1310,""auto"",""en"")"),"* Hero of our freedom
The country will complete 75 years of its independence on 15 August. These
The nectar of freedom is the festival of freedom. To fight for about 100 years
Later, on 15 August 1947, the country became independent from the clutches of t"&amp;"he British.
In this struggle, crores of countrymen fought for their independence. Lathis
Eat The troubles were faced, but never let the country bend. That
People dream of settling home in age, at that age the youth on the chest
Ate bullets. Many happily g"&amp;"ave their whole life to the country
Carryed. Today we have five such young people independent")</f>
        <v>* Hero of our freedom
The country will complete 75 years of its independence on 15 August. These
The nectar of freedom is the festival of freedom. To fight for about 100 years
Later, on 15 August 1947, the country became independent from the clutches of the British.
In this struggle, crores of countrymen fought for their independence. Lathis
Eat The troubles were faced, but never let the country bend. That
People dream of settling home in age, at that age the youth on the chest
Ate bullets. Many happily gave their whole life to the country
Carryed. Today we have five such young people independent</v>
      </c>
      <c r="D1310" s="4" t="s">
        <v>3226</v>
      </c>
      <c r="E1310" s="4"/>
      <c r="F1310" s="4"/>
      <c r="G1310" s="4"/>
      <c r="H1310" s="4"/>
      <c r="I1310" s="4"/>
      <c r="J1310" s="4"/>
      <c r="K1310" s="4"/>
      <c r="L1310" s="4"/>
      <c r="M1310" s="4"/>
      <c r="N1310" s="4"/>
      <c r="O1310" s="4"/>
      <c r="P1310" s="4"/>
      <c r="Q1310" s="4"/>
      <c r="R1310" s="4"/>
      <c r="S1310" s="4"/>
      <c r="T1310" s="4"/>
      <c r="U1310" s="4"/>
      <c r="V1310" s="4"/>
      <c r="W1310" s="4"/>
      <c r="X1310" s="4"/>
      <c r="Y1310" s="4"/>
      <c r="Z1310" s="4"/>
    </row>
    <row r="1311" spans="1:26" ht="14.25" customHeight="1" x14ac:dyDescent="0.3">
      <c r="A1311" s="6" t="s">
        <v>2255</v>
      </c>
      <c r="B1311" s="6" t="s">
        <v>2256</v>
      </c>
      <c r="C1311" s="4" t="str">
        <f ca="1">IFERROR(__xludf.DUMMYFUNCTION("GOOGLETRANSLATE(B1311,""auto"",""en"")"),"At most of the historical monuments in India, the entry fee for foreigners is different from Indians, most of the time being several times that for Indians.
To me, it not only appears absurd, but the very opposite of our vociferous claim of 'Atithi Devobh"&amp;"ay'. I can't recall any such treatment meted out to foreigners anywhere outside India.
A higher entry fee defies all logic; he couldn't be seeing more than his Indian counterpart, would not be able to take away any part of the monument. What, then is the "&amp;"logic? Sometimes I am told he is charged more because he can afford more. I do not think it is always true. Even if it is true, are we not 'officially' fleecing him? Isn't it cheating someone who we claim to be our god?
This differential treatment gets re"&amp;"flected in every other service the foreigner buys. The rikshawala, the coolie, the guide, the photographer, everyone feels quite justified in charging him more.")</f>
        <v>At most of the historical monuments in India, the entry fee for foreigners is different from Indians, most of the time being several times that for Indians.
To me, it not only appears absurd, but the very opposite of our vociferous claim of 'Atithi Devobhay'. I can't recall any such treatment meted out to foreigners anywhere outside India.
A higher entry fee defies all logic; he couldn't be seeing more than his Indian counterpart, would not be able to take away any part of the monument. What, then is the logic? Sometimes I am told he is charged more because he can afford more. I do not think it is always true. Even if it is true, are we not 'officially' fleecing him? Isn't it cheating someone who we claim to be our god?
This differential treatment gets reflected in every other service the foreigner buys. The rikshawala, the coolie, the guide, the photographer, everyone feels quite justified in charging him more.</v>
      </c>
      <c r="D1311" s="4" t="s">
        <v>2256</v>
      </c>
      <c r="E1311" s="4"/>
      <c r="F1311" s="4"/>
      <c r="G1311" s="4"/>
      <c r="H1311" s="4"/>
      <c r="I1311" s="4"/>
      <c r="J1311" s="4"/>
      <c r="K1311" s="4"/>
      <c r="L1311" s="4"/>
      <c r="M1311" s="4"/>
      <c r="N1311" s="4"/>
      <c r="O1311" s="4"/>
      <c r="P1311" s="4"/>
      <c r="Q1311" s="4"/>
      <c r="R1311" s="4"/>
      <c r="S1311" s="4"/>
      <c r="T1311" s="4"/>
      <c r="U1311" s="4"/>
      <c r="V1311" s="4"/>
      <c r="W1311" s="4"/>
      <c r="X1311" s="4"/>
      <c r="Y1311" s="4"/>
      <c r="Z1311" s="4"/>
    </row>
    <row r="1312" spans="1:26" ht="14.25" customHeight="1" x14ac:dyDescent="0.3">
      <c r="A1312" s="6" t="s">
        <v>2257</v>
      </c>
      <c r="B1312" s="6" t="s">
        <v>2258</v>
      </c>
      <c r="C1312" s="4" t="str">
        <f ca="1">IFERROR(__xludf.DUMMYFUNCTION("GOOGLETRANSLATE(B1312,""auto"",""en"")"),"Government should focus on improving the conditions of government school in villages so as to improve the basic education of ever child rather then just developing IITs and AIIMS in India. Thank you🙏")</f>
        <v>Government should focus on improving the conditions of government school in villages so as to improve the basic education of ever child rather then just developing IITs and AIIMS in India. Thank you🙏</v>
      </c>
      <c r="D1312" s="4" t="s">
        <v>2258</v>
      </c>
      <c r="E1312" s="4"/>
      <c r="F1312" s="4"/>
      <c r="G1312" s="4"/>
      <c r="H1312" s="4"/>
      <c r="I1312" s="4"/>
      <c r="J1312" s="4"/>
      <c r="K1312" s="4"/>
      <c r="L1312" s="4"/>
      <c r="M1312" s="4"/>
      <c r="N1312" s="4"/>
      <c r="O1312" s="4"/>
      <c r="P1312" s="4"/>
      <c r="Q1312" s="4"/>
      <c r="R1312" s="4"/>
      <c r="S1312" s="4"/>
      <c r="T1312" s="4"/>
      <c r="U1312" s="4"/>
      <c r="V1312" s="4"/>
      <c r="W1312" s="4"/>
      <c r="X1312" s="4"/>
      <c r="Y1312" s="4"/>
      <c r="Z1312" s="4"/>
    </row>
    <row r="1313" spans="1:26" ht="14.25" customHeight="1" x14ac:dyDescent="0.3">
      <c r="A1313" s="6" t="s">
        <v>2259</v>
      </c>
      <c r="B1313" s="6" t="s">
        <v>2260</v>
      </c>
      <c r="C1313" s="4" t="str">
        <f ca="1">IFERROR(__xludf.DUMMYFUNCTION("GOOGLETRANSLATE(B1313,""auto"",""en"")"),"I want to suggest from Indresh Lohani, resident Tanakpur District Champawat, Uttarakhand that it would be appropriate to have a senior public shelter home instead of the word Vriddha Ashram. Please be pleased to consider. 9719494987")</f>
        <v>I want to suggest from Indresh Lohani, resident Tanakpur District Champawat, Uttarakhand that it would be appropriate to have a senior public shelter home instead of the word Vriddha Ashram. Please be pleased to consider. 9719494987</v>
      </c>
      <c r="D1313" s="4" t="s">
        <v>3227</v>
      </c>
      <c r="E1313" s="4"/>
      <c r="F1313" s="4"/>
      <c r="G1313" s="4"/>
      <c r="H1313" s="4"/>
      <c r="I1313" s="4"/>
      <c r="J1313" s="4"/>
      <c r="K1313" s="4"/>
      <c r="L1313" s="4"/>
      <c r="M1313" s="4"/>
      <c r="N1313" s="4"/>
      <c r="O1313" s="4"/>
      <c r="P1313" s="4"/>
      <c r="Q1313" s="4"/>
      <c r="R1313" s="4"/>
      <c r="S1313" s="4"/>
      <c r="T1313" s="4"/>
      <c r="U1313" s="4"/>
      <c r="V1313" s="4"/>
      <c r="W1313" s="4"/>
      <c r="X1313" s="4"/>
      <c r="Y1313" s="4"/>
      <c r="Z1313" s="4"/>
    </row>
    <row r="1314" spans="1:26" ht="14.25" customHeight="1" x14ac:dyDescent="0.3">
      <c r="A1314" s="6" t="s">
        <v>2261</v>
      </c>
      <c r="B1314" s="6" t="s">
        <v>2262</v>
      </c>
      <c r="C1314" s="4" t="str">
        <f ca="1">IFERROR(__xludf.DUMMYFUNCTION("GOOGLETRANSLATE(B1314,""auto"",""en"")"),"Honorable authorities
The government should make the bus stops and railway station into digital platform")</f>
        <v>Honorable authorities
The government should make the bus stops and railway station into digital platform</v>
      </c>
      <c r="D1314" s="4" t="s">
        <v>2262</v>
      </c>
      <c r="E1314" s="4"/>
      <c r="F1314" s="4"/>
      <c r="G1314" s="4"/>
      <c r="H1314" s="4"/>
      <c r="I1314" s="4"/>
      <c r="J1314" s="4"/>
      <c r="K1314" s="4"/>
      <c r="L1314" s="4"/>
      <c r="M1314" s="4"/>
      <c r="N1314" s="4"/>
      <c r="O1314" s="4"/>
      <c r="P1314" s="4"/>
      <c r="Q1314" s="4"/>
      <c r="R1314" s="4"/>
      <c r="S1314" s="4"/>
      <c r="T1314" s="4"/>
      <c r="U1314" s="4"/>
      <c r="V1314" s="4"/>
      <c r="W1314" s="4"/>
      <c r="X1314" s="4"/>
      <c r="Y1314" s="4"/>
      <c r="Z1314" s="4"/>
    </row>
    <row r="1315" spans="1:26" ht="14.25" customHeight="1" x14ac:dyDescent="0.3">
      <c r="A1315" s="6" t="s">
        <v>2263</v>
      </c>
      <c r="B1315" s="6" t="s">
        <v>2264</v>
      </c>
      <c r="C1315" s="4" t="str">
        <f ca="1">IFERROR(__xludf.DUMMYFUNCTION("GOOGLETRANSLATE(B1315,""auto"",""en"")"),"Honorable Authorities
The govt should come up with a new idea to uplift the downtrodden class in all communities of our nation. Please cancel the reservation for all the citizens in govt &amp; other jobs and let there be reservation for studying alone. it wil"&amp;"l surely make India No.1 country and cancell reservation for the communities which has more No. of MLA and MP.which means they are empowered to get there works done.")</f>
        <v>Honorable Authorities
The govt should come up with a new idea to uplift the downtrodden class in all communities of our nation. Please cancel the reservation for all the citizens in govt &amp; other jobs and let there be reservation for studying alone. it will surely make India No.1 country and cancell reservation for the communities which has more No. of MLA and MP.which means they are empowered to get there works done.</v>
      </c>
      <c r="D1315" s="4" t="s">
        <v>2264</v>
      </c>
      <c r="E1315" s="4"/>
      <c r="F1315" s="4"/>
      <c r="G1315" s="4"/>
      <c r="H1315" s="4"/>
      <c r="I1315" s="4"/>
      <c r="J1315" s="4"/>
      <c r="K1315" s="4"/>
      <c r="L1315" s="4"/>
      <c r="M1315" s="4"/>
      <c r="N1315" s="4"/>
      <c r="O1315" s="4"/>
      <c r="P1315" s="4"/>
      <c r="Q1315" s="4"/>
      <c r="R1315" s="4"/>
      <c r="S1315" s="4"/>
      <c r="T1315" s="4"/>
      <c r="U1315" s="4"/>
      <c r="V1315" s="4"/>
      <c r="W1315" s="4"/>
      <c r="X1315" s="4"/>
      <c r="Y1315" s="4"/>
      <c r="Z1315" s="4"/>
    </row>
    <row r="1316" spans="1:26" ht="14.25" customHeight="1" x14ac:dyDescent="0.3">
      <c r="A1316" s="6" t="s">
        <v>2263</v>
      </c>
      <c r="B1316" s="6" t="s">
        <v>2265</v>
      </c>
      <c r="C1316" s="4" t="str">
        <f ca="1">IFERROR(__xludf.DUMMYFUNCTION("GOOGLETRANSLATE(B1316,""auto"",""en"")"),"Honorable Authorites
it's very pathetic position for employees to pay HRA based on the calculations made somewhere decades ago. pls change the rules for HRA because wat the employer pays is very less compared to wat employee pay more over come up with a i"&amp;"dea and rule which totally exempts HRA up to 2 lakhs which will be a good move form the govt. and increase the 80c section limit from 1.5 lakhs to 3 lakhs which will bring in more GST to govt. and will save middle class.")</f>
        <v>Honorable Authorites
it's very pathetic position for employees to pay HRA based on the calculations made somewhere decades ago. pls change the rules for HRA because wat the employer pays is very less compared to wat employee pay more over come up with a idea and rule which totally exempts HRA up to 2 lakhs which will be a good move form the govt. and increase the 80c section limit from 1.5 lakhs to 3 lakhs which will bring in more GST to govt. and will save middle class.</v>
      </c>
      <c r="D1316" s="4" t="s">
        <v>2265</v>
      </c>
      <c r="E1316" s="4"/>
      <c r="F1316" s="4"/>
      <c r="G1316" s="4"/>
      <c r="H1316" s="4"/>
      <c r="I1316" s="4"/>
      <c r="J1316" s="4"/>
      <c r="K1316" s="4"/>
      <c r="L1316" s="4"/>
      <c r="M1316" s="4"/>
      <c r="N1316" s="4"/>
      <c r="O1316" s="4"/>
      <c r="P1316" s="4"/>
      <c r="Q1316" s="4"/>
      <c r="R1316" s="4"/>
      <c r="S1316" s="4"/>
      <c r="T1316" s="4"/>
      <c r="U1316" s="4"/>
      <c r="V1316" s="4"/>
      <c r="W1316" s="4"/>
      <c r="X1316" s="4"/>
      <c r="Y1316" s="4"/>
      <c r="Z1316" s="4"/>
    </row>
    <row r="1317" spans="1:26" ht="14.25" customHeight="1" x14ac:dyDescent="0.3">
      <c r="A1317" s="6" t="s">
        <v>2266</v>
      </c>
      <c r="B1317" s="6" t="s">
        <v>2267</v>
      </c>
      <c r="C1317" s="4" t="str">
        <f ca="1">IFERROR(__xludf.DUMMYFUNCTION("GOOGLETRANSLATE(B1317,""auto"",""en"")"),"why we need gov hospital gov doctor
railway hospital,ESIC ,
why free free free
why cant a healthy insurance scheme for all read
VISION INDIA
JUST BEGINING
Part 50- supreme panel to start new healthy insurance policy 
Part 51- commitee report on health sec"&amp;"tor to .how to teach gov doctor a lesson
Part 52- the new secert organisation 
  "" Justice league "" 
a story by
s H ramakrishna janadeo
LITTLE STAR
FACEBOOK")</f>
        <v>why we need gov hospital gov doctor
railway hospital,ESIC ,
why free free free
why cant a healthy insurance scheme for all read
VISION INDIA
JUST BEGINING
Part 50- supreme panel to start new healthy insurance policy 
Part 51- commitee report on health sector to .how to teach gov doctor a lesson
Part 52- the new secert organisation 
  " Justice league " 
a story by
s H ramakrishna janadeo
LITTLE STAR
FACEBOOK</v>
      </c>
      <c r="D1317" s="4" t="s">
        <v>2267</v>
      </c>
      <c r="E1317" s="4"/>
      <c r="F1317" s="4"/>
      <c r="G1317" s="4"/>
      <c r="H1317" s="4"/>
      <c r="I1317" s="4"/>
      <c r="J1317" s="4"/>
      <c r="K1317" s="4"/>
      <c r="L1317" s="4"/>
      <c r="M1317" s="4"/>
      <c r="N1317" s="4"/>
      <c r="O1317" s="4"/>
      <c r="P1317" s="4"/>
      <c r="Q1317" s="4"/>
      <c r="R1317" s="4"/>
      <c r="S1317" s="4"/>
      <c r="T1317" s="4"/>
      <c r="U1317" s="4"/>
      <c r="V1317" s="4"/>
      <c r="W1317" s="4"/>
      <c r="X1317" s="4"/>
      <c r="Y1317" s="4"/>
      <c r="Z1317" s="4"/>
    </row>
    <row r="1318" spans="1:26" ht="14.25" customHeight="1" x14ac:dyDescent="0.3">
      <c r="A1318" s="6" t="s">
        <v>2268</v>
      </c>
      <c r="B1318" s="6" t="s">
        <v>2269</v>
      </c>
      <c r="C1318" s="4" t="str">
        <f ca="1">IFERROR(__xludf.DUMMYFUNCTION("GOOGLETRANSLATE(B1318,""auto"",""en"")"),"Sir, Lacs or Crores of employee work for years in other states....can't we vote from out side state via Aadhaar or Voter Card ??
this will certainly help , I believe.")</f>
        <v>Sir, Lacs or Crores of employee work for years in other states....can't we vote from out side state via Aadhaar or Voter Card ??
this will certainly help , I believe.</v>
      </c>
      <c r="D1318" s="4" t="s">
        <v>2269</v>
      </c>
      <c r="E1318" s="4"/>
      <c r="F1318" s="4"/>
      <c r="G1318" s="4"/>
      <c r="H1318" s="4"/>
      <c r="I1318" s="4"/>
      <c r="J1318" s="4"/>
      <c r="K1318" s="4"/>
      <c r="L1318" s="4"/>
      <c r="M1318" s="4"/>
      <c r="N1318" s="4"/>
      <c r="O1318" s="4"/>
      <c r="P1318" s="4"/>
      <c r="Q1318" s="4"/>
      <c r="R1318" s="4"/>
      <c r="S1318" s="4"/>
      <c r="T1318" s="4"/>
      <c r="U1318" s="4"/>
      <c r="V1318" s="4"/>
      <c r="W1318" s="4"/>
      <c r="X1318" s="4"/>
      <c r="Y1318" s="4"/>
      <c r="Z1318" s="4"/>
    </row>
    <row r="1319" spans="1:26" ht="14.25" customHeight="1" x14ac:dyDescent="0.3">
      <c r="A1319" s="6" t="s">
        <v>2270</v>
      </c>
      <c r="B1319" s="6" t="s">
        <v>2271</v>
      </c>
      <c r="C1319" s="4" t="str">
        <f ca="1">IFERROR(__xludf.DUMMYFUNCTION("GOOGLETRANSLATE(B1319,""auto"",""en"")"),"Can we not create an engine that went through magnetic power, I watched the Buddha's toys while shaking hands at the shops, whose hands are always moving with magnetic power.
If you make such an engine, then neither fuel nor electricity will be needed.
Co"&amp;"nsider.")</f>
        <v>Can we not create an engine that went through magnetic power, I watched the Buddha's toys while shaking hands at the shops, whose hands are always moving with magnetic power.
If you make such an engine, then neither fuel nor electricity will be needed.
Consider.</v>
      </c>
      <c r="D1319" s="4" t="s">
        <v>3228</v>
      </c>
      <c r="E1319" s="4"/>
      <c r="F1319" s="4"/>
      <c r="G1319" s="4"/>
      <c r="H1319" s="4"/>
      <c r="I1319" s="4"/>
      <c r="J1319" s="4"/>
      <c r="K1319" s="4"/>
      <c r="L1319" s="4"/>
      <c r="M1319" s="4"/>
      <c r="N1319" s="4"/>
      <c r="O1319" s="4"/>
      <c r="P1319" s="4"/>
      <c r="Q1319" s="4"/>
      <c r="R1319" s="4"/>
      <c r="S1319" s="4"/>
      <c r="T1319" s="4"/>
      <c r="U1319" s="4"/>
      <c r="V1319" s="4"/>
      <c r="W1319" s="4"/>
      <c r="X1319" s="4"/>
      <c r="Y1319" s="4"/>
      <c r="Z1319" s="4"/>
    </row>
    <row r="1320" spans="1:26" ht="14.25" customHeight="1" x14ac:dyDescent="0.3">
      <c r="A1320" s="6" t="s">
        <v>2270</v>
      </c>
      <c r="B1320" s="6" t="s">
        <v>2272</v>
      </c>
      <c r="C1320" s="4" t="str">
        <f ca="1">IFERROR(__xludf.DUMMYFUNCTION("GOOGLETRANSLATE(B1320,""auto"",""en"")"),"When will the prostitute be stopped in the name of the spa in the mall. There is no mall in every city where there is no spa.")</f>
        <v>When will the prostitute be stopped in the name of the spa in the mall. There is no mall in every city where there is no spa.</v>
      </c>
      <c r="D1320" s="4" t="s">
        <v>3229</v>
      </c>
      <c r="E1320" s="4"/>
      <c r="F1320" s="4"/>
      <c r="G1320" s="4"/>
      <c r="H1320" s="4"/>
      <c r="I1320" s="4"/>
      <c r="J1320" s="4"/>
      <c r="K1320" s="4"/>
      <c r="L1320" s="4"/>
      <c r="M1320" s="4"/>
      <c r="N1320" s="4"/>
      <c r="O1320" s="4"/>
      <c r="P1320" s="4"/>
      <c r="Q1320" s="4"/>
      <c r="R1320" s="4"/>
      <c r="S1320" s="4"/>
      <c r="T1320" s="4"/>
      <c r="U1320" s="4"/>
      <c r="V1320" s="4"/>
      <c r="W1320" s="4"/>
      <c r="X1320" s="4"/>
      <c r="Y1320" s="4"/>
      <c r="Z1320" s="4"/>
    </row>
    <row r="1321" spans="1:26" ht="14.25" customHeight="1" x14ac:dyDescent="0.3">
      <c r="A1321" s="6" t="s">
        <v>2273</v>
      </c>
      <c r="B1321" s="6" t="s">
        <v>2274</v>
      </c>
      <c r="C1321" s="4" t="str">
        <f ca="1">IFERROR(__xludf.DUMMYFUNCTION("GOOGLETRANSLATE(B1321,""auto"",""en"")"),"rhrjejehehdkdjdbbdhfjdjfjrjdjrjrjrjrjrjrjrjrjejejejejrhrhrjrjrjrhrhdhshshsjdjfjfjfjfjfjgjfjvjfjgdjjdjdjdhdhjdjsoasjdhjssjdjbfbdjsdjhdhdhdhdjdjdjdjdjdjdjdjdjdbbcbxndjdndndnnxjxjxjdndjdbxbdhdhdhdbxhdhfnfjgjfhfjdjfjdjfjjfkdjfjvjdjjfjfjfjdjfjrjfjfjxhdhdjjdjdj"&amp;"djdjdjhdhdjjrjdjdjdjjdjrjjejdjjdjrjeiieirieiieieieieieiirieieieieisidirjhrhjgfgdfyghhgyg siddh gg di so do do do do do do do do do do do do do ch VK vo VK cm cm cm cm cm cm cm cm cm BK di di di di di di di di di di to do tu to go to to to to up up to go t"&amp;"o go to go to")</f>
        <v>rhrjejehehdkdjdbbdhfjdjfjrjdjrjrjrjrjrjrjrjrjejejejejrhrhrjrjrjrhrhdhshshsjdjfjfjfjfjfjgjfjvjfjgdjjdjdjdhdhjdjsoasjdhjssjdjbfbdjsdjhdhdhdhdjdjdjdjdjdjdjdjdjdbbcbxndjdndndnnxjxjxjdndjdbxbdhdhdhdbxhdhfnfjgjfhfjdjfjdjfjjfkdjfjvjdjjfjfjfjdjfjrjfjfjxhdhdjjdjdjdjdjdjhdhdjjrjdjdjdjjdjrjjejdjjdjrjeiieirieiieieieieieiirieieieieisidirjhrhjgfgdfyghhgyg siddh gg di so do do do do do do do do do do do do do ch VK vo VK cm cm cm cm cm cm cm cm cm BK di di di di di di di di di di to do tu to go to to to to up up to go to go to go to</v>
      </c>
      <c r="D1321" s="4" t="s">
        <v>3230</v>
      </c>
      <c r="E1321" s="4"/>
      <c r="F1321" s="4"/>
      <c r="G1321" s="4"/>
      <c r="H1321" s="4"/>
      <c r="I1321" s="4"/>
      <c r="J1321" s="4"/>
      <c r="K1321" s="4"/>
      <c r="L1321" s="4"/>
      <c r="M1321" s="4"/>
      <c r="N1321" s="4"/>
      <c r="O1321" s="4"/>
      <c r="P1321" s="4"/>
      <c r="Q1321" s="4"/>
      <c r="R1321" s="4"/>
      <c r="S1321" s="4"/>
      <c r="T1321" s="4"/>
      <c r="U1321" s="4"/>
      <c r="V1321" s="4"/>
      <c r="W1321" s="4"/>
      <c r="X1321" s="4"/>
      <c r="Y1321" s="4"/>
      <c r="Z1321" s="4"/>
    </row>
    <row r="1322" spans="1:26" ht="14.25" customHeight="1" x14ac:dyDescent="0.3">
      <c r="A1322" s="6" t="s">
        <v>2275</v>
      </c>
      <c r="B1322" s="6" t="s">
        <v>2276</v>
      </c>
      <c r="C1322" s="4" t="str">
        <f ca="1">IFERROR(__xludf.DUMMYFUNCTION("GOOGLETRANSLATE(B1322,""auto"",""en"")"),"#digitalbharath #digitalpostal #iindiapost This a repost of earlier comment and added hashtags. In the ages of digital world, mobile phone and www tools are almost available to every body. There are digital divide as always between haves and havenots. Set"&amp;"ting aside, the emails used by everybody in India is hosted by google, yahoo, Microsoft et. al. Who are under US government dictat when required. The government of India can entrust the email being given as service (free as well as premium) thru India Pos"&amp;"t Department. Benefits include Any future blockade by those are not leaving people vulnerable, mail contents not shared to outside India thereby security, ability to handle spamming as email id can be verified physical means. It also help make postal depa"&amp;"rtment being able to serve people electronically. Thanks")</f>
        <v>#digitalbharath #digitalpostal #iindiapost This a repost of earlier comment and added hashtags. In the ages of digital world, mobile phone and www tools are almost available to every body. There are digital divide as always between haves and havenots. Setting aside, the emails used by everybody in India is hosted by google, yahoo, Microsoft et. al. Who are under US government dictat when required. The government of India can entrust the email being given as service (free as well as premium) thru India Post Department. Benefits include Any future blockade by those are not leaving people vulnerable, mail contents not shared to outside India thereby security, ability to handle spamming as email id can be verified physical means. It also help make postal department being able to serve people electronically. Thanks</v>
      </c>
      <c r="D1322" s="4" t="s">
        <v>2276</v>
      </c>
      <c r="E1322" s="4"/>
      <c r="F1322" s="4"/>
      <c r="G1322" s="4"/>
      <c r="H1322" s="4"/>
      <c r="I1322" s="4"/>
      <c r="J1322" s="4"/>
      <c r="K1322" s="4"/>
      <c r="L1322" s="4"/>
      <c r="M1322" s="4"/>
      <c r="N1322" s="4"/>
      <c r="O1322" s="4"/>
      <c r="P1322" s="4"/>
      <c r="Q1322" s="4"/>
      <c r="R1322" s="4"/>
      <c r="S1322" s="4"/>
      <c r="T1322" s="4"/>
      <c r="U1322" s="4"/>
      <c r="V1322" s="4"/>
      <c r="W1322" s="4"/>
      <c r="X1322" s="4"/>
      <c r="Y1322" s="4"/>
      <c r="Z1322" s="4"/>
    </row>
    <row r="1323" spans="1:26" ht="14.25" customHeight="1" x14ac:dyDescent="0.3">
      <c r="A1323" s="6" t="s">
        <v>2220</v>
      </c>
      <c r="B1323" s="6" t="s">
        <v>2277</v>
      </c>
      <c r="C1323" s="4" t="str">
        <f ca="1">IFERROR(__xludf.DUMMYFUNCTION("GOOGLETRANSLATE(B1323,""auto"",""en"")"),"India post ko jo hai online karna chahie")</f>
        <v>India post ko jo hai online karna chahie</v>
      </c>
      <c r="D1323" s="4" t="s">
        <v>2277</v>
      </c>
      <c r="E1323" s="4"/>
      <c r="F1323" s="4"/>
      <c r="G1323" s="4"/>
      <c r="H1323" s="4"/>
      <c r="I1323" s="4"/>
      <c r="J1323" s="4"/>
      <c r="K1323" s="4"/>
      <c r="L1323" s="4"/>
      <c r="M1323" s="4"/>
      <c r="N1323" s="4"/>
      <c r="O1323" s="4"/>
      <c r="P1323" s="4"/>
      <c r="Q1323" s="4"/>
      <c r="R1323" s="4"/>
      <c r="S1323" s="4"/>
      <c r="T1323" s="4"/>
      <c r="U1323" s="4"/>
      <c r="V1323" s="4"/>
      <c r="W1323" s="4"/>
      <c r="X1323" s="4"/>
      <c r="Y1323" s="4"/>
      <c r="Z1323" s="4"/>
    </row>
    <row r="1324" spans="1:26" ht="14.25" customHeight="1" x14ac:dyDescent="0.3">
      <c r="A1324" s="6" t="s">
        <v>2278</v>
      </c>
      <c r="B1324" s="6" t="s">
        <v>2279</v>
      </c>
      <c r="C1324" s="4" t="str">
        <f ca="1">IFERROR(__xludf.DUMMYFUNCTION("GOOGLETRANSLATE(B1324,""auto"",""en"")"),"Aditya")</f>
        <v>Aditya</v>
      </c>
      <c r="D1324" s="4" t="s">
        <v>2279</v>
      </c>
      <c r="E1324" s="4"/>
      <c r="F1324" s="4"/>
      <c r="G1324" s="4"/>
      <c r="H1324" s="4"/>
      <c r="I1324" s="4"/>
      <c r="J1324" s="4"/>
      <c r="K1324" s="4"/>
      <c r="L1324" s="4"/>
      <c r="M1324" s="4"/>
      <c r="N1324" s="4"/>
      <c r="O1324" s="4"/>
      <c r="P1324" s="4"/>
      <c r="Q1324" s="4"/>
      <c r="R1324" s="4"/>
      <c r="S1324" s="4"/>
      <c r="T1324" s="4"/>
      <c r="U1324" s="4"/>
      <c r="V1324" s="4"/>
      <c r="W1324" s="4"/>
      <c r="X1324" s="4"/>
      <c r="Y1324" s="4"/>
      <c r="Z1324" s="4"/>
    </row>
    <row r="1325" spans="1:26" ht="14.25" customHeight="1" x14ac:dyDescent="0.3">
      <c r="A1325" s="6" t="s">
        <v>2280</v>
      </c>
      <c r="B1325" s="6" t="s">
        <v>2281</v>
      </c>
      <c r="C1325" s="4" t="str">
        <f ca="1">IFERROR(__xludf.DUMMYFUNCTION("GOOGLETRANSLATE(B1325,""auto"",""en"")"),"This is a representation on behalf of all middle class senior citizens. This category is deprived of health insurance either paid (due to health condition) or from govt sponsored insurance due to income category. Their pension which is the livelihood is f"&amp;"ully taxable. My representation is as follows
1) free health insurance to senior citizens irrespective of income category
2) pension must be made tax free
3) special concessions and priority in all govt service charges for senior citizens including reinst"&amp;"ate of railway concession
4) higher rate of interest for deposits of senior citizens
5) for the people not having pension from ex employer the FD interest must be made fully tax free
6) senior citizen card may be issued to identify and facilitate the abov"&amp;"e")</f>
        <v>This is a representation on behalf of all middle class senior citizens. This category is deprived of health insurance either paid (due to health condition) or from govt sponsored insurance due to income category. Their pension which is the livelihood is fully taxable. My representation is as follows
1) free health insurance to senior citizens irrespective of income category
2) pension must be made tax free
3) special concessions and priority in all govt service charges for senior citizens including reinstate of railway concession
4) higher rate of interest for deposits of senior citizens
5) for the people not having pension from ex employer the FD interest must be made fully tax free
6) senior citizen card may be issued to identify and facilitate the above</v>
      </c>
      <c r="D1325" s="4" t="s">
        <v>2281</v>
      </c>
      <c r="E1325" s="4"/>
      <c r="F1325" s="4"/>
      <c r="G1325" s="4"/>
      <c r="H1325" s="4"/>
      <c r="I1325" s="4"/>
      <c r="J1325" s="4"/>
      <c r="K1325" s="4"/>
      <c r="L1325" s="4"/>
      <c r="M1325" s="4"/>
      <c r="N1325" s="4"/>
      <c r="O1325" s="4"/>
      <c r="P1325" s="4"/>
      <c r="Q1325" s="4"/>
      <c r="R1325" s="4"/>
      <c r="S1325" s="4"/>
      <c r="T1325" s="4"/>
      <c r="U1325" s="4"/>
      <c r="V1325" s="4"/>
      <c r="W1325" s="4"/>
      <c r="X1325" s="4"/>
      <c r="Y1325" s="4"/>
      <c r="Z1325" s="4"/>
    </row>
    <row r="1326" spans="1:26" ht="14.25" customHeight="1" x14ac:dyDescent="0.3">
      <c r="A1326" s="6" t="s">
        <v>2282</v>
      </c>
      <c r="B1326" s="6" t="s">
        <v>2283</v>
      </c>
      <c r="C1326" s="4" t="str">
        <f ca="1">IFERROR(__xludf.DUMMYFUNCTION("GOOGLETRANSLATE(B1326,""auto"",""en"")"),"Sir ,
I am a resident of Vapi, Gujarat and here industrialisation and Urbanisation has taken place so heavily that the air quality has now near to its minima. due to urbanization we as a resident can see more that 95% of treen been cout down in front of m"&amp;"y eyes in just a span of 2 years. The municipality is cutting trees on the road to widen the road ,the trees which used to give us shade in wait of a bus are now no more.
You sir must do something and prove rapid tree plantation programmes and force massi"&amp;"ve plantation in vapi and many other regions. If we don't see to it, the barren lands with poor quality air and immensely high temprature will be left by us to our future generation")</f>
        <v>Sir ,
I am a resident of Vapi, Gujarat and here industrialisation and Urbanisation has taken place so heavily that the air quality has now near to its minima. due to urbanization we as a resident can see more that 95% of treen been cout down in front of my eyes in just a span of 2 years. The municipality is cutting trees on the road to widen the road ,the trees which used to give us shade in wait of a bus are now no more.
You sir must do something and prove rapid tree plantation programmes and force massive plantation in vapi and many other regions. If we don't see to it, the barren lands with poor quality air and immensely high temprature will be left by us to our future generation</v>
      </c>
      <c r="D1326" s="4" t="s">
        <v>2283</v>
      </c>
      <c r="E1326" s="4"/>
      <c r="F1326" s="4"/>
      <c r="G1326" s="4"/>
      <c r="H1326" s="4"/>
      <c r="I1326" s="4"/>
      <c r="J1326" s="4"/>
      <c r="K1326" s="4"/>
      <c r="L1326" s="4"/>
      <c r="M1326" s="4"/>
      <c r="N1326" s="4"/>
      <c r="O1326" s="4"/>
      <c r="P1326" s="4"/>
      <c r="Q1326" s="4"/>
      <c r="R1326" s="4"/>
      <c r="S1326" s="4"/>
      <c r="T1326" s="4"/>
      <c r="U1326" s="4"/>
      <c r="V1326" s="4"/>
      <c r="W1326" s="4"/>
      <c r="X1326" s="4"/>
      <c r="Y1326" s="4"/>
      <c r="Z1326" s="4"/>
    </row>
    <row r="1327" spans="1:26" ht="14.25" customHeight="1" x14ac:dyDescent="0.3">
      <c r="A1327" s="6" t="s">
        <v>2284</v>
      </c>
      <c r="B1327" s="6" t="s">
        <v>2285</v>
      </c>
      <c r="C1327" s="4" t="str">
        <f ca="1">IFERROR(__xludf.DUMMYFUNCTION("GOOGLETRANSLATE(B1327,""auto"",""en"")"),"Children should get education in their mother tongue.")</f>
        <v>Children should get education in their mother tongue.</v>
      </c>
      <c r="D1327" s="4" t="s">
        <v>2285</v>
      </c>
      <c r="E1327" s="4"/>
      <c r="F1327" s="4"/>
      <c r="G1327" s="4"/>
      <c r="H1327" s="4"/>
      <c r="I1327" s="4"/>
      <c r="J1327" s="4"/>
      <c r="K1327" s="4"/>
      <c r="L1327" s="4"/>
      <c r="M1327" s="4"/>
      <c r="N1327" s="4"/>
      <c r="O1327" s="4"/>
      <c r="P1327" s="4"/>
      <c r="Q1327" s="4"/>
      <c r="R1327" s="4"/>
      <c r="S1327" s="4"/>
      <c r="T1327" s="4"/>
      <c r="U1327" s="4"/>
      <c r="V1327" s="4"/>
      <c r="W1327" s="4"/>
      <c r="X1327" s="4"/>
      <c r="Y1327" s="4"/>
      <c r="Z1327" s="4"/>
    </row>
    <row r="1328" spans="1:26" ht="14.25" customHeight="1" x14ac:dyDescent="0.3">
      <c r="A1328" s="6" t="s">
        <v>2286</v>
      </c>
      <c r="B1328" s="6" t="s">
        <v>2287</v>
      </c>
      <c r="C1328" s="4" t="str">
        <f ca="1">IFERROR(__xludf.DUMMYFUNCTION("GOOGLETRANSLATE(B1328,""auto"",""en"")"),"Not only through exams, we should evaluate knowledge of the student through his/her practical experiments in life and find out how much, he/she is capable to utilize his/her knowledge in life.")</f>
        <v>Not only through exams, we should evaluate knowledge of the student through his/her practical experiments in life and find out how much, he/she is capable to utilize his/her knowledge in life.</v>
      </c>
      <c r="D1328" s="4" t="s">
        <v>2287</v>
      </c>
      <c r="E1328" s="4"/>
      <c r="F1328" s="4"/>
      <c r="G1328" s="4"/>
      <c r="H1328" s="4"/>
      <c r="I1328" s="4"/>
      <c r="J1328" s="4"/>
      <c r="K1328" s="4"/>
      <c r="L1328" s="4"/>
      <c r="M1328" s="4"/>
      <c r="N1328" s="4"/>
      <c r="O1328" s="4"/>
      <c r="P1328" s="4"/>
      <c r="Q1328" s="4"/>
      <c r="R1328" s="4"/>
      <c r="S1328" s="4"/>
      <c r="T1328" s="4"/>
      <c r="U1328" s="4"/>
      <c r="V1328" s="4"/>
      <c r="W1328" s="4"/>
      <c r="X1328" s="4"/>
      <c r="Y1328" s="4"/>
      <c r="Z1328" s="4"/>
    </row>
    <row r="1329" spans="1:26" ht="14.25" customHeight="1" x14ac:dyDescent="0.3">
      <c r="A1329" s="6" t="s">
        <v>2288</v>
      </c>
      <c r="B1329" s="6" t="s">
        <v>2289</v>
      </c>
      <c r="C1329" s="4" t="str">
        <f ca="1">IFERROR(__xludf.DUMMYFUNCTION("GOOGLETRANSLATE(B1329,""auto"",""en"")"),"Health, Fitness and Youth Empowerment is the need of present india....")</f>
        <v>Health, Fitness and Youth Empowerment is the need of present india....</v>
      </c>
      <c r="D1329" s="4" t="s">
        <v>2289</v>
      </c>
      <c r="E1329" s="4"/>
      <c r="F1329" s="4"/>
      <c r="G1329" s="4"/>
      <c r="H1329" s="4"/>
      <c r="I1329" s="4"/>
      <c r="J1329" s="4"/>
      <c r="K1329" s="4"/>
      <c r="L1329" s="4"/>
      <c r="M1329" s="4"/>
      <c r="N1329" s="4"/>
      <c r="O1329" s="4"/>
      <c r="P1329" s="4"/>
      <c r="Q1329" s="4"/>
      <c r="R1329" s="4"/>
      <c r="S1329" s="4"/>
      <c r="T1329" s="4"/>
      <c r="U1329" s="4"/>
      <c r="V1329" s="4"/>
      <c r="W1329" s="4"/>
      <c r="X1329" s="4"/>
      <c r="Y1329" s="4"/>
      <c r="Z1329" s="4"/>
    </row>
    <row r="1330" spans="1:26" ht="14.25" customHeight="1" x14ac:dyDescent="0.3">
      <c r="A1330" s="6" t="s">
        <v>2290</v>
      </c>
      <c r="B1330" s="6" t="s">
        <v>2291</v>
      </c>
      <c r="C1330" s="4" t="str">
        <f ca="1">IFERROR(__xludf.DUMMYFUNCTION("GOOGLETRANSLATE(B1330,""auto"",""en"")"),"Exam is good for students. It is helpful for students. Student know there level when they give exam. So he/ she try to give the best performance in exam. Student are competeter in their study race because of exam. NCERT exam pattern is also good. All term"&amp;"s and conditions are best!")</f>
        <v>Exam is good for students. It is helpful for students. Student know there level when they give exam. So he/ she try to give the best performance in exam. Student are competeter in their study race because of exam. NCERT exam pattern is also good. All terms and conditions are best!</v>
      </c>
      <c r="D1330" s="4" t="s">
        <v>2291</v>
      </c>
      <c r="E1330" s="4"/>
      <c r="F1330" s="4"/>
      <c r="G1330" s="4"/>
      <c r="H1330" s="4"/>
      <c r="I1330" s="4"/>
      <c r="J1330" s="4"/>
      <c r="K1330" s="4"/>
      <c r="L1330" s="4"/>
      <c r="M1330" s="4"/>
      <c r="N1330" s="4"/>
      <c r="O1330" s="4"/>
      <c r="P1330" s="4"/>
      <c r="Q1330" s="4"/>
      <c r="R1330" s="4"/>
      <c r="S1330" s="4"/>
      <c r="T1330" s="4"/>
      <c r="U1330" s="4"/>
      <c r="V1330" s="4"/>
      <c r="W1330" s="4"/>
      <c r="X1330" s="4"/>
      <c r="Y1330" s="4"/>
      <c r="Z1330" s="4"/>
    </row>
    <row r="1331" spans="1:26" ht="14.25" customHeight="1" x14ac:dyDescent="0.3">
      <c r="A1331" s="6" t="s">
        <v>2292</v>
      </c>
      <c r="B1331" s="6" t="s">
        <v>2293</v>
      </c>
      <c r="C1331" s="4" t="str">
        <f ca="1">IFERROR(__xludf.DUMMYFUNCTION("GOOGLETRANSLATE(B1331,""auto"",""en"")"),"Respected PM Sir,
My view for Empowerment of Girl child, let allow the the government servants with all benefits such as LTC, Children education scheme, or any other govt scheme related to girl child in case of third girl child born. which leads to high r"&amp;"atio of female in the country in future... more over for defense guy put their posting near to his neighbor states from where he belongs so that govt have to pay minimum on his or her transfer which leads govt less pay on his transfer and leads also happi"&amp;"ness index for who are leaving defense job just because of far from his home or home sickness. during Pease time most of them put to their neighbor states so that they can easily reach to their home in their needy time")</f>
        <v>Respected PM Sir,
My view for Empowerment of Girl child, let allow the the government servants with all benefits such as LTC, Children education scheme, or any other govt scheme related to girl child in case of third girl child born. which leads to high ratio of female in the country in future... more over for defense guy put their posting near to his neighbor states from where he belongs so that govt have to pay minimum on his or her transfer which leads govt less pay on his transfer and leads also happiness index for who are leaving defense job just because of far from his home or home sickness. during Pease time most of them put to their neighbor states so that they can easily reach to their home in their needy time</v>
      </c>
      <c r="D1331" s="4" t="s">
        <v>2293</v>
      </c>
      <c r="E1331" s="4"/>
      <c r="F1331" s="4"/>
      <c r="G1331" s="4"/>
      <c r="H1331" s="4"/>
      <c r="I1331" s="4"/>
      <c r="J1331" s="4"/>
      <c r="K1331" s="4"/>
      <c r="L1331" s="4"/>
      <c r="M1331" s="4"/>
      <c r="N1331" s="4"/>
      <c r="O1331" s="4"/>
      <c r="P1331" s="4"/>
      <c r="Q1331" s="4"/>
      <c r="R1331" s="4"/>
      <c r="S1331" s="4"/>
      <c r="T1331" s="4"/>
      <c r="U1331" s="4"/>
      <c r="V1331" s="4"/>
      <c r="W1331" s="4"/>
      <c r="X1331" s="4"/>
      <c r="Y1331" s="4"/>
      <c r="Z1331" s="4"/>
    </row>
    <row r="1332" spans="1:26" ht="14.25" customHeight="1" x14ac:dyDescent="0.3">
      <c r="A1332" s="6" t="s">
        <v>2294</v>
      </c>
      <c r="B1332" s="6" t="s">
        <v>2295</v>
      </c>
      <c r="C1332" s="4" t="str">
        <f ca="1">IFERROR(__xludf.DUMMYFUNCTION("GOOGLETRANSLATE(B1332,""auto"",""en"")"),"Making Vocational Skill Compulsory subject from class8th will build an entrepreneurial Nation with youth to be groomed for value of money making and hardwork at the right age driving GOI mission for skill India, A lot of youth are vison less and aim less,"&amp;" need of an hour to drive their energies towards productive actionable results we need Recognition based Milestones supported great perks YOY development contributing to nations growth and success.")</f>
        <v>Making Vocational Skill Compulsory subject from class8th will build an entrepreneurial Nation with youth to be groomed for value of money making and hardwork at the right age driving GOI mission for skill India, A lot of youth are vison less and aim less, need of an hour to drive their energies towards productive actionable results we need Recognition based Milestones supported great perks YOY development contributing to nations growth and success.</v>
      </c>
      <c r="D1332" s="4" t="s">
        <v>2295</v>
      </c>
      <c r="E1332" s="4"/>
      <c r="F1332" s="4"/>
      <c r="G1332" s="4"/>
      <c r="H1332" s="4"/>
      <c r="I1332" s="4"/>
      <c r="J1332" s="4"/>
      <c r="K1332" s="4"/>
      <c r="L1332" s="4"/>
      <c r="M1332" s="4"/>
      <c r="N1332" s="4"/>
      <c r="O1332" s="4"/>
      <c r="P1332" s="4"/>
      <c r="Q1332" s="4"/>
      <c r="R1332" s="4"/>
      <c r="S1332" s="4"/>
      <c r="T1332" s="4"/>
      <c r="U1332" s="4"/>
      <c r="V1332" s="4"/>
      <c r="W1332" s="4"/>
      <c r="X1332" s="4"/>
      <c r="Y1332" s="4"/>
      <c r="Z1332" s="4"/>
    </row>
    <row r="1333" spans="1:26" ht="14.25" customHeight="1" x14ac:dyDescent="0.3">
      <c r="A1333" s="6" t="s">
        <v>2296</v>
      </c>
      <c r="B1333" s="6" t="s">
        <v>2297</v>
      </c>
      <c r="C1333" s="4" t="str">
        <f ca="1">IFERROR(__xludf.DUMMYFUNCTION("GOOGLETRANSLATE(B1333,""auto"",""en"")"),"As post office was used more in the earlier century, now post office is not used, to promote it, I want you to create a link like email, so that Gmail Google can stop all such and only post use in office.")</f>
        <v>As post office was used more in the earlier century, now post office is not used, to promote it, I want you to create a link like email, so that Gmail Google can stop all such and only post use in office.</v>
      </c>
      <c r="D1333" s="4" t="s">
        <v>2297</v>
      </c>
      <c r="E1333" s="4"/>
      <c r="F1333" s="4"/>
      <c r="G1333" s="4"/>
      <c r="H1333" s="4"/>
      <c r="I1333" s="4"/>
      <c r="J1333" s="4"/>
      <c r="K1333" s="4"/>
      <c r="L1333" s="4"/>
      <c r="M1333" s="4"/>
      <c r="N1333" s="4"/>
      <c r="O1333" s="4"/>
      <c r="P1333" s="4"/>
      <c r="Q1333" s="4"/>
      <c r="R1333" s="4"/>
      <c r="S1333" s="4"/>
      <c r="T1333" s="4"/>
      <c r="U1333" s="4"/>
      <c r="V1333" s="4"/>
      <c r="W1333" s="4"/>
      <c r="X1333" s="4"/>
      <c r="Y1333" s="4"/>
      <c r="Z1333" s="4"/>
    </row>
    <row r="1334" spans="1:26" ht="14.25" customHeight="1" x14ac:dyDescent="0.3">
      <c r="A1334" s="6" t="s">
        <v>2298</v>
      </c>
      <c r="B1334" s="6" t="s">
        <v>2299</v>
      </c>
      <c r="C1334" s="4" t="str">
        <f ca="1">IFERROR(__xludf.DUMMYFUNCTION("GOOGLETRANSLATE(B1334,""auto"",""en"")"),"Dear Sir, i would like to suggest a few changes in format of Adhar card and other legal documents for men. Just to bring to your notice that marital status of woman is mostly disclosed in most of documents mentioning daugher/ wife of xyz Whereas for Men i"&amp;"t mentions as Son of xyz. No where it is written Husband of xyz. We women don't expect any physical or materialistic equality what we need is Respect and care. If this change is done, I believe most crimes against women will stop. Do give it a thought..
R"&amp;"egards,
Dr Shilpa Dane")</f>
        <v>Dear Sir, i would like to suggest a few changes in format of Adhar card and other legal documents for men. Just to bring to your notice that marital status of woman is mostly disclosed in most of documents mentioning daugher/ wife of xyz Whereas for Men it mentions as Son of xyz. No where it is written Husband of xyz. We women don't expect any physical or materialistic equality what we need is Respect and care. If this change is done, I believe most crimes against women will stop. Do give it a thought..
Regards,
Dr Shilpa Dane</v>
      </c>
      <c r="D1334" s="4" t="s">
        <v>2299</v>
      </c>
      <c r="E1334" s="4"/>
      <c r="F1334" s="4"/>
      <c r="G1334" s="4"/>
      <c r="H1334" s="4"/>
      <c r="I1334" s="4"/>
      <c r="J1334" s="4"/>
      <c r="K1334" s="4"/>
      <c r="L1334" s="4"/>
      <c r="M1334" s="4"/>
      <c r="N1334" s="4"/>
      <c r="O1334" s="4"/>
      <c r="P1334" s="4"/>
      <c r="Q1334" s="4"/>
      <c r="R1334" s="4"/>
      <c r="S1334" s="4"/>
      <c r="T1334" s="4"/>
      <c r="U1334" s="4"/>
      <c r="V1334" s="4"/>
      <c r="W1334" s="4"/>
      <c r="X1334" s="4"/>
      <c r="Y1334" s="4"/>
      <c r="Z1334" s="4"/>
    </row>
    <row r="1335" spans="1:26" ht="14.25" customHeight="1" x14ac:dyDescent="0.3">
      <c r="A1335" s="6" t="s">
        <v>2300</v>
      </c>
      <c r="B1335" s="6" t="s">
        <v>2301</v>
      </c>
      <c r="C1335" s="4" t="str">
        <f ca="1">IFERROR(__xludf.DUMMYFUNCTION("GOOGLETRANSLATE(B1335,""auto"",""en"")"),"I am work in an IT company.
Like the month of May in school and the end of term exam holiday in college.
A question suddenly arose in me why we should not implement Golden Holidays like other countries in IT.
That's what I asked in this post.
Note: I'm in"&amp;" this IT field so just said as example. This preference of mine applies to all fields.
If this is possible all the employees will travel towards this auspicious day in their daily life with their families.
They will do their work effectively and tourism w"&amp;"ill also bring good income.
I would like to thank you for replying to this post")</f>
        <v>I am work in an IT company.
Like the month of May in school and the end of term exam holiday in college.
A question suddenly arose in me why we should not implement Golden Holidays like other countries in IT.
That's what I asked in this post.
Note: I'm in this IT field so just said as example. This preference of mine applies to all fields.
If this is possible all the employees will travel towards this auspicious day in their daily life with their families.
They will do their work effectively and tourism will also bring good income.
I would like to thank you for replying to this post</v>
      </c>
      <c r="D1335" s="4" t="s">
        <v>2301</v>
      </c>
      <c r="E1335" s="4"/>
      <c r="F1335" s="4"/>
      <c r="G1335" s="4"/>
      <c r="H1335" s="4"/>
      <c r="I1335" s="4"/>
      <c r="J1335" s="4"/>
      <c r="K1335" s="4"/>
      <c r="L1335" s="4"/>
      <c r="M1335" s="4"/>
      <c r="N1335" s="4"/>
      <c r="O1335" s="4"/>
      <c r="P1335" s="4"/>
      <c r="Q1335" s="4"/>
      <c r="R1335" s="4"/>
      <c r="S1335" s="4"/>
      <c r="T1335" s="4"/>
      <c r="U1335" s="4"/>
      <c r="V1335" s="4"/>
      <c r="W1335" s="4"/>
      <c r="X1335" s="4"/>
      <c r="Y1335" s="4"/>
      <c r="Z1335" s="4"/>
    </row>
    <row r="1336" spans="1:26" ht="14.25" customHeight="1" x14ac:dyDescent="0.3">
      <c r="A1336" s="6" t="s">
        <v>2302</v>
      </c>
      <c r="B1336" s="6" t="s">
        <v>2303</v>
      </c>
      <c r="C1336" s="4" t="str">
        <f ca="1">IFERROR(__xludf.DUMMYFUNCTION("GOOGLETRANSLATE(B1336,""auto"",""en"")"),"Honourable Prime Minister ji / Finance Minister Madam
As Honest Tax Payer for Past about 25 years, I would like to state that 2007 budget was called a DREAM BUDGET by the Tax payers. Since 2014-2015, there is no change in Tax Slabs. Presently Income Tax i"&amp;"s very very high for a salaried Class. Almost 30% of the income goes in Income Tax and 15 to 20% goes as GST. 5 - 10 Lakh range has 20% as Income Tax which is very high. My suggestion to our Beloved Prime Minister is 1) Make One Tax Regime to avoid confus"&amp;"ions and make simpler. 2) Upto 5L - NIL, 5 - 10 Lakh - 10%, 10 to 15 Lakh - 20%, Above 15 Lakh - 30%. 3) Cess is collected for a short period and not for ever - Remove CESS on income tax. 4) 80C Exemptions should be restricted to - Life Insurance, Health "&amp;"Insurance, PF, PPF, NPS Schemes only. 5) Tax Payers for a period of 10 years or more, should be given different coloured Aadhar Card, atleast for RECOGNITION. Expecting a HISTORICAL BUDGET 2023 from our BELOVED Prime Minister.")</f>
        <v>Honourable Prime Minister ji / Finance Minister Madam
As Honest Tax Payer for Past about 25 years, I would like to state that 2007 budget was called a DREAM BUDGET by the Tax payers. Since 2014-2015, there is no change in Tax Slabs. Presently Income Tax is very very high for a salaried Class. Almost 30% of the income goes in Income Tax and 15 to 20% goes as GST. 5 - 10 Lakh range has 20% as Income Tax which is very high. My suggestion to our Beloved Prime Minister is 1) Make One Tax Regime to avoid confusions and make simpler. 2) Upto 5L - NIL, 5 - 10 Lakh - 10%, 10 to 15 Lakh - 20%, Above 15 Lakh - 30%. 3) Cess is collected for a short period and not for ever - Remove CESS on income tax. 4) 80C Exemptions should be restricted to - Life Insurance, Health Insurance, PF, PPF, NPS Schemes only. 5) Tax Payers for a period of 10 years or more, should be given different coloured Aadhar Card, atleast for RECOGNITION. Expecting a HISTORICAL BUDGET 2023 from our BELOVED Prime Minister.</v>
      </c>
      <c r="D1336" s="4" t="s">
        <v>2303</v>
      </c>
      <c r="E1336" s="4"/>
      <c r="F1336" s="4"/>
      <c r="G1336" s="4"/>
      <c r="H1336" s="4"/>
      <c r="I1336" s="4"/>
      <c r="J1336" s="4"/>
      <c r="K1336" s="4"/>
      <c r="L1336" s="4"/>
      <c r="M1336" s="4"/>
      <c r="N1336" s="4"/>
      <c r="O1336" s="4"/>
      <c r="P1336" s="4"/>
      <c r="Q1336" s="4"/>
      <c r="R1336" s="4"/>
      <c r="S1336" s="4"/>
      <c r="T1336" s="4"/>
      <c r="U1336" s="4"/>
      <c r="V1336" s="4"/>
      <c r="W1336" s="4"/>
      <c r="X1336" s="4"/>
      <c r="Y1336" s="4"/>
      <c r="Z1336" s="4"/>
    </row>
    <row r="1337" spans="1:26" ht="14.25" customHeight="1" x14ac:dyDescent="0.3">
      <c r="A1337" s="6" t="s">
        <v>2304</v>
      </c>
      <c r="B1337" s="6" t="s">
        <v>2305</v>
      </c>
      <c r="C1337" s="4" t="str">
        <f ca="1">IFERROR(__xludf.DUMMYFUNCTION("GOOGLETRANSLATE(B1337,""auto"",""en"")"),"put black box video and audio in registered vehicle ,reason for
accident can be found")</f>
        <v>put black box video and audio in registered vehicle ,reason for
accident can be found</v>
      </c>
      <c r="D1337" s="4" t="s">
        <v>2305</v>
      </c>
      <c r="E1337" s="4"/>
      <c r="F1337" s="4"/>
      <c r="G1337" s="4"/>
      <c r="H1337" s="4"/>
      <c r="I1337" s="4"/>
      <c r="J1337" s="4"/>
      <c r="K1337" s="4"/>
      <c r="L1337" s="4"/>
      <c r="M1337" s="4"/>
      <c r="N1337" s="4"/>
      <c r="O1337" s="4"/>
      <c r="P1337" s="4"/>
      <c r="Q1337" s="4"/>
      <c r="R1337" s="4"/>
      <c r="S1337" s="4"/>
      <c r="T1337" s="4"/>
      <c r="U1337" s="4"/>
      <c r="V1337" s="4"/>
      <c r="W1337" s="4"/>
      <c r="X1337" s="4"/>
      <c r="Y1337" s="4"/>
      <c r="Z1337" s="4"/>
    </row>
    <row r="1338" spans="1:26" ht="14.25" customHeight="1" x14ac:dyDescent="0.3">
      <c r="A1338" s="6" t="s">
        <v>2306</v>
      </c>
      <c r="B1338" s="6" t="s">
        <v>2307</v>
      </c>
      <c r="C1338" s="4" t="str">
        <f ca="1">IFERROR(__xludf.DUMMYFUNCTION("GOOGLETRANSLATE(B1338,""auto"",""en"")"),"1. India Post Office should give us E mail
For which Application should be made")</f>
        <v>1. India Post Office should give us E mail
For which Application should be made</v>
      </c>
      <c r="D1338" s="4" t="s">
        <v>3231</v>
      </c>
      <c r="E1338" s="4"/>
      <c r="F1338" s="4"/>
      <c r="G1338" s="4"/>
      <c r="H1338" s="4"/>
      <c r="I1338" s="4"/>
      <c r="J1338" s="4"/>
      <c r="K1338" s="4"/>
      <c r="L1338" s="4"/>
      <c r="M1338" s="4"/>
      <c r="N1338" s="4"/>
      <c r="O1338" s="4"/>
      <c r="P1338" s="4"/>
      <c r="Q1338" s="4"/>
      <c r="R1338" s="4"/>
      <c r="S1338" s="4"/>
      <c r="T1338" s="4"/>
      <c r="U1338" s="4"/>
      <c r="V1338" s="4"/>
      <c r="W1338" s="4"/>
      <c r="X1338" s="4"/>
      <c r="Y1338" s="4"/>
      <c r="Z1338" s="4"/>
    </row>
    <row r="1339" spans="1:26" ht="14.25" customHeight="1" x14ac:dyDescent="0.3">
      <c r="A1339" s="6" t="s">
        <v>2308</v>
      </c>
      <c r="B1339" s="6" t="s">
        <v>2309</v>
      </c>
      <c r="C1339" s="4" t="str">
        <f ca="1">IFERROR(__xludf.DUMMYFUNCTION("GOOGLETRANSLATE(B1339,""auto"",""en"")"),"No question")</f>
        <v>No question</v>
      </c>
      <c r="D1339" s="4" t="s">
        <v>2309</v>
      </c>
      <c r="E1339" s="4"/>
      <c r="F1339" s="4"/>
      <c r="G1339" s="4"/>
      <c r="H1339" s="4"/>
      <c r="I1339" s="4"/>
      <c r="J1339" s="4"/>
      <c r="K1339" s="4"/>
      <c r="L1339" s="4"/>
      <c r="M1339" s="4"/>
      <c r="N1339" s="4"/>
      <c r="O1339" s="4"/>
      <c r="P1339" s="4"/>
      <c r="Q1339" s="4"/>
      <c r="R1339" s="4"/>
      <c r="S1339" s="4"/>
      <c r="T1339" s="4"/>
      <c r="U1339" s="4"/>
      <c r="V1339" s="4"/>
      <c r="W1339" s="4"/>
      <c r="X1339" s="4"/>
      <c r="Y1339" s="4"/>
      <c r="Z1339" s="4"/>
    </row>
    <row r="1340" spans="1:26" ht="14.25" customHeight="1" x14ac:dyDescent="0.3">
      <c r="A1340" s="6" t="s">
        <v>2310</v>
      </c>
      <c r="B1340" s="6" t="s">
        <v>2311</v>
      </c>
      <c r="C1340" s="4" t="str">
        <f ca="1">IFERROR(__xludf.DUMMYFUNCTION("GOOGLETRANSLATE(B1340,""auto"",""en"")"),"Today education is most important to everyone.Education should be advanced as well as technology education must be implemented in schools. Government schools are good but basic needs should be facilitate. Teachers should be teach with technical education "&amp;"and most importantly skill based education and life skill education.")</f>
        <v>Today education is most important to everyone.Education should be advanced as well as technology education must be implemented in schools. Government schools are good but basic needs should be facilitate. Teachers should be teach with technical education and most importantly skill based education and life skill education.</v>
      </c>
      <c r="D1340" s="4" t="s">
        <v>2311</v>
      </c>
      <c r="E1340" s="4"/>
      <c r="F1340" s="4"/>
      <c r="G1340" s="4"/>
      <c r="H1340" s="4"/>
      <c r="I1340" s="4"/>
      <c r="J1340" s="4"/>
      <c r="K1340" s="4"/>
      <c r="L1340" s="4"/>
      <c r="M1340" s="4"/>
      <c r="N1340" s="4"/>
      <c r="O1340" s="4"/>
      <c r="P1340" s="4"/>
      <c r="Q1340" s="4"/>
      <c r="R1340" s="4"/>
      <c r="S1340" s="4"/>
      <c r="T1340" s="4"/>
      <c r="U1340" s="4"/>
      <c r="V1340" s="4"/>
      <c r="W1340" s="4"/>
      <c r="X1340" s="4"/>
      <c r="Y1340" s="4"/>
      <c r="Z1340" s="4"/>
    </row>
    <row r="1341" spans="1:26" ht="14.25" customHeight="1" x14ac:dyDescent="0.3">
      <c r="A1341" s="6" t="s">
        <v>2312</v>
      </c>
      <c r="B1341" s="6" t="s">
        <v>2313</v>
      </c>
      <c r="C1341" s="4" t="str">
        <f ca="1">IFERROR(__xludf.DUMMYFUNCTION("GOOGLETRANSLATE(B1341,""auto"",""en"")"),"Firstly,it is must and compulsory that avoid corruption in each and every field.Only that is the solution for all problems. It is also necessary to strengthen Government schools and don't give permissions to private schools, where education became busines"&amp;"s and only marks oriented education is there.In private schools teachers and parents only give importance to marks.In this method,ethical,disciplined students are not made")</f>
        <v>Firstly,it is must and compulsory that avoid corruption in each and every field.Only that is the solution for all problems. It is also necessary to strengthen Government schools and don't give permissions to private schools, where education became business and only marks oriented education is there.In private schools teachers and parents only give importance to marks.In this method,ethical,disciplined students are not made</v>
      </c>
      <c r="D1341" s="4" t="s">
        <v>2313</v>
      </c>
      <c r="E1341" s="4"/>
      <c r="F1341" s="4"/>
      <c r="G1341" s="4"/>
      <c r="H1341" s="4"/>
      <c r="I1341" s="4"/>
      <c r="J1341" s="4"/>
      <c r="K1341" s="4"/>
      <c r="L1341" s="4"/>
      <c r="M1341" s="4"/>
      <c r="N1341" s="4"/>
      <c r="O1341" s="4"/>
      <c r="P1341" s="4"/>
      <c r="Q1341" s="4"/>
      <c r="R1341" s="4"/>
      <c r="S1341" s="4"/>
      <c r="T1341" s="4"/>
      <c r="U1341" s="4"/>
      <c r="V1341" s="4"/>
      <c r="W1341" s="4"/>
      <c r="X1341" s="4"/>
      <c r="Y1341" s="4"/>
      <c r="Z1341" s="4"/>
    </row>
    <row r="1342" spans="1:26" ht="14.25" customHeight="1" x14ac:dyDescent="0.3">
      <c r="A1342" s="6" t="s">
        <v>2314</v>
      </c>
      <c r="B1342" s="6" t="s">
        <v>2315</v>
      </c>
      <c r="C1342" s="4" t="str">
        <f ca="1">IFERROR(__xludf.DUMMYFUNCTION("GOOGLETRANSLATE(B1342,""auto"",""en"")"),"Namaste ji, the taxation is important in our indian economy. We must to ensure that every citizen of India must pay the tax to our government but most of the people in India they're escaping from the tax payment so, the black money is Increasing in our in"&amp;"dian. india is one of the richest country in the world but here remains a unequal distribution of the wealth in India so, there always remains a poverty in India. So, we must to stop the black money and follow the equal distribution of wealth. So, It impr"&amp;"oves our indian government economy and it reduce the poverty in our india. India will be become most dominant country in the world.")</f>
        <v>Namaste ji, the taxation is important in our indian economy. We must to ensure that every citizen of India must pay the tax to our government but most of the people in India they're escaping from the tax payment so, the black money is Increasing in our indian. india is one of the richest country in the world but here remains a unequal distribution of the wealth in India so, there always remains a poverty in India. So, we must to stop the black money and follow the equal distribution of wealth. So, It improves our indian government economy and it reduce the poverty in our india. India will be become most dominant country in the world.</v>
      </c>
      <c r="D1342" s="4" t="s">
        <v>2315</v>
      </c>
      <c r="E1342" s="4"/>
      <c r="F1342" s="4"/>
      <c r="G1342" s="4"/>
      <c r="H1342" s="4"/>
      <c r="I1342" s="4"/>
      <c r="J1342" s="4"/>
      <c r="K1342" s="4"/>
      <c r="L1342" s="4"/>
      <c r="M1342" s="4"/>
      <c r="N1342" s="4"/>
      <c r="O1342" s="4"/>
      <c r="P1342" s="4"/>
      <c r="Q1342" s="4"/>
      <c r="R1342" s="4"/>
      <c r="S1342" s="4"/>
      <c r="T1342" s="4"/>
      <c r="U1342" s="4"/>
      <c r="V1342" s="4"/>
      <c r="W1342" s="4"/>
      <c r="X1342" s="4"/>
      <c r="Y1342" s="4"/>
      <c r="Z1342" s="4"/>
    </row>
    <row r="1343" spans="1:26" ht="14.25" customHeight="1" x14ac:dyDescent="0.3">
      <c r="A1343" s="6" t="s">
        <v>2316</v>
      </c>
      <c r="B1343" s="6" t="s">
        <v>2317</v>
      </c>
      <c r="C1343" s="4" t="str">
        <f ca="1">IFERROR(__xludf.DUMMYFUNCTION("GOOGLETRANSLATE(B1343,""auto"",""en"")"),"Sir - Private Health care has been pressurised to take Govt Health schemes were rates don’t even cover infrastructure costs , and huge delays in repayment . Now states are coming out with schemes before elections - Doctors May not be a big vote bank but h"&amp;"uge number of Staff are employed")</f>
        <v>Sir - Private Health care has been pressurised to take Govt Health schemes were rates don’t even cover infrastructure costs , and huge delays in repayment . Now states are coming out with schemes before elections - Doctors May not be a big vote bank but huge number of Staff are employed</v>
      </c>
      <c r="D1343" s="4" t="s">
        <v>2317</v>
      </c>
      <c r="E1343" s="4"/>
      <c r="F1343" s="4"/>
      <c r="G1343" s="4"/>
      <c r="H1343" s="4"/>
      <c r="I1343" s="4"/>
      <c r="J1343" s="4"/>
      <c r="K1343" s="4"/>
      <c r="L1343" s="4"/>
      <c r="M1343" s="4"/>
      <c r="N1343" s="4"/>
      <c r="O1343" s="4"/>
      <c r="P1343" s="4"/>
      <c r="Q1343" s="4"/>
      <c r="R1343" s="4"/>
      <c r="S1343" s="4"/>
      <c r="T1343" s="4"/>
      <c r="U1343" s="4"/>
      <c r="V1343" s="4"/>
      <c r="W1343" s="4"/>
      <c r="X1343" s="4"/>
      <c r="Y1343" s="4"/>
      <c r="Z1343" s="4"/>
    </row>
    <row r="1344" spans="1:26" ht="14.25" customHeight="1" x14ac:dyDescent="0.3">
      <c r="A1344" s="6" t="s">
        <v>2318</v>
      </c>
      <c r="B1344" s="6" t="s">
        <v>2319</v>
      </c>
      <c r="C1344" s="4" t="str">
        <f ca="1">IFERROR(__xludf.DUMMYFUNCTION("GOOGLETRANSLATE(B1344,""auto"",""en"")"),"Hi sir there is soo may poorness in our city's we have to decrease ti so to decrease it i have soo many ideas one or it that to make a lone scheme of land first gov give startup to poor people to start there business when they are abou the poorline they g"&amp;"ive money back to government pls think on this")</f>
        <v>Hi sir there is soo may poorness in our city's we have to decrease ti so to decrease it i have soo many ideas one or it that to make a lone scheme of land first gov give startup to poor people to start there business when they are abou the poorline they give money back to government pls think on this</v>
      </c>
      <c r="D1344" s="4" t="s">
        <v>2319</v>
      </c>
      <c r="E1344" s="4"/>
      <c r="F1344" s="4"/>
      <c r="G1344" s="4"/>
      <c r="H1344" s="4"/>
      <c r="I1344" s="4"/>
      <c r="J1344" s="4"/>
      <c r="K1344" s="4"/>
      <c r="L1344" s="4"/>
      <c r="M1344" s="4"/>
      <c r="N1344" s="4"/>
      <c r="O1344" s="4"/>
      <c r="P1344" s="4"/>
      <c r="Q1344" s="4"/>
      <c r="R1344" s="4"/>
      <c r="S1344" s="4"/>
      <c r="T1344" s="4"/>
      <c r="U1344" s="4"/>
      <c r="V1344" s="4"/>
      <c r="W1344" s="4"/>
      <c r="X1344" s="4"/>
      <c r="Y1344" s="4"/>
      <c r="Z1344" s="4"/>
    </row>
    <row r="1345" spans="1:26" ht="14.25" customHeight="1" x14ac:dyDescent="0.3">
      <c r="A1345" s="6" t="s">
        <v>2320</v>
      </c>
      <c r="B1345" s="6" t="s">
        <v>2321</v>
      </c>
      <c r="C1345" s="4" t="str">
        <f ca="1">IFERROR(__xludf.DUMMYFUNCTION("GOOGLETRANSLATE(B1345,""auto"",""en"")"),"i have lots of ideas but it's never happen in our country")</f>
        <v>i have lots of ideas but it's never happen in our country</v>
      </c>
      <c r="D1345" s="4" t="s">
        <v>2321</v>
      </c>
      <c r="E1345" s="4"/>
      <c r="F1345" s="4"/>
      <c r="G1345" s="4"/>
      <c r="H1345" s="4"/>
      <c r="I1345" s="4"/>
      <c r="J1345" s="4"/>
      <c r="K1345" s="4"/>
      <c r="L1345" s="4"/>
      <c r="M1345" s="4"/>
      <c r="N1345" s="4"/>
      <c r="O1345" s="4"/>
      <c r="P1345" s="4"/>
      <c r="Q1345" s="4"/>
      <c r="R1345" s="4"/>
      <c r="S1345" s="4"/>
      <c r="T1345" s="4"/>
      <c r="U1345" s="4"/>
      <c r="V1345" s="4"/>
      <c r="W1345" s="4"/>
      <c r="X1345" s="4"/>
      <c r="Y1345" s="4"/>
      <c r="Z1345" s="4"/>
    </row>
    <row r="1346" spans="1:26" ht="14.25" customHeight="1" x14ac:dyDescent="0.3">
      <c r="A1346" s="6" t="s">
        <v>143</v>
      </c>
      <c r="B1346" s="6" t="s">
        <v>144</v>
      </c>
      <c r="C1346" s="4" t="str">
        <f ca="1">IFERROR(__xludf.DUMMYFUNCTION("GOOGLETRANSLATE(B1346,""auto"",""en"")"),"Subject = Difference between 1 day week off vs 2 days week off , and how we can create Jobs by applyinging 2 days week off schedule.
Respected Ma'am/Sir,
I would like to take your 5 minutes.
During lockdown I made a theory proving how we can make 14.28..%"&amp;" more jobs available in many government sectors by giving 2 days weekoff instead of 1 day and it will be helping in development of India and other developing nations so far. I need your guidance to make this executable.
I am sending a file and a video reg"&amp;"arding the same.I want that department represent this idea to honourable PM . Please do have a look at it.
Thanking you for your concern and support.
Yours sincerely,
Dr Akshay Gosai
Contact no - 8200215679
https://m.youtube.com/watch?v=vh3PoiG4ZGQ&amp;featur"&amp;"e=youtu.be
I am looking forward on this innovative idea of sustainable development and creating jobs.")</f>
        <v>Subject = Difference between 1 day week off vs 2 days week off , and how we can create Jobs by applyinging 2 days week off schedule.
Respected Ma'am/Sir,
I would like to take your 5 minutes.
During lockdown I made a theory proving how we can make 14.28..% more jobs available in many government sectors by giving 2 days weekoff instead of 1 day and it will be helping in development of India and other developing nations so far. I need your guidance to make this executable.
I am sending a file and a video regarding the same.I want that department represent this idea to honourable PM . Please do have a look at it.
Thanking you for your concern and support.
Yours sincerely,
Dr Akshay Gosai
Contact no - 8200215679
https://m.youtube.com/watch?v=vh3PoiG4ZGQ&amp;feature=youtu.be
I am looking forward on this innovative idea of sustainable development and creating jobs.</v>
      </c>
      <c r="D1346" s="4" t="s">
        <v>144</v>
      </c>
      <c r="E1346" s="4"/>
      <c r="F1346" s="4"/>
      <c r="G1346" s="4"/>
      <c r="H1346" s="4"/>
      <c r="I1346" s="4"/>
      <c r="J1346" s="4"/>
      <c r="K1346" s="4"/>
      <c r="L1346" s="4"/>
      <c r="M1346" s="4"/>
      <c r="N1346" s="4"/>
      <c r="O1346" s="4"/>
      <c r="P1346" s="4"/>
      <c r="Q1346" s="4"/>
      <c r="R1346" s="4"/>
      <c r="S1346" s="4"/>
      <c r="T1346" s="4"/>
      <c r="U1346" s="4"/>
      <c r="V1346" s="4"/>
      <c r="W1346" s="4"/>
      <c r="X1346" s="4"/>
      <c r="Y1346" s="4"/>
      <c r="Z1346" s="4"/>
    </row>
    <row r="1347" spans="1:26" ht="14.25" customHeight="1" x14ac:dyDescent="0.3">
      <c r="A1347" s="6" t="s">
        <v>2322</v>
      </c>
      <c r="B1347" s="6" t="s">
        <v>2323</v>
      </c>
      <c r="C1347" s="4" t="str">
        <f ca="1">IFERROR(__xludf.DUMMYFUNCTION("GOOGLETRANSLATE(B1347,""auto"",""en"")"),"Sir violation of traffic rules should be punishable and also prizes for following traffic rules will motivate people to follow rules.
Desh cam on vehicles should be mandatory. To punish vampires on road digital surveillance should be adopted.")</f>
        <v>Sir violation of traffic rules should be punishable and also prizes for following traffic rules will motivate people to follow rules.
Desh cam on vehicles should be mandatory. To punish vampires on road digital surveillance should be adopted.</v>
      </c>
      <c r="D1347" s="4" t="s">
        <v>2323</v>
      </c>
      <c r="E1347" s="4"/>
      <c r="F1347" s="4"/>
      <c r="G1347" s="4"/>
      <c r="H1347" s="4"/>
      <c r="I1347" s="4"/>
      <c r="J1347" s="4"/>
      <c r="K1347" s="4"/>
      <c r="L1347" s="4"/>
      <c r="M1347" s="4"/>
      <c r="N1347" s="4"/>
      <c r="O1347" s="4"/>
      <c r="P1347" s="4"/>
      <c r="Q1347" s="4"/>
      <c r="R1347" s="4"/>
      <c r="S1347" s="4"/>
      <c r="T1347" s="4"/>
      <c r="U1347" s="4"/>
      <c r="V1347" s="4"/>
      <c r="W1347" s="4"/>
      <c r="X1347" s="4"/>
      <c r="Y1347" s="4"/>
      <c r="Z1347" s="4"/>
    </row>
    <row r="1348" spans="1:26" ht="14.25" customHeight="1" x14ac:dyDescent="0.3">
      <c r="A1348" s="6" t="s">
        <v>2324</v>
      </c>
      <c r="B1348" s="6" t="s">
        <v>2325</v>
      </c>
      <c r="C1348" s="4" t="str">
        <f ca="1">IFERROR(__xludf.DUMMYFUNCTION("GOOGLETRANSLATE(B1348,""auto"",""en"")"),"We have to develop our nation by getting from castism first we need to develop our society then we have to develop our nation")</f>
        <v>We have to develop our nation by getting from castism first we need to develop our society then we have to develop our nation</v>
      </c>
      <c r="D1348" s="4" t="s">
        <v>2325</v>
      </c>
      <c r="E1348" s="4"/>
      <c r="F1348" s="4"/>
      <c r="G1348" s="4"/>
      <c r="H1348" s="4"/>
      <c r="I1348" s="4"/>
      <c r="J1348" s="4"/>
      <c r="K1348" s="4"/>
      <c r="L1348" s="4"/>
      <c r="M1348" s="4"/>
      <c r="N1348" s="4"/>
      <c r="O1348" s="4"/>
      <c r="P1348" s="4"/>
      <c r="Q1348" s="4"/>
      <c r="R1348" s="4"/>
      <c r="S1348" s="4"/>
      <c r="T1348" s="4"/>
      <c r="U1348" s="4"/>
      <c r="V1348" s="4"/>
      <c r="W1348" s="4"/>
      <c r="X1348" s="4"/>
      <c r="Y1348" s="4"/>
      <c r="Z1348" s="4"/>
    </row>
    <row r="1349" spans="1:26" ht="14.25" customHeight="1" x14ac:dyDescent="0.3">
      <c r="A1349" s="6" t="s">
        <v>2326</v>
      </c>
      <c r="B1349" s="6" t="s">
        <v>2327</v>
      </c>
      <c r="C1349" s="4" t="str">
        <f ca="1">IFERROR(__xludf.DUMMYFUNCTION("GOOGLETRANSLATE(B1349,""auto"",""en"")"),"On August 15 ,my family host flag on my house and I gave some speech about importance of aug15")</f>
        <v>On August 15 ,my family host flag on my house and I gave some speech about importance of aug15</v>
      </c>
      <c r="D1349" s="4" t="s">
        <v>2327</v>
      </c>
      <c r="E1349" s="4"/>
      <c r="F1349" s="4"/>
      <c r="G1349" s="4"/>
      <c r="H1349" s="4"/>
      <c r="I1349" s="4"/>
      <c r="J1349" s="4"/>
      <c r="K1349" s="4"/>
      <c r="L1349" s="4"/>
      <c r="M1349" s="4"/>
      <c r="N1349" s="4"/>
      <c r="O1349" s="4"/>
      <c r="P1349" s="4"/>
      <c r="Q1349" s="4"/>
      <c r="R1349" s="4"/>
      <c r="S1349" s="4"/>
      <c r="T1349" s="4"/>
      <c r="U1349" s="4"/>
      <c r="V1349" s="4"/>
      <c r="W1349" s="4"/>
      <c r="X1349" s="4"/>
      <c r="Y1349" s="4"/>
      <c r="Z1349" s="4"/>
    </row>
    <row r="1350" spans="1:26" ht="14.25" customHeight="1" x14ac:dyDescent="0.3">
      <c r="A1350" s="6" t="s">
        <v>2328</v>
      </c>
      <c r="B1350" s="6" t="s">
        <v>2329</v>
      </c>
      <c r="C1350" s="4" t="str">
        <f ca="1">IFERROR(__xludf.DUMMYFUNCTION("GOOGLETRANSLATE(B1350,""auto"",""en"")"),"Respected Sir, the ever-growing number of so-called ‘DUMMY’ schools and the overwhelming number of students joining them, leave behind the traditional culture of school-going. How is it even ethical to FAKE our presence at a place which we actually aren’t"&amp;" going to? Is it the right thing we are being taught as students? Going to school is a discipline that gives us an opportunity to truly educate ourselves not only academically, but socially, mentally, and even physically. Certain social skills such as tea"&amp;"mwork, which are paramount in the long run are configured by us only later since we miss out on schooling. IS EDUCATION ALL ABOUT JUST BLINDLY GETTING INTO THE RACE OF COMPETITIVE EXAMS LIKE JEE AND NEET AND CLEARING THEM? IS EDUCATION ONLY LIMITED TO MAK"&amp;"ING US ENGINEERS AND DOCTORS? We’re seriously missing out on the TRUE sense of education. These “Dummy schools” might seem an attractive option initially but aren’t they hampering our TRUE DEVELOPMENT as the citizens of this nation")</f>
        <v>Respected Sir, the ever-growing number of so-called ‘DUMMY’ schools and the overwhelming number of students joining them, leave behind the traditional culture of school-going. How is it even ethical to FAKE our presence at a place which we actually aren’t going to? Is it the right thing we are being taught as students? Going to school is a discipline that gives us an opportunity to truly educate ourselves not only academically, but socially, mentally, and even physically. Certain social skills such as teamwork, which are paramount in the long run are configured by us only later since we miss out on schooling. IS EDUCATION ALL ABOUT JUST BLINDLY GETTING INTO THE RACE OF COMPETITIVE EXAMS LIKE JEE AND NEET AND CLEARING THEM? IS EDUCATION ONLY LIMITED TO MAKING US ENGINEERS AND DOCTORS? We’re seriously missing out on the TRUE sense of education. These “Dummy schools” might seem an attractive option initially but aren’t they hampering our TRUE DEVELOPMENT as the citizens of this nation</v>
      </c>
      <c r="D1350" s="4" t="s">
        <v>2329</v>
      </c>
      <c r="E1350" s="4"/>
      <c r="F1350" s="4"/>
      <c r="G1350" s="4"/>
      <c r="H1350" s="4"/>
      <c r="I1350" s="4"/>
      <c r="J1350" s="4"/>
      <c r="K1350" s="4"/>
      <c r="L1350" s="4"/>
      <c r="M1350" s="4"/>
      <c r="N1350" s="4"/>
      <c r="O1350" s="4"/>
      <c r="P1350" s="4"/>
      <c r="Q1350" s="4"/>
      <c r="R1350" s="4"/>
      <c r="S1350" s="4"/>
      <c r="T1350" s="4"/>
      <c r="U1350" s="4"/>
      <c r="V1350" s="4"/>
      <c r="W1350" s="4"/>
      <c r="X1350" s="4"/>
      <c r="Y1350" s="4"/>
      <c r="Z1350" s="4"/>
    </row>
    <row r="1351" spans="1:26" ht="14.25" customHeight="1" x14ac:dyDescent="0.3">
      <c r="A1351" s="6" t="s">
        <v>2330</v>
      </c>
      <c r="B1351" s="6" t="s">
        <v>2331</v>
      </c>
      <c r="C1351" s="4" t="str">
        <f ca="1">IFERROR(__xludf.DUMMYFUNCTION("GOOGLETRANSLATE(B1351,""auto"",""en"")"),"Respected PM
I have a suggestion please give 2 days Holiday every month every saturday holiday please include. Life becoming very pathetic &amp; stressfull for everyone. Atleast 2 Holidays in week.")</f>
        <v>Respected PM
I have a suggestion please give 2 days Holiday every month every saturday holiday please include. Life becoming very pathetic &amp; stressfull for everyone. Atleast 2 Holidays in week.</v>
      </c>
      <c r="D1351" s="4" t="s">
        <v>2331</v>
      </c>
      <c r="E1351" s="4"/>
      <c r="F1351" s="4"/>
      <c r="G1351" s="4"/>
      <c r="H1351" s="4"/>
      <c r="I1351" s="4"/>
      <c r="J1351" s="4"/>
      <c r="K1351" s="4"/>
      <c r="L1351" s="4"/>
      <c r="M1351" s="4"/>
      <c r="N1351" s="4"/>
      <c r="O1351" s="4"/>
      <c r="P1351" s="4"/>
      <c r="Q1351" s="4"/>
      <c r="R1351" s="4"/>
      <c r="S1351" s="4"/>
      <c r="T1351" s="4"/>
      <c r="U1351" s="4"/>
      <c r="V1351" s="4"/>
      <c r="W1351" s="4"/>
      <c r="X1351" s="4"/>
      <c r="Y1351" s="4"/>
      <c r="Z1351" s="4"/>
    </row>
    <row r="1352" spans="1:26" ht="14.25" customHeight="1" x14ac:dyDescent="0.3">
      <c r="A1352" s="6" t="s">
        <v>2332</v>
      </c>
      <c r="B1352" s="6" t="s">
        <v>2333</v>
      </c>
      <c r="C1352" s="4" t="str">
        <f ca="1">IFERROR(__xludf.DUMMYFUNCTION("GOOGLETRANSLATE(B1352,""auto"",""en"")"),"Sir I request you to relook at personal income tax slab. specially 30% slab should be pushed beyond 50 lakhs. With co-operate tax around 25% it's high time to lower the burden of salaried class.As salaried class is the main catalyst for economic growth it"&amp;" will also be beneficial in case of imported slow down hit Indian economy.")</f>
        <v>Sir I request you to relook at personal income tax slab. specially 30% slab should be pushed beyond 50 lakhs. With co-operate tax around 25% it's high time to lower the burden of salaried class.As salaried class is the main catalyst for economic growth it will also be beneficial in case of imported slow down hit Indian economy.</v>
      </c>
      <c r="D1352" s="4" t="s">
        <v>2333</v>
      </c>
      <c r="E1352" s="4"/>
      <c r="F1352" s="4"/>
      <c r="G1352" s="4"/>
      <c r="H1352" s="4"/>
      <c r="I1352" s="4"/>
      <c r="J1352" s="4"/>
      <c r="K1352" s="4"/>
      <c r="L1352" s="4"/>
      <c r="M1352" s="4"/>
      <c r="N1352" s="4"/>
      <c r="O1352" s="4"/>
      <c r="P1352" s="4"/>
      <c r="Q1352" s="4"/>
      <c r="R1352" s="4"/>
      <c r="S1352" s="4"/>
      <c r="T1352" s="4"/>
      <c r="U1352" s="4"/>
      <c r="V1352" s="4"/>
      <c r="W1352" s="4"/>
      <c r="X1352" s="4"/>
      <c r="Y1352" s="4"/>
      <c r="Z1352" s="4"/>
    </row>
    <row r="1353" spans="1:26" ht="14.25" customHeight="1" x14ac:dyDescent="0.3">
      <c r="A1353" s="6" t="s">
        <v>2334</v>
      </c>
      <c r="B1353" s="6" t="s">
        <v>2335</v>
      </c>
      <c r="C1353" s="4" t="str">
        <f ca="1">IFERROR(__xludf.DUMMYFUNCTION("GOOGLETRANSLATE(B1353,""auto"",""en"")"),"Mujhe Bhi Iss Programs Me Bhaag Lena Hai")</f>
        <v>Mujhe Bhi Iss Programs Me Bhaag Lena Hai</v>
      </c>
      <c r="D1353" s="4" t="s">
        <v>3232</v>
      </c>
      <c r="E1353" s="4"/>
      <c r="F1353" s="4"/>
      <c r="G1353" s="4"/>
      <c r="H1353" s="4"/>
      <c r="I1353" s="4"/>
      <c r="J1353" s="4"/>
      <c r="K1353" s="4"/>
      <c r="L1353" s="4"/>
      <c r="M1353" s="4"/>
      <c r="N1353" s="4"/>
      <c r="O1353" s="4"/>
      <c r="P1353" s="4"/>
      <c r="Q1353" s="4"/>
      <c r="R1353" s="4"/>
      <c r="S1353" s="4"/>
      <c r="T1353" s="4"/>
      <c r="U1353" s="4"/>
      <c r="V1353" s="4"/>
      <c r="W1353" s="4"/>
      <c r="X1353" s="4"/>
      <c r="Y1353" s="4"/>
      <c r="Z1353" s="4"/>
    </row>
    <row r="1354" spans="1:26" ht="14.25" customHeight="1" x14ac:dyDescent="0.3">
      <c r="A1354" s="6" t="s">
        <v>2336</v>
      </c>
      <c r="B1354" s="6" t="s">
        <v>2337</v>
      </c>
      <c r="C1354" s="4" t="str">
        <f ca="1">IFERROR(__xludf.DUMMYFUNCTION("GOOGLETRANSLATE(B1354,""auto"",""en"")"),"Sir JI, I am having one doubt Yesterday I went to one hotel and had one dosa they charged GST on it, and i pay that, but i want to know whether my GST amount is coming to Govt. or not, what garantee that he is paying my Dosa's GST amount. per day nearly 1"&amp;"000 Dosa's approx. he will sell with GST those all are coming in his GST returns, for this immeidately if i pay GST for that Dosa SMS want to come to me stating that your GST amt was credited in GST portal, such kind of soft ware want to develop. Another "&amp;"thing I Think Hotel person are not paying Gst for Rice and for other items then why there are colleting GST from customers. Sir JI, link GST with Pan card with all individuals. Our Govt. is trying to reduce price, but in real price are increasing due to t"&amp;"his kind of mistakes, if GST is not charging for some items then why there are charging on customers head. Please do and change this SIR, JI. MY ADVANCE HAPPY NEW YEAR JI.")</f>
        <v>Sir JI, I am having one doubt Yesterday I went to one hotel and had one dosa they charged GST on it, and i pay that, but i want to know whether my GST amount is coming to Govt. or not, what garantee that he is paying my Dosa's GST amount. per day nearly 1000 Dosa's approx. he will sell with GST those all are coming in his GST returns, for this immeidately if i pay GST for that Dosa SMS want to come to me stating that your GST amt was credited in GST portal, such kind of soft ware want to develop. Another thing I Think Hotel person are not paying Gst for Rice and for other items then why there are colleting GST from customers. Sir JI, link GST with Pan card with all individuals. Our Govt. is trying to reduce price, but in real price are increasing due to this kind of mistakes, if GST is not charging for some items then why there are charging on customers head. Please do and change this SIR, JI. MY ADVANCE HAPPY NEW YEAR JI.</v>
      </c>
      <c r="D1354" s="4" t="s">
        <v>2337</v>
      </c>
      <c r="E1354" s="4"/>
      <c r="F1354" s="4"/>
      <c r="G1354" s="4"/>
      <c r="H1354" s="4"/>
      <c r="I1354" s="4"/>
      <c r="J1354" s="4"/>
      <c r="K1354" s="4"/>
      <c r="L1354" s="4"/>
      <c r="M1354" s="4"/>
      <c r="N1354" s="4"/>
      <c r="O1354" s="4"/>
      <c r="P1354" s="4"/>
      <c r="Q1354" s="4"/>
      <c r="R1354" s="4"/>
      <c r="S1354" s="4"/>
      <c r="T1354" s="4"/>
      <c r="U1354" s="4"/>
      <c r="V1354" s="4"/>
      <c r="W1354" s="4"/>
      <c r="X1354" s="4"/>
      <c r="Y1354" s="4"/>
      <c r="Z1354" s="4"/>
    </row>
    <row r="1355" spans="1:26" ht="14.25" customHeight="1" x14ac:dyDescent="0.3">
      <c r="A1355" s="6" t="s">
        <v>2338</v>
      </c>
      <c r="B1355" s="6" t="s">
        <v>2339</v>
      </c>
      <c r="C1355" s="4" t="str">
        <f ca="1">IFERROR(__xludf.DUMMYFUNCTION("GOOGLETRANSLATE(B1355,""auto"",""en"")"),"Being a taxpayer of India I would like to raise a point related to it. As of 31 Jul 2022, only 5.83 crore individuals were submitted their income tax and maximum individual are salaried in this category. salaried individuals were actually paying tax multi"&amp;"ple time (one on salary and another on purchase on any item, like any other individual of India). As the number of taxpayers is too small so for taxpayers can government follow a practice to link PAN card with every major purchase and remove tax on it so "&amp;"that burden of taxpayer can reduced to a bit, this definitely won’t impact government much but this surly impact a lot to the genius tax payer. Different amount capping can be imposed on this as per some rule, this practice is followed in many countries o"&amp;"f world.")</f>
        <v>Being a taxpayer of India I would like to raise a point related to it. As of 31 Jul 2022, only 5.83 crore individuals were submitted their income tax and maximum individual are salaried in this category. salaried individuals were actually paying tax multiple time (one on salary and another on purchase on any item, like any other individual of India). As the number of taxpayers is too small so for taxpayers can government follow a practice to link PAN card with every major purchase and remove tax on it so that burden of taxpayer can reduced to a bit, this definitely won’t impact government much but this surly impact a lot to the genius tax payer. Different amount capping can be imposed on this as per some rule, this practice is followed in many countries of world.</v>
      </c>
      <c r="D1355" s="4" t="s">
        <v>2339</v>
      </c>
      <c r="E1355" s="4"/>
      <c r="F1355" s="4"/>
      <c r="G1355" s="4"/>
      <c r="H1355" s="4"/>
      <c r="I1355" s="4"/>
      <c r="J1355" s="4"/>
      <c r="K1355" s="4"/>
      <c r="L1355" s="4"/>
      <c r="M1355" s="4"/>
      <c r="N1355" s="4"/>
      <c r="O1355" s="4"/>
      <c r="P1355" s="4"/>
      <c r="Q1355" s="4"/>
      <c r="R1355" s="4"/>
      <c r="S1355" s="4"/>
      <c r="T1355" s="4"/>
      <c r="U1355" s="4"/>
      <c r="V1355" s="4"/>
      <c r="W1355" s="4"/>
      <c r="X1355" s="4"/>
      <c r="Y1355" s="4"/>
      <c r="Z1355" s="4"/>
    </row>
    <row r="1356" spans="1:26" ht="14.25" customHeight="1" x14ac:dyDescent="0.3">
      <c r="A1356" s="6" t="s">
        <v>2340</v>
      </c>
      <c r="B1356" s="6" t="s">
        <v>2341</v>
      </c>
      <c r="C1356" s="4" t="str">
        <f ca="1">IFERROR(__xludf.DUMMYFUNCTION("GOOGLETRANSLATE(B1356,""auto"",""en"")"),"An open and free-flowing discussion forum where you can share your valuable ideas and suggestions on any subject of Governance and Policy-making, ideas which will help in building ...")</f>
        <v>An open and free-flowing discussion forum where you can share your valuable ideas and suggestions on any subject of Governance and Policy-making, ideas which will help in building ...</v>
      </c>
      <c r="D1356" s="4" t="s">
        <v>2341</v>
      </c>
      <c r="E1356" s="4"/>
      <c r="F1356" s="4"/>
      <c r="G1356" s="4"/>
      <c r="H1356" s="4"/>
      <c r="I1356" s="4"/>
      <c r="J1356" s="4"/>
      <c r="K1356" s="4"/>
      <c r="L1356" s="4"/>
      <c r="M1356" s="4"/>
      <c r="N1356" s="4"/>
      <c r="O1356" s="4"/>
      <c r="P1356" s="4"/>
      <c r="Q1356" s="4"/>
      <c r="R1356" s="4"/>
      <c r="S1356" s="4"/>
      <c r="T1356" s="4"/>
      <c r="U1356" s="4"/>
      <c r="V1356" s="4"/>
      <c r="W1356" s="4"/>
      <c r="X1356" s="4"/>
      <c r="Y1356" s="4"/>
      <c r="Z1356" s="4"/>
    </row>
    <row r="1357" spans="1:26" ht="14.25" customHeight="1" x14ac:dyDescent="0.3">
      <c r="A1357" s="6" t="s">
        <v>2342</v>
      </c>
      <c r="B1357" s="6" t="s">
        <v>2343</v>
      </c>
      <c r="C1357" s="4" t="str">
        <f ca="1">IFERROR(__xludf.DUMMYFUNCTION("GOOGLETRANSLATE(B1357,""auto"",""en"")"),"I request government to main economy of India the GDP was grow not fast and main focus of India economy is per capita income was very low and HDI rank in India it the key point to make India superpower anyone's see India like a super power country not the"&amp;" lower middle income countries and illiterate country so all india feels proud")</f>
        <v>I request government to main economy of India the GDP was grow not fast and main focus of India economy is per capita income was very low and HDI rank in India it the key point to make India superpower anyone's see India like a super power country not the lower middle income countries and illiterate country so all india feels proud</v>
      </c>
      <c r="D1357" s="4" t="s">
        <v>2343</v>
      </c>
      <c r="E1357" s="4"/>
      <c r="F1357" s="4"/>
      <c r="G1357" s="4"/>
      <c r="H1357" s="4"/>
      <c r="I1357" s="4"/>
      <c r="J1357" s="4"/>
      <c r="K1357" s="4"/>
      <c r="L1357" s="4"/>
      <c r="M1357" s="4"/>
      <c r="N1357" s="4"/>
      <c r="O1357" s="4"/>
      <c r="P1357" s="4"/>
      <c r="Q1357" s="4"/>
      <c r="R1357" s="4"/>
      <c r="S1357" s="4"/>
      <c r="T1357" s="4"/>
      <c r="U1357" s="4"/>
      <c r="V1357" s="4"/>
      <c r="W1357" s="4"/>
      <c r="X1357" s="4"/>
      <c r="Y1357" s="4"/>
      <c r="Z1357" s="4"/>
    </row>
    <row r="1358" spans="1:26" ht="14.25" customHeight="1" x14ac:dyDescent="0.3">
      <c r="A1358" s="6" t="s">
        <v>2344</v>
      </c>
      <c r="B1358" s="6" t="s">
        <v>2345</v>
      </c>
      <c r="C1358" s="4" t="str">
        <f ca="1">IFERROR(__xludf.DUMMYFUNCTION("GOOGLETRANSLATE(B1358,""auto"",""en"")"),"Please take istrict action against repist
It's very essential to take the action because nowadays these case ratio were increased day by day")</f>
        <v>Please take istrict action against repist
It's very essential to take the action because nowadays these case ratio were increased day by day</v>
      </c>
      <c r="D1358" s="4" t="s">
        <v>2345</v>
      </c>
      <c r="E1358" s="4"/>
      <c r="F1358" s="4"/>
      <c r="G1358" s="4"/>
      <c r="H1358" s="4"/>
      <c r="I1358" s="4"/>
      <c r="J1358" s="4"/>
      <c r="K1358" s="4"/>
      <c r="L1358" s="4"/>
      <c r="M1358" s="4"/>
      <c r="N1358" s="4"/>
      <c r="O1358" s="4"/>
      <c r="P1358" s="4"/>
      <c r="Q1358" s="4"/>
      <c r="R1358" s="4"/>
      <c r="S1358" s="4"/>
      <c r="T1358" s="4"/>
      <c r="U1358" s="4"/>
      <c r="V1358" s="4"/>
      <c r="W1358" s="4"/>
      <c r="X1358" s="4"/>
      <c r="Y1358" s="4"/>
      <c r="Z1358" s="4"/>
    </row>
    <row r="1359" spans="1:26" ht="14.25" customHeight="1" x14ac:dyDescent="0.3">
      <c r="A1359" s="6" t="s">
        <v>2346</v>
      </c>
      <c r="B1359" s="6" t="s">
        <v>2347</v>
      </c>
      <c r="C1359" s="4" t="str">
        <f ca="1">IFERROR(__xludf.DUMMYFUNCTION("GOOGLETRANSLATE(B1359,""auto"",""en"")"),"Governance is the process whereby elements in society wield power and authority, and influence and enact policies and decisions concerning public life, economic and social development.”#GST To ensure GST compliance , proper reporting and to incentivize pe"&amp;"ople, a flow like below may be planned. Any GST amount paid by people (ultimately people pay all GST), can be reduced under Income-tax computation. Individual with AADHAAR, linked PAN, with a GST number, can file Paid GST return for whatever that individu"&amp;"al buys with bill. GST portial needs to have an option to file PAID-GST by individual not (seller/companies) accompanied by bill, GST number of sellers, buyer, amount of GST. Today only seller can claim GST returns. But buyer should have option to exclude"&amp;" GST amount from income tax as a sort of TDS. Checks and balances can be added with limit of exempted amount etc. This can incentivize buyer to insist on bill and seller recording his sales, government getting more GST and everybody ga")</f>
        <v>Governance is the process whereby elements in society wield power and authority, and influence and enact policies and decisions concerning public life, economic and social development.”#GST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v>
      </c>
      <c r="D1359" s="4" t="s">
        <v>2347</v>
      </c>
      <c r="E1359" s="4"/>
      <c r="F1359" s="4"/>
      <c r="G1359" s="4"/>
      <c r="H1359" s="4"/>
      <c r="I1359" s="4"/>
      <c r="J1359" s="4"/>
      <c r="K1359" s="4"/>
      <c r="L1359" s="4"/>
      <c r="M1359" s="4"/>
      <c r="N1359" s="4"/>
      <c r="O1359" s="4"/>
      <c r="P1359" s="4"/>
      <c r="Q1359" s="4"/>
      <c r="R1359" s="4"/>
      <c r="S1359" s="4"/>
      <c r="T1359" s="4"/>
      <c r="U1359" s="4"/>
      <c r="V1359" s="4"/>
      <c r="W1359" s="4"/>
      <c r="X1359" s="4"/>
      <c r="Y1359" s="4"/>
      <c r="Z1359" s="4"/>
    </row>
    <row r="1360" spans="1:26" ht="14.25" customHeight="1" x14ac:dyDescent="0.3">
      <c r="A1360" s="6" t="s">
        <v>2348</v>
      </c>
      <c r="B1360" s="6" t="s">
        <v>2347</v>
      </c>
      <c r="C1360" s="4" t="str">
        <f ca="1">IFERROR(__xludf.DUMMYFUNCTION("GOOGLETRANSLATE(B1360,""auto"",""en"")"),"Governance is the process whereby elements in society wield power and authority, and influence and enact policies and decisions concerning public life, economic and social development.”#GST To ensure GST compliance , proper reporting and to incentivize pe"&amp;"ople, a flow like below may be planned. Any GST amount paid by people (ultimately people pay all GST), can be reduced under Income-tax computation. Individual with AADHAAR, linked PAN, with a GST number, can file Paid GST return for whatever that individu"&amp;"al buys with bill. GST portial needs to have an option to file PAID-GST by individual not (seller/companies) accompanied by bill, GST number of sellers, buyer, amount of GST. Today only seller can claim GST returns. But buyer should have option to exclude"&amp;" GST amount from income tax as a sort of TDS. Checks and balances can be added with limit of exempted amount etc. This can incentivize buyer to insist on bill and seller recording his sales, government getting more GST and everybody ga")</f>
        <v>Governance is the process whereby elements in society wield power and authority, and influence and enact policies and decisions concerning public life, economic and social development.”#GST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v>
      </c>
      <c r="D1360" s="4" t="s">
        <v>2347</v>
      </c>
      <c r="E1360" s="4"/>
      <c r="F1360" s="4"/>
      <c r="G1360" s="4"/>
      <c r="H1360" s="4"/>
      <c r="I1360" s="4"/>
      <c r="J1360" s="4"/>
      <c r="K1360" s="4"/>
      <c r="L1360" s="4"/>
      <c r="M1360" s="4"/>
      <c r="N1360" s="4"/>
      <c r="O1360" s="4"/>
      <c r="P1360" s="4"/>
      <c r="Q1360" s="4"/>
      <c r="R1360" s="4"/>
      <c r="S1360" s="4"/>
      <c r="T1360" s="4"/>
      <c r="U1360" s="4"/>
      <c r="V1360" s="4"/>
      <c r="W1360" s="4"/>
      <c r="X1360" s="4"/>
      <c r="Y1360" s="4"/>
      <c r="Z1360" s="4"/>
    </row>
    <row r="1361" spans="1:26" ht="14.25" customHeight="1" x14ac:dyDescent="0.3">
      <c r="A1361" s="6" t="s">
        <v>2349</v>
      </c>
      <c r="B1361" s="6" t="s">
        <v>2350</v>
      </c>
      <c r="C1361" s="4" t="str">
        <f ca="1">IFERROR(__xludf.DUMMYFUNCTION("GOOGLETRANSLATE(B1361,""auto"",""en"")"),"Government needs more investments on Artificial Intellegence. Its the future.")</f>
        <v>Government needs more investments on Artificial Intellegence. Its the future.</v>
      </c>
      <c r="D1361" s="4" t="s">
        <v>2350</v>
      </c>
      <c r="E1361" s="4"/>
      <c r="F1361" s="4"/>
      <c r="G1361" s="4"/>
      <c r="H1361" s="4"/>
      <c r="I1361" s="4"/>
      <c r="J1361" s="4"/>
      <c r="K1361" s="4"/>
      <c r="L1361" s="4"/>
      <c r="M1361" s="4"/>
      <c r="N1361" s="4"/>
      <c r="O1361" s="4"/>
      <c r="P1361" s="4"/>
      <c r="Q1361" s="4"/>
      <c r="R1361" s="4"/>
      <c r="S1361" s="4"/>
      <c r="T1361" s="4"/>
      <c r="U1361" s="4"/>
      <c r="V1361" s="4"/>
      <c r="W1361" s="4"/>
      <c r="X1361" s="4"/>
      <c r="Y1361" s="4"/>
      <c r="Z1361" s="4"/>
    </row>
    <row r="1362" spans="1:26" ht="14.25" customHeight="1" x14ac:dyDescent="0.3">
      <c r="A1362" s="6" t="s">
        <v>2351</v>
      </c>
      <c r="B1362" s="6" t="s">
        <v>2352</v>
      </c>
      <c r="C1362" s="4" t="str">
        <f ca="1">IFERROR(__xludf.DUMMYFUNCTION("GOOGLETRANSLATE(B1362,""auto"",""en"")"),"Earlier we used to share our thoughts and feelings through nukkad natak ...also we share a strong messages through nukkad natak so that people can think of in a new way and their thoughts can be develop.....Also i would I like to add that if our cultures "&amp;"are alive only through the melas and nukkad Natak..jhakis ..which is somewhere vanishing day by day ..that's why we are getting far from our cultures")</f>
        <v>Earlier we used to share our thoughts and feelings through nukkad natak ...also we share a strong messages through nukkad natak so that people can think of in a new way and their thoughts can be develop.....Also i would I like to add that if our cultures are alive only through the melas and nukkad Natak..jhakis ..which is somewhere vanishing day by day ..that's why we are getting far from our cultures</v>
      </c>
      <c r="D1362" s="4" t="s">
        <v>2352</v>
      </c>
      <c r="E1362" s="4"/>
      <c r="F1362" s="4"/>
      <c r="G1362" s="4"/>
      <c r="H1362" s="4"/>
      <c r="I1362" s="4"/>
      <c r="J1362" s="4"/>
      <c r="K1362" s="4"/>
      <c r="L1362" s="4"/>
      <c r="M1362" s="4"/>
      <c r="N1362" s="4"/>
      <c r="O1362" s="4"/>
      <c r="P1362" s="4"/>
      <c r="Q1362" s="4"/>
      <c r="R1362" s="4"/>
      <c r="S1362" s="4"/>
      <c r="T1362" s="4"/>
      <c r="U1362" s="4"/>
      <c r="V1362" s="4"/>
      <c r="W1362" s="4"/>
      <c r="X1362" s="4"/>
      <c r="Y1362" s="4"/>
      <c r="Z1362" s="4"/>
    </row>
    <row r="1363" spans="1:26" ht="14.25" customHeight="1" x14ac:dyDescent="0.3">
      <c r="A1363" s="6" t="s">
        <v>2275</v>
      </c>
      <c r="B1363" s="6" t="s">
        <v>2353</v>
      </c>
      <c r="C1363" s="4" t="str">
        <f ca="1">IFERROR(__xludf.DUMMYFUNCTION("GOOGLETRANSLATE(B1363,""auto"",""en"")"),"#GST To ensure GST compliance , proper reporting and to incentivize people, a flow like below may be planned. Any GST amount paid by people (ultimately people pay all GST), can be reduced under Income-tax computation. Individual with AADHAAR, linked PAN, "&amp;"with a GST number, can file Paid GST return for whatever that individual buys with bill. GST portial needs to have an option to file PAID-GST by individual not (seller/companies) accompanied by bill, GST number of sellers, buyer, amount of GST. Today only"&amp;" seller can claim GST returns. But buyer should have option to exclude GST amount from income tax as a sort of TDS. Checks and balances can be added with limit of exempted amount etc. This can incentivize buyer to insist on bill and seller recording his s"&amp;"ales, government getting more GST and everybody gaining as win-win for all.")</f>
        <v>#GST To ensure GST compliance , proper reporting and to incentivize people, a flow like below may be planned. Any GST amount paid by people (ultimately people pay all GST), can be reduced under Income-tax computation. Individual with AADHAAR, linked PAN, with a GST number, can file Paid GST return for whatever that individual buys with bill. GST portial needs to have an option to file PAID-GST by individual not (seller/companies) accompanied by bill, GST number of sellers, buyer, amount of GST. Today only seller can claim GST returns. But buyer should have option to exclude GST amount from income tax as a sort of TDS. Checks and balances can be added with limit of exempted amount etc. This can incentivize buyer to insist on bill and seller recording his sales, government getting more GST and everybody gaining as win-win for all.</v>
      </c>
      <c r="D1363" s="4" t="s">
        <v>2353</v>
      </c>
      <c r="E1363" s="4"/>
      <c r="F1363" s="4"/>
      <c r="G1363" s="4"/>
      <c r="H1363" s="4"/>
      <c r="I1363" s="4"/>
      <c r="J1363" s="4"/>
      <c r="K1363" s="4"/>
      <c r="L1363" s="4"/>
      <c r="M1363" s="4"/>
      <c r="N1363" s="4"/>
      <c r="O1363" s="4"/>
      <c r="P1363" s="4"/>
      <c r="Q1363" s="4"/>
      <c r="R1363" s="4"/>
      <c r="S1363" s="4"/>
      <c r="T1363" s="4"/>
      <c r="U1363" s="4"/>
      <c r="V1363" s="4"/>
      <c r="W1363" s="4"/>
      <c r="X1363" s="4"/>
      <c r="Y1363" s="4"/>
      <c r="Z1363" s="4"/>
    </row>
    <row r="1364" spans="1:26" ht="14.25" customHeight="1" x14ac:dyDescent="0.3">
      <c r="A1364" s="6" t="s">
        <v>2354</v>
      </c>
      <c r="B1364" s="6" t="s">
        <v>2355</v>
      </c>
      <c r="C1364" s="4" t="str">
        <f ca="1">IFERROR(__xludf.DUMMYFUNCTION("GOOGLETRANSLATE(B1364,""auto"",""en"")"),"What i think i will say.
This is not about any region or country. It is about our countries situation. We have to wake up
As technology has improved government has to make commit to surveillance them.
So employment increases.
As we know there are many unw"&amp;"anted contents being in the social media. To avoid this a committee from government side to be made and see if the content is not correct then they must delete it by which all unwanted contents will be removed in all the app or this committee can be made "&amp;"by the apps company to surveillance their apps dignity.
As we know there are many game apps that spoil our country. I think other country is playing this digital war next to bio war. If our future is depend on these apps and games their future will be str"&amp;"onger in army and all so that they could lead all. So to avoid such situations we must stop them. Don't say it is not possible, this is digital world and this is not at all a matter to check the content and")</f>
        <v>What i think i will say.
This is not about any region or country. It is about our countries situation. We have to wake up
As technology has improved government has to make commit to surveillance them.
So employment increases.
As we know there are many unwanted contents being in the social media. To avoid this a committee from government side to be made and see if the content is not correct then they must delete it by which all unwanted contents will be removed in all the app or this committee can be made by the apps company to surveillance their apps dignity.
As we know there are many game apps that spoil our country. I think other country is playing this digital war next to bio war. If our future is depend on these apps and games their future will be stronger in army and all so that they could lead all. So to avoid such situations we must stop them. Don't say it is not possible, this is digital world and this is not at all a matter to check the content and</v>
      </c>
      <c r="D1364" s="4" t="s">
        <v>2355</v>
      </c>
      <c r="E1364" s="4"/>
      <c r="F1364" s="4"/>
      <c r="G1364" s="4"/>
      <c r="H1364" s="4"/>
      <c r="I1364" s="4"/>
      <c r="J1364" s="4"/>
      <c r="K1364" s="4"/>
      <c r="L1364" s="4"/>
      <c r="M1364" s="4"/>
      <c r="N1364" s="4"/>
      <c r="O1364" s="4"/>
      <c r="P1364" s="4"/>
      <c r="Q1364" s="4"/>
      <c r="R1364" s="4"/>
      <c r="S1364" s="4"/>
      <c r="T1364" s="4"/>
      <c r="U1364" s="4"/>
      <c r="V1364" s="4"/>
      <c r="W1364" s="4"/>
      <c r="X1364" s="4"/>
      <c r="Y1364" s="4"/>
      <c r="Z1364" s="4"/>
    </row>
    <row r="1365" spans="1:26" ht="14.25" customHeight="1" x14ac:dyDescent="0.3">
      <c r="A1365" s="6" t="s">
        <v>2356</v>
      </c>
      <c r="B1365" s="6" t="s">
        <v>2357</v>
      </c>
      <c r="C1365" s="4" t="str">
        <f ca="1">IFERROR(__xludf.DUMMYFUNCTION("GOOGLETRANSLATE(B1365,""auto"",""en"")"),"• People may be forced to use dustbin and less pollute if a moderate FINE is charged. Plus it creates additional budget for cleaning dept, n skill less employment opportunity.
• foodgrains help only to ration card holders, beggars are often marginalised, "&amp;"it would be very helpful if they are taught things such as FARMING , which only require labour n no education, but mere practical training.
• ( lack of knowledge), about gov schemes of gov grants and welfare schemes, by a large group of people living in r"&amp;"ural areas refrains their growth opportunity. Weekly visits to such villages n disseminating info by SOCIAL SERVICE TEAMS of gov may help upto vast extent.
• most of the students have very less knowledge about the various career paths, thus youth is unabl"&amp;"e to find their passion even after graduating. Students could be provided a compulsory subject of CAREER MAP after 8th std in summer vacations, for which no exam would be held.")</f>
        <v>• People may be forced to use dustbin and less pollute if a moderate FINE is charged. Plus it creates additional budget for cleaning dept, n skill less employment opportunity.
• foodgrains help only to ration card holders, beggars are often marginalised, it would be very helpful if they are taught things such as FARMING , which only require labour n no education, but mere practical training.
• ( lack of knowledge), about gov schemes of gov grants and welfare schemes, by a large group of people living in rural areas refrains their growth opportunity. Weekly visits to such villages n disseminating info by SOCIAL SERVICE TEAMS of gov may help upto vast extent.
• most of the students have very less knowledge about the various career paths, thus youth is unable to find their passion even after graduating. Students could be provided a compulsory subject of CAREER MAP after 8th std in summer vacations, for which no exam would be held.</v>
      </c>
      <c r="D1365" s="4" t="s">
        <v>2357</v>
      </c>
      <c r="E1365" s="4"/>
      <c r="F1365" s="4"/>
      <c r="G1365" s="4"/>
      <c r="H1365" s="4"/>
      <c r="I1365" s="4"/>
      <c r="J1365" s="4"/>
      <c r="K1365" s="4"/>
      <c r="L1365" s="4"/>
      <c r="M1365" s="4"/>
      <c r="N1365" s="4"/>
      <c r="O1365" s="4"/>
      <c r="P1365" s="4"/>
      <c r="Q1365" s="4"/>
      <c r="R1365" s="4"/>
      <c r="S1365" s="4"/>
      <c r="T1365" s="4"/>
      <c r="U1365" s="4"/>
      <c r="V1365" s="4"/>
      <c r="W1365" s="4"/>
      <c r="X1365" s="4"/>
      <c r="Y1365" s="4"/>
      <c r="Z1365" s="4"/>
    </row>
    <row r="1366" spans="1:26" ht="14.25" customHeight="1" x14ac:dyDescent="0.3">
      <c r="A1366" s="6" t="s">
        <v>2358</v>
      </c>
      <c r="B1366" s="6" t="s">
        <v>2359</v>
      </c>
      <c r="C1366" s="4" t="str">
        <f ca="1">IFERROR(__xludf.DUMMYFUNCTION("GOOGLETRANSLATE(B1366,""auto"",""en"")"),"Sir please band bgmi and free fire and anyone can play band games then it can need to pay for them so that so many childrens can focus on studies and because of this anyone can't play because they need to pay if they want to play thanks sir 🎯🎯🎯🎯")</f>
        <v>Sir please band bgmi and free fire and anyone can play band games then it can need to pay for them so that so many childrens can focus on studies and because of this anyone can't play because they need to pay if they want to play thanks sir 🎯🎯🎯🎯</v>
      </c>
      <c r="D1366" s="4" t="s">
        <v>2359</v>
      </c>
      <c r="E1366" s="4"/>
      <c r="F1366" s="4"/>
      <c r="G1366" s="4"/>
      <c r="H1366" s="4"/>
      <c r="I1366" s="4"/>
      <c r="J1366" s="4"/>
      <c r="K1366" s="4"/>
      <c r="L1366" s="4"/>
      <c r="M1366" s="4"/>
      <c r="N1366" s="4"/>
      <c r="O1366" s="4"/>
      <c r="P1366" s="4"/>
      <c r="Q1366" s="4"/>
      <c r="R1366" s="4"/>
      <c r="S1366" s="4"/>
      <c r="T1366" s="4"/>
      <c r="U1366" s="4"/>
      <c r="V1366" s="4"/>
      <c r="W1366" s="4"/>
      <c r="X1366" s="4"/>
      <c r="Y1366" s="4"/>
      <c r="Z1366" s="4"/>
    </row>
    <row r="1367" spans="1:26" ht="14.25" customHeight="1" x14ac:dyDescent="0.3">
      <c r="A1367" s="6" t="s">
        <v>2360</v>
      </c>
      <c r="B1367" s="6" t="s">
        <v>2359</v>
      </c>
      <c r="C1367" s="4" t="str">
        <f ca="1">IFERROR(__xludf.DUMMYFUNCTION("GOOGLETRANSLATE(B1367,""auto"",""en"")"),"Sir please band bgmi and free fire and anyone can play band games then it can need to pay for them so that so many childrens can focus on studies and because of this anyone can't play because they need to pay if they want to play thanks sir 🎯🎯🎯🎯")</f>
        <v>Sir please band bgmi and free fire and anyone can play band games then it can need to pay for them so that so many childrens can focus on studies and because of this anyone can't play because they need to pay if they want to play thanks sir 🎯🎯🎯🎯</v>
      </c>
      <c r="D1367" s="4" t="s">
        <v>2359</v>
      </c>
      <c r="E1367" s="4"/>
      <c r="F1367" s="4"/>
      <c r="G1367" s="4"/>
      <c r="H1367" s="4"/>
      <c r="I1367" s="4"/>
      <c r="J1367" s="4"/>
      <c r="K1367" s="4"/>
      <c r="L1367" s="4"/>
      <c r="M1367" s="4"/>
      <c r="N1367" s="4"/>
      <c r="O1367" s="4"/>
      <c r="P1367" s="4"/>
      <c r="Q1367" s="4"/>
      <c r="R1367" s="4"/>
      <c r="S1367" s="4"/>
      <c r="T1367" s="4"/>
      <c r="U1367" s="4"/>
      <c r="V1367" s="4"/>
      <c r="W1367" s="4"/>
      <c r="X1367" s="4"/>
      <c r="Y1367" s="4"/>
      <c r="Z1367" s="4"/>
    </row>
    <row r="1368" spans="1:26" ht="14.25" customHeight="1" x14ac:dyDescent="0.3">
      <c r="A1368" s="6" t="s">
        <v>2360</v>
      </c>
      <c r="B1368" s="6" t="s">
        <v>2359</v>
      </c>
      <c r="C1368" s="4" t="str">
        <f ca="1">IFERROR(__xludf.DUMMYFUNCTION("GOOGLETRANSLATE(B1368,""auto"",""en"")"),"Sir please band bgmi and free fire and anyone can play band games then it can need to pay for them so that so many childrens can focus on studies and because of this anyone can't play because they need to pay if they want to play thanks sir 🎯🎯🎯🎯")</f>
        <v>Sir please band bgmi and free fire and anyone can play band games then it can need to pay for them so that so many childrens can focus on studies and because of this anyone can't play because they need to pay if they want to play thanks sir 🎯🎯🎯🎯</v>
      </c>
      <c r="D1368" s="4" t="s">
        <v>2359</v>
      </c>
      <c r="E1368" s="4"/>
      <c r="F1368" s="4"/>
      <c r="G1368" s="4"/>
      <c r="H1368" s="4"/>
      <c r="I1368" s="4"/>
      <c r="J1368" s="4"/>
      <c r="K1368" s="4"/>
      <c r="L1368" s="4"/>
      <c r="M1368" s="4"/>
      <c r="N1368" s="4"/>
      <c r="O1368" s="4"/>
      <c r="P1368" s="4"/>
      <c r="Q1368" s="4"/>
      <c r="R1368" s="4"/>
      <c r="S1368" s="4"/>
      <c r="T1368" s="4"/>
      <c r="U1368" s="4"/>
      <c r="V1368" s="4"/>
      <c r="W1368" s="4"/>
      <c r="X1368" s="4"/>
      <c r="Y1368" s="4"/>
      <c r="Z1368" s="4"/>
    </row>
    <row r="1369" spans="1:26" ht="14.25" customHeight="1" x14ac:dyDescent="0.3">
      <c r="A1369" s="6" t="s">
        <v>2361</v>
      </c>
      <c r="B1369" s="6" t="s">
        <v>2362</v>
      </c>
      <c r="C1369" s="4" t="str">
        <f ca="1">IFERROR(__xludf.DUMMYFUNCTION("GOOGLETRANSLATE(B1369,""auto"",""en"")"),"Government of India should increase disabled pension because nothing happens in this inflation for 1000 rupees. Because I am also a disabled")</f>
        <v>Government of India should increase disabled pension because nothing happens in this inflation for 1000 rupees. Because I am also a disabled</v>
      </c>
      <c r="D1369" s="4" t="s">
        <v>3233</v>
      </c>
      <c r="E1369" s="4"/>
      <c r="F1369" s="4"/>
      <c r="G1369" s="4"/>
      <c r="H1369" s="4"/>
      <c r="I1369" s="4"/>
      <c r="J1369" s="4"/>
      <c r="K1369" s="4"/>
      <c r="L1369" s="4"/>
      <c r="M1369" s="4"/>
      <c r="N1369" s="4"/>
      <c r="O1369" s="4"/>
      <c r="P1369" s="4"/>
      <c r="Q1369" s="4"/>
      <c r="R1369" s="4"/>
      <c r="S1369" s="4"/>
      <c r="T1369" s="4"/>
      <c r="U1369" s="4"/>
      <c r="V1369" s="4"/>
      <c r="W1369" s="4"/>
      <c r="X1369" s="4"/>
      <c r="Y1369" s="4"/>
      <c r="Z1369" s="4"/>
    </row>
    <row r="1370" spans="1:26" ht="14.25" customHeight="1" x14ac:dyDescent="0.3">
      <c r="A1370" s="6" t="s">
        <v>2361</v>
      </c>
      <c r="B1370" s="6" t="s">
        <v>2363</v>
      </c>
      <c r="C1370" s="4" t="str">
        <f ca="1">IFERROR(__xludf.DUMMYFUNCTION("GOOGLETRANSLATE(B1370,""auto"",""en"")"),"As we, India, are in the process of Digitalisation in various sectors, I would like you to consider using of single format for Invoices issued by any shops/companies, who is currently a GST holder, operating pan India – I mean “One India One Invoice forma"&amp;"t”
These invoices to be issued from the portal provided by the Government to the companies and a copy of the invoices generated will be directly linked to concerned Revenue / Tax section which will easily identify the amount of tax to be paid to governmen"&amp;"t at the end of each month. The I.T. filing of bills can be avoided by the company at each month. By implementing the above no single company can escape the tax payment to Government and the Government can track the transaction of each company sales ledge"&amp;"r as and when required. Thank you.")</f>
        <v>As we, India, are in the process of Digitalisation in various sectors, I would like you to consider using of single format for Invoices issued by any shops/companies, who is currently a GST holder, operating pan India – I mean “One India One Invoice format”
These invoices to be issued from the portal provided by the Government to the companies and a copy of the invoices generated will be directly linked to concerned Revenue / Tax section which will easily identify the amount of tax to be paid to government at the end of each month. The I.T. filing of bills can be avoided by the company at each month. By implementing the above no single company can escape the tax payment to Government and the Government can track the transaction of each company sales ledger as and when required. Thank you.</v>
      </c>
      <c r="D1370" s="4" t="s">
        <v>2363</v>
      </c>
      <c r="E1370" s="4"/>
      <c r="F1370" s="4"/>
      <c r="G1370" s="4"/>
      <c r="H1370" s="4"/>
      <c r="I1370" s="4"/>
      <c r="J1370" s="4"/>
      <c r="K1370" s="4"/>
      <c r="L1370" s="4"/>
      <c r="M1370" s="4"/>
      <c r="N1370" s="4"/>
      <c r="O1370" s="4"/>
      <c r="P1370" s="4"/>
      <c r="Q1370" s="4"/>
      <c r="R1370" s="4"/>
      <c r="S1370" s="4"/>
      <c r="T1370" s="4"/>
      <c r="U1370" s="4"/>
      <c r="V1370" s="4"/>
      <c r="W1370" s="4"/>
      <c r="X1370" s="4"/>
      <c r="Y1370" s="4"/>
      <c r="Z1370" s="4"/>
    </row>
    <row r="1371" spans="1:26" ht="14.25" customHeight="1" x14ac:dyDescent="0.3">
      <c r="A1371" s="6" t="s">
        <v>2361</v>
      </c>
      <c r="B1371" s="6" t="s">
        <v>2364</v>
      </c>
      <c r="C1371" s="4" t="str">
        <f ca="1">IFERROR(__xludf.DUMMYFUNCTION("GOOGLETRANSLATE(B1371,""auto"",""en"")"),"Government of India should provide financial help to people suffering from muscular dystrophy.")</f>
        <v>Government of India should provide financial help to people suffering from muscular dystrophy.</v>
      </c>
      <c r="D1371" s="4" t="s">
        <v>2364</v>
      </c>
      <c r="E1371" s="4"/>
      <c r="F1371" s="4"/>
      <c r="G1371" s="4"/>
      <c r="H1371" s="4"/>
      <c r="I1371" s="4"/>
      <c r="J1371" s="4"/>
      <c r="K1371" s="4"/>
      <c r="L1371" s="4"/>
      <c r="M1371" s="4"/>
      <c r="N1371" s="4"/>
      <c r="O1371" s="4"/>
      <c r="P1371" s="4"/>
      <c r="Q1371" s="4"/>
      <c r="R1371" s="4"/>
      <c r="S1371" s="4"/>
      <c r="T1371" s="4"/>
      <c r="U1371" s="4"/>
      <c r="V1371" s="4"/>
      <c r="W1371" s="4"/>
      <c r="X1371" s="4"/>
      <c r="Y1371" s="4"/>
      <c r="Z1371" s="4"/>
    </row>
    <row r="1372" spans="1:26" ht="14.25" customHeight="1" x14ac:dyDescent="0.3">
      <c r="A1372" s="6" t="s">
        <v>2365</v>
      </c>
      <c r="B1372" s="6" t="s">
        <v>2366</v>
      </c>
      <c r="C1372" s="4" t="str">
        <f ca="1">IFERROR(__xludf.DUMMYFUNCTION("GOOGLETRANSLATE(B1372,""auto"",""en"")"),"As we, India, are in the process of Digitization in various sectors, I would like you to consider using of single format for Invoices issued by any shops/companies, who is currently a GST holder, operating pan India – I mean “One India One Invoice format”"&amp;"
These invoices to be issued from the portal provided by the Government to the companies and a copy of the invoices generated will be directly linked to concerned Revenue / Tax section which will easily identify the amount of tax to be paid to government "&amp;"at the end of each month. The I.T. filing of bills can be avoided by the company at each month. By implementing the above no single company can escape the tax payment to Government and the Government can track the transaction of each company sales ledger "&amp;"as and when required. Thank you.")</f>
        <v>As we, India, are in the process of Digitization in various sectors, I would like you to consider using of single format for Invoices issued by any shops/companies, who is currently a GST holder, operating pan India – I mean “One India One Invoice format”
These invoices to be issued from the portal provided by the Government to the companies and a copy of the invoices generated will be directly linked to concerned Revenue / Tax section which will easily identify the amount of tax to be paid to government at the end of each month. The I.T. filing of bills can be avoided by the company at each month. By implementing the above no single company can escape the tax payment to Government and the Government can track the transaction of each company sales ledger as and when required. Thank you.</v>
      </c>
      <c r="D1372" s="4" t="s">
        <v>2366</v>
      </c>
      <c r="E1372" s="4"/>
      <c r="F1372" s="4"/>
      <c r="G1372" s="4"/>
      <c r="H1372" s="4"/>
      <c r="I1372" s="4"/>
      <c r="J1372" s="4"/>
      <c r="K1372" s="4"/>
      <c r="L1372" s="4"/>
      <c r="M1372" s="4"/>
      <c r="N1372" s="4"/>
      <c r="O1372" s="4"/>
      <c r="P1372" s="4"/>
      <c r="Q1372" s="4"/>
      <c r="R1372" s="4"/>
      <c r="S1372" s="4"/>
      <c r="T1372" s="4"/>
      <c r="U1372" s="4"/>
      <c r="V1372" s="4"/>
      <c r="W1372" s="4"/>
      <c r="X1372" s="4"/>
      <c r="Y1372" s="4"/>
      <c r="Z1372" s="4"/>
    </row>
    <row r="1373" spans="1:26" ht="14.25" customHeight="1" x14ac:dyDescent="0.3">
      <c r="A1373" s="6" t="s">
        <v>2367</v>
      </c>
      <c r="B1373" s="6" t="s">
        <v>2368</v>
      </c>
      <c r="C1373" s="4" t="str">
        <f ca="1">IFERROR(__xludf.DUMMYFUNCTION("GOOGLETRANSLATE(B1373,""auto"",""en"")"),"Respected Prime Minister Narendra Modi,
I am writing to you in my capacity as a child of a teacher whose mother is 58 years old and doesn't know anything about mobile phones.
My mother, like many other teachers, is being burdened with unnecessary tasks li"&amp;"ke the VAM project. She is expected to do this on her own, without any technical support or training. The time and effort she has to spend on such tasks is taking away from her ability to teach her students.
I understand that the VAM project is important "&amp;"for the government and that teachers need to be involved. However, I would like to request that the government provide teachers with the support, training, and resources they need to be able to carry out this project efficiently and effectively.
I would a"&amp;"lso like to request that the government look into ways to reduce the amount of time and effort teachers have to spend on such tasks, so that they can focus on teaching and providing quality education to their students.")</f>
        <v>Respected Prime Minister Narendra Modi,
I am writing to you in my capacity as a child of a teacher whose mother is 58 years old and doesn't know anything about mobile phones.
My mother, like many other teachers, is being burdened with unnecessary tasks like the VAM project. She is expected to do this on her own, without any technical support or training. The time and effort she has to spend on such tasks is taking away from her ability to teach her students.
I understand that the VAM project is important for the government and that teachers need to be involved. However, I would like to request that the government provide teachers with the support, training, and resources they need to be able to carry out this project efficiently and effectively.
I would also like to request that the government look into ways to reduce the amount of time and effort teachers have to spend on such tasks, so that they can focus on teaching and providing quality education to their students.</v>
      </c>
      <c r="D1373" s="4" t="s">
        <v>2368</v>
      </c>
      <c r="E1373" s="4"/>
      <c r="F1373" s="4"/>
      <c r="G1373" s="4"/>
      <c r="H1373" s="4"/>
      <c r="I1373" s="4"/>
      <c r="J1373" s="4"/>
      <c r="K1373" s="4"/>
      <c r="L1373" s="4"/>
      <c r="M1373" s="4"/>
      <c r="N1373" s="4"/>
      <c r="O1373" s="4"/>
      <c r="P1373" s="4"/>
      <c r="Q1373" s="4"/>
      <c r="R1373" s="4"/>
      <c r="S1373" s="4"/>
      <c r="T1373" s="4"/>
      <c r="U1373" s="4"/>
      <c r="V1373" s="4"/>
      <c r="W1373" s="4"/>
      <c r="X1373" s="4"/>
      <c r="Y1373" s="4"/>
      <c r="Z1373" s="4"/>
    </row>
    <row r="1374" spans="1:26" ht="14.25" customHeight="1" x14ac:dyDescent="0.3">
      <c r="A1374" s="6" t="s">
        <v>2369</v>
      </c>
      <c r="B1374" s="6" t="s">
        <v>2370</v>
      </c>
      <c r="C1374" s="4" t="str">
        <f ca="1">IFERROR(__xludf.DUMMYFUNCTION("GOOGLETRANSLATE(B1374,""auto"",""en"")"),"Honorable, PM actually in our city there are so much robbery’s are going so, it’s a humble request to update the camera which is provided/issued by government by this minute thing may be robbery can stop 🛑")</f>
        <v>Honorable, PM actually in our city there are so much robbery’s are going so, it’s a humble request to update the camera which is provided/issued by government by this minute thing may be robbery can stop 🛑</v>
      </c>
      <c r="D1374" s="4" t="s">
        <v>2370</v>
      </c>
      <c r="E1374" s="4"/>
      <c r="F1374" s="4"/>
      <c r="G1374" s="4"/>
      <c r="H1374" s="4"/>
      <c r="I1374" s="4"/>
      <c r="J1374" s="4"/>
      <c r="K1374" s="4"/>
      <c r="L1374" s="4"/>
      <c r="M1374" s="4"/>
      <c r="N1374" s="4"/>
      <c r="O1374" s="4"/>
      <c r="P1374" s="4"/>
      <c r="Q1374" s="4"/>
      <c r="R1374" s="4"/>
      <c r="S1374" s="4"/>
      <c r="T1374" s="4"/>
      <c r="U1374" s="4"/>
      <c r="V1374" s="4"/>
      <c r="W1374" s="4"/>
      <c r="X1374" s="4"/>
      <c r="Y1374" s="4"/>
      <c r="Z1374" s="4"/>
    </row>
    <row r="1375" spans="1:26" ht="14.25" customHeight="1" x14ac:dyDescent="0.3">
      <c r="A1375" s="6" t="s">
        <v>2369</v>
      </c>
      <c r="B1375" s="6" t="s">
        <v>2371</v>
      </c>
      <c r="C1375" s="4" t="str">
        <f ca="1">IFERROR(__xludf.DUMMYFUNCTION("GOOGLETRANSLATE(B1375,""auto"",""en"")"),"Sir I think Government should make people to submit any government authorised identification to have any account whether it's online or offline so that source of fraud could be easily found and we could easily restrict porn and cyber crime kind of things "&amp;". This idea has been raised by many .Please consider it sir as it's high time ethical values on social media were declining . Let's take this step as soon as possible to build a good society.")</f>
        <v>Sir I think Government should make people to submit any government authorised identification to have any account whether it's online or offline so that source of fraud could be easily found and we could easily restrict porn and cyber crime kind of things . This idea has been raised by many .Please consider it sir as it's high time ethical values on social media were declining . Let's take this step as soon as possible to build a good society.</v>
      </c>
      <c r="D1375" s="4" t="s">
        <v>2371</v>
      </c>
      <c r="E1375" s="4"/>
      <c r="F1375" s="4"/>
      <c r="G1375" s="4"/>
      <c r="H1375" s="4"/>
      <c r="I1375" s="4"/>
      <c r="J1375" s="4"/>
      <c r="K1375" s="4"/>
      <c r="L1375" s="4"/>
      <c r="M1375" s="4"/>
      <c r="N1375" s="4"/>
      <c r="O1375" s="4"/>
      <c r="P1375" s="4"/>
      <c r="Q1375" s="4"/>
      <c r="R1375" s="4"/>
      <c r="S1375" s="4"/>
      <c r="T1375" s="4"/>
      <c r="U1375" s="4"/>
      <c r="V1375" s="4"/>
      <c r="W1375" s="4"/>
      <c r="X1375" s="4"/>
      <c r="Y1375" s="4"/>
      <c r="Z1375" s="4"/>
    </row>
    <row r="1376" spans="1:26" ht="14.25" customHeight="1" x14ac:dyDescent="0.3">
      <c r="A1376" s="6" t="s">
        <v>2372</v>
      </c>
      <c r="B1376" s="6" t="s">
        <v>2373</v>
      </c>
      <c r="C1376" s="4" t="str">
        <f ca="1">IFERROR(__xludf.DUMMYFUNCTION("GOOGLETRANSLATE(B1376,""auto"",""en"")"),"What happens when people and economic activity are concentrated in just a few cities within a country? From an economic perspective, we know this concentration can be positive overall – living conditions can improve, poverty rates can decline, companies c"&amp;"an learn from each other, and connections can be built between employees and firms.
But what happens to those people who get stuck in poor regions where there are no opportunities? It becomes more difficult for them to access jobs and have a good quality "&amp;"of life. Discontent then often ferments, and civil unrest erupts.
To ensure that opportunities reach all corners of a country and all citizens within its borders, a Territorial Development approach is necessary when designing public policy . This means ap"&amp;"plying differentiated policies, to differentiated needs - highlighting the importance of programs that take into account the interdependence between different sectors for example matching investments")</f>
        <v>What happens when people and economic activity are concentrated in just a few cities within a country? From an economic perspective, we know this concentration can be positive overall – living conditions can improve, poverty rates can decline, companies can learn from each other, and connections can be built between employees and firms.
But what happens to those people who get stuck in poor regions where there are no opportunities? It becomes more difficult for them to access jobs and have a good quality of life. Discontent then often ferments, and civil unrest erupts.
To ensure that opportunities reach all corners of a country and all citizens within its borders, a Territorial Development approach is necessary when designing public policy . This means applying differentiated policies, to differentiated needs - highlighting the importance of programs that take into account the interdependence between different sectors for example matching investments</v>
      </c>
      <c r="D1376" s="4" t="s">
        <v>2373</v>
      </c>
      <c r="E1376" s="4"/>
      <c r="F1376" s="4"/>
      <c r="G1376" s="4"/>
      <c r="H1376" s="4"/>
      <c r="I1376" s="4"/>
      <c r="J1376" s="4"/>
      <c r="K1376" s="4"/>
      <c r="L1376" s="4"/>
      <c r="M1376" s="4"/>
      <c r="N1376" s="4"/>
      <c r="O1376" s="4"/>
      <c r="P1376" s="4"/>
      <c r="Q1376" s="4"/>
      <c r="R1376" s="4"/>
      <c r="S1376" s="4"/>
      <c r="T1376" s="4"/>
      <c r="U1376" s="4"/>
      <c r="V1376" s="4"/>
      <c r="W1376" s="4"/>
      <c r="X1376" s="4"/>
      <c r="Y1376" s="4"/>
      <c r="Z1376" s="4"/>
    </row>
    <row r="1377" spans="1:26" ht="14.25" customHeight="1" x14ac:dyDescent="0.3">
      <c r="A1377" s="6" t="s">
        <v>2374</v>
      </c>
      <c r="B1377" s="6" t="s">
        <v>2375</v>
      </c>
      <c r="C1377" s="4" t="str">
        <f ca="1">IFERROR(__xludf.DUMMYFUNCTION("GOOGLETRANSLATE(B1377,""auto"",""en"")"),"When I live in Mattinakoppa village and when I come to Muttinakoppa downtown, all people will urinate on the side of the school and the road.")</f>
        <v>When I live in Mattinakoppa village and when I come to Muttinakoppa downtown, all people will urinate on the side of the school and the road.</v>
      </c>
      <c r="D1377" s="4" t="s">
        <v>3234</v>
      </c>
      <c r="E1377" s="4"/>
      <c r="F1377" s="4"/>
      <c r="G1377" s="4"/>
      <c r="H1377" s="4"/>
      <c r="I1377" s="4"/>
      <c r="J1377" s="4"/>
      <c r="K1377" s="4"/>
      <c r="L1377" s="4"/>
      <c r="M1377" s="4"/>
      <c r="N1377" s="4"/>
      <c r="O1377" s="4"/>
      <c r="P1377" s="4"/>
      <c r="Q1377" s="4"/>
      <c r="R1377" s="4"/>
      <c r="S1377" s="4"/>
      <c r="T1377" s="4"/>
      <c r="U1377" s="4"/>
      <c r="V1377" s="4"/>
      <c r="W1377" s="4"/>
      <c r="X1377" s="4"/>
      <c r="Y1377" s="4"/>
      <c r="Z1377" s="4"/>
    </row>
    <row r="1378" spans="1:26" ht="14.25" customHeight="1" x14ac:dyDescent="0.3">
      <c r="A1378" s="6" t="s">
        <v>2376</v>
      </c>
      <c r="B1378" s="6" t="s">
        <v>2377</v>
      </c>
      <c r="C1378" s="4" t="str">
        <f ca="1">IFERROR(__xludf.DUMMYFUNCTION("GOOGLETRANSLATE(B1378,""auto"",""en"")"),"Sir har school me jald se jald preodic test karvaiye taki baccho ka revision ho")</f>
        <v>Sir har school me jald se jald preodic test karvaiye taki baccho ka revision ho</v>
      </c>
      <c r="D1378" s="4" t="s">
        <v>2377</v>
      </c>
      <c r="E1378" s="4"/>
      <c r="F1378" s="4"/>
      <c r="G1378" s="4"/>
      <c r="H1378" s="4"/>
      <c r="I1378" s="4"/>
      <c r="J1378" s="4"/>
      <c r="K1378" s="4"/>
      <c r="L1378" s="4"/>
      <c r="M1378" s="4"/>
      <c r="N1378" s="4"/>
      <c r="O1378" s="4"/>
      <c r="P1378" s="4"/>
      <c r="Q1378" s="4"/>
      <c r="R1378" s="4"/>
      <c r="S1378" s="4"/>
      <c r="T1378" s="4"/>
      <c r="U1378" s="4"/>
      <c r="V1378" s="4"/>
      <c r="W1378" s="4"/>
      <c r="X1378" s="4"/>
      <c r="Y1378" s="4"/>
      <c r="Z1378" s="4"/>
    </row>
    <row r="1379" spans="1:26" ht="14.25" customHeight="1" x14ac:dyDescent="0.3">
      <c r="A1379" s="6" t="s">
        <v>2378</v>
      </c>
      <c r="B1379" s="6" t="s">
        <v>2379</v>
      </c>
      <c r="C1379" s="4" t="str">
        <f ca="1">IFERROR(__xludf.DUMMYFUNCTION("GOOGLETRANSLATE(B1379,""auto"",""en"")"),"Honourable PM Sahab, our govt can arrange Paper Re-Cycling machine in Andaman &amp; Nicobar Islands. It is very important to setup a Re-Cycling machine at this place bcoz here wasting of papers is very huge, all wasted and one sided papers are burnt after clo"&amp;"sing of working hours, if our govt can establish under india's indigenous products then it will diminish the extra expenditure incurred by Govt offices at these isles. Benefitted to all. Thanking you in anticipation. Jai Hind")</f>
        <v>Honourable PM Sahab, our govt can arrange Paper Re-Cycling machine in Andaman &amp; Nicobar Islands. It is very important to setup a Re-Cycling machine at this place bcoz here wasting of papers is very huge, all wasted and one sided papers are burnt after closing of working hours, if our govt can establish under india's indigenous products then it will diminish the extra expenditure incurred by Govt offices at these isles. Benefitted to all. Thanking you in anticipation. Jai Hind</v>
      </c>
      <c r="D1379" s="4" t="s">
        <v>2379</v>
      </c>
      <c r="E1379" s="4"/>
      <c r="F1379" s="4"/>
      <c r="G1379" s="4"/>
      <c r="H1379" s="4"/>
      <c r="I1379" s="4"/>
      <c r="J1379" s="4"/>
      <c r="K1379" s="4"/>
      <c r="L1379" s="4"/>
      <c r="M1379" s="4"/>
      <c r="N1379" s="4"/>
      <c r="O1379" s="4"/>
      <c r="P1379" s="4"/>
      <c r="Q1379" s="4"/>
      <c r="R1379" s="4"/>
      <c r="S1379" s="4"/>
      <c r="T1379" s="4"/>
      <c r="U1379" s="4"/>
      <c r="V1379" s="4"/>
      <c r="W1379" s="4"/>
      <c r="X1379" s="4"/>
      <c r="Y1379" s="4"/>
      <c r="Z1379" s="4"/>
    </row>
    <row r="1380" spans="1:26" ht="14.25" customHeight="1" x14ac:dyDescent="0.3">
      <c r="A1380" s="6" t="s">
        <v>2380</v>
      </c>
      <c r="B1380" s="6" t="s">
        <v>2381</v>
      </c>
      <c r="C1380" s="4" t="str">
        <f ca="1">IFERROR(__xludf.DUMMYFUNCTION("GOOGLETRANSLATE(B1380,""auto"",""en"")"),"with growing hate crimes against women, especially sanatan women, India needs to ban all misogynistic content on tv, YouTube, ott that treat women as a physical, slave or sexual object. we also need to ban Pakistan tv dramas that promote anti-women, regre"&amp;"ssive sharia law in their characters &amp; stories. sharia law principles like polygamy, in breeding, triple talaq, halala, burqua etc. are regressive &amp; non-secular. such mysogynstic, regressive content must be banned at all levels. communal left wing ecosyst"&amp;"em of India pretends to be progressive but they are the most regressive people who must be countered on their every paid move. pornography is regressive &amp; anti-women which promotes sexual violence against women &amp; must be banned. when govt makes such moves"&amp;", secular young people of India must be ready with counter arguments against propaganda of left wing communal ecosystem.")</f>
        <v>with growing hate crimes against women, especially sanatan women, India needs to ban all misogynistic content on tv, YouTube, ott that treat women as a physical, slave or sexual object. we also need to ban Pakistan tv dramas that promote anti-women, regressive sharia law in their characters &amp; stories. sharia law principles like polygamy, in breeding, triple talaq, halala, burqua etc. are regressive &amp; non-secular. such mysogynstic, regressive content must be banned at all levels. communal left wing ecosystem of India pretends to be progressive but they are the most regressive people who must be countered on their every paid move. pornography is regressive &amp; anti-women which promotes sexual violence against women &amp; must be banned. when govt makes such moves, secular young people of India must be ready with counter arguments against propaganda of left wing communal ecosystem.</v>
      </c>
      <c r="D1380" s="4" t="s">
        <v>2381</v>
      </c>
      <c r="E1380" s="4"/>
      <c r="F1380" s="4"/>
      <c r="G1380" s="4"/>
      <c r="H1380" s="4"/>
      <c r="I1380" s="4"/>
      <c r="J1380" s="4"/>
      <c r="K1380" s="4"/>
      <c r="L1380" s="4"/>
      <c r="M1380" s="4"/>
      <c r="N1380" s="4"/>
      <c r="O1380" s="4"/>
      <c r="P1380" s="4"/>
      <c r="Q1380" s="4"/>
      <c r="R1380" s="4"/>
      <c r="S1380" s="4"/>
      <c r="T1380" s="4"/>
      <c r="U1380" s="4"/>
      <c r="V1380" s="4"/>
      <c r="W1380" s="4"/>
      <c r="X1380" s="4"/>
      <c r="Y1380" s="4"/>
      <c r="Z1380" s="4"/>
    </row>
    <row r="1381" spans="1:26" ht="14.25" customHeight="1" x14ac:dyDescent="0.3">
      <c r="A1381" s="6" t="s">
        <v>2296</v>
      </c>
      <c r="B1381" s="6" t="s">
        <v>2382</v>
      </c>
      <c r="C1381" s="4" t="str">
        <f ca="1">IFERROR(__xludf.DUMMYFUNCTION("GOOGLETRANSLATE(B1381,""auto"",""en"")"),"To share the information of every hairstyle, I suggest that you launch a card like ATM in a way! Which should be offline card not online.
Second, payment can not be added to UPI.
Just as we put the card in the ATM machine and take out the case payment, in"&amp;" the same manner, we can charge the payment by entering this card in the ATM machine.
And the examination of the card to card payment transfer Xender app will be in its manner.
Also, all the ATM cards, credit cards will also be inbuilt inside this card. A"&amp;"nd this card will be given by the bank, it will not be repaired, it will have to be renewed, the bank will get new, and this card will be connected to the Aadhaar registered mobile number itself.
Now the special thing here is that every person who has tra"&amp;"nsferred to another card through this card and his amount will be empty and he will swipe in the ATM machine, then his details and details of the front will be transferred to the bank's server. Why will it happen")</f>
        <v>To share the information of every hairstyle, I suggest that you launch a card like ATM in a way! Which should be offline card not online.
Second, payment can not be added to UPI.
Just as we put the card in the ATM machine and take out the case payment, in the same manner, we can charge the payment by entering this card in the ATM machine.
And the examination of the card to card payment transfer Xender app will be in its manner.
Also, all the ATM cards, credit cards will also be inbuilt inside this card. And this card will be given by the bank, it will not be repaired, it will have to be renewed, the bank will get new, and this card will be connected to the Aadhaar registered mobile number itself.
Now the special thing here is that every person who has transferred to another card through this card and his amount will be empty and he will swipe in the ATM machine, then his details and details of the front will be transferred to the bank's server. Why will it happen</v>
      </c>
      <c r="D1381" s="4" t="s">
        <v>3235</v>
      </c>
      <c r="E1381" s="4"/>
      <c r="F1381" s="4"/>
      <c r="G1381" s="4"/>
      <c r="H1381" s="4"/>
      <c r="I1381" s="4"/>
      <c r="J1381" s="4"/>
      <c r="K1381" s="4"/>
      <c r="L1381" s="4"/>
      <c r="M1381" s="4"/>
      <c r="N1381" s="4"/>
      <c r="O1381" s="4"/>
      <c r="P1381" s="4"/>
      <c r="Q1381" s="4"/>
      <c r="R1381" s="4"/>
      <c r="S1381" s="4"/>
      <c r="T1381" s="4"/>
      <c r="U1381" s="4"/>
      <c r="V1381" s="4"/>
      <c r="W1381" s="4"/>
      <c r="X1381" s="4"/>
      <c r="Y1381" s="4"/>
      <c r="Z1381" s="4"/>
    </row>
    <row r="1382" spans="1:26" ht="14.25" customHeight="1" x14ac:dyDescent="0.3">
      <c r="A1382" s="6" t="s">
        <v>2383</v>
      </c>
      <c r="B1382" s="6" t="s">
        <v>2384</v>
      </c>
      <c r="C1382" s="4" t="str">
        <f ca="1">IFERROR(__xludf.DUMMYFUNCTION("GOOGLETRANSLATE(B1382,""auto"",""en"")"),"thas better")</f>
        <v>thas better</v>
      </c>
      <c r="D1382" s="4" t="s">
        <v>2384</v>
      </c>
      <c r="E1382" s="4"/>
      <c r="F1382" s="4"/>
      <c r="G1382" s="4"/>
      <c r="H1382" s="4"/>
      <c r="I1382" s="4"/>
      <c r="J1382" s="4"/>
      <c r="K1382" s="4"/>
      <c r="L1382" s="4"/>
      <c r="M1382" s="4"/>
      <c r="N1382" s="4"/>
      <c r="O1382" s="4"/>
      <c r="P1382" s="4"/>
      <c r="Q1382" s="4"/>
      <c r="R1382" s="4"/>
      <c r="S1382" s="4"/>
      <c r="T1382" s="4"/>
      <c r="U1382" s="4"/>
      <c r="V1382" s="4"/>
      <c r="W1382" s="4"/>
      <c r="X1382" s="4"/>
      <c r="Y1382" s="4"/>
      <c r="Z1382" s="4"/>
    </row>
    <row r="1383" spans="1:26" ht="14.25" customHeight="1" x14ac:dyDescent="0.3">
      <c r="A1383" s="6" t="s">
        <v>2385</v>
      </c>
      <c r="B1383" s="6" t="s">
        <v>2386</v>
      </c>
      <c r="C1383" s="4" t="str">
        <f ca="1">IFERROR(__xludf.DUMMYFUNCTION("GOOGLETRANSLATE(B1383,""auto"",""en"")"),"with growing hate crimes against women, especially sanatan women, India needs to ban all misogynistic content on tv, YouTube, ott that treat women as a physical, slave or sexual object. we also need to ban Pakistan tv dramas that promote anti-women, regre"&amp;"ssive sharia law in their characters &amp; stories. sharia law principles like polygamy, in breeding, triple talaq, halala, burqua etc. are regressive &amp; non-secular. such mysogynstic, regressive content must be banned at all levels. communal left wing ecosyst"&amp;"em of India pretends to be progressive but they are the most regressive people who must be countered on their every paid move. pornography is regressive &amp; anti-women which promotes sexual violence against women &amp; must be banned. when govt makes such moves"&amp;", secular young people of India must be ready with counter arguments against propaganda of left wing communal ecosystem")</f>
        <v>with growing hate crimes against women, especially sanatan women, India needs to ban all misogynistic content on tv, YouTube, ott that treat women as a physical, slave or sexual object. we also need to ban Pakistan tv dramas that promote anti-women, regressive sharia law in their characters &amp; stories. sharia law principles like polygamy, in breeding, triple talaq, halala, burqua etc. are regressive &amp; non-secular. such mysogynstic, regressive content must be banned at all levels. communal left wing ecosystem of India pretends to be progressive but they are the most regressive people who must be countered on their every paid move. pornography is regressive &amp; anti-women which promotes sexual violence against women &amp; must be banned. when govt makes such moves, secular young people of India must be ready with counter arguments against propaganda of left wing communal ecosystem</v>
      </c>
      <c r="D1383" s="4" t="s">
        <v>2386</v>
      </c>
      <c r="E1383" s="4"/>
      <c r="F1383" s="4"/>
      <c r="G1383" s="4"/>
      <c r="H1383" s="4"/>
      <c r="I1383" s="4"/>
      <c r="J1383" s="4"/>
      <c r="K1383" s="4"/>
      <c r="L1383" s="4"/>
      <c r="M1383" s="4"/>
      <c r="N1383" s="4"/>
      <c r="O1383" s="4"/>
      <c r="P1383" s="4"/>
      <c r="Q1383" s="4"/>
      <c r="R1383" s="4"/>
      <c r="S1383" s="4"/>
      <c r="T1383" s="4"/>
      <c r="U1383" s="4"/>
      <c r="V1383" s="4"/>
      <c r="W1383" s="4"/>
      <c r="X1383" s="4"/>
      <c r="Y1383" s="4"/>
      <c r="Z1383" s="4"/>
    </row>
    <row r="1384" spans="1:26" ht="14.25" customHeight="1" x14ac:dyDescent="0.3">
      <c r="A1384" s="6" t="s">
        <v>2387</v>
      </c>
      <c r="B1384" s="6" t="s">
        <v>2388</v>
      </c>
      <c r="C1384" s="4" t="str">
        <f ca="1">IFERROR(__xludf.DUMMYFUNCTION("GOOGLETRANSLATE(B1384,""auto"",""en"")"),"Any political party, no person should register his opposition on whatever work is done in the body, if it protests, then he has to prove that it is right or there is a strong punishment for him.")</f>
        <v>Any political party, no person should register his opposition on whatever work is done in the body, if it protests, then he has to prove that it is right or there is a strong punishment for him.</v>
      </c>
      <c r="D1384" s="4" t="s">
        <v>3236</v>
      </c>
      <c r="E1384" s="4"/>
      <c r="F1384" s="4"/>
      <c r="G1384" s="4"/>
      <c r="H1384" s="4"/>
      <c r="I1384" s="4"/>
      <c r="J1384" s="4"/>
      <c r="K1384" s="4"/>
      <c r="L1384" s="4"/>
      <c r="M1384" s="4"/>
      <c r="N1384" s="4"/>
      <c r="O1384" s="4"/>
      <c r="P1384" s="4"/>
      <c r="Q1384" s="4"/>
      <c r="R1384" s="4"/>
      <c r="S1384" s="4"/>
      <c r="T1384" s="4"/>
      <c r="U1384" s="4"/>
      <c r="V1384" s="4"/>
      <c r="W1384" s="4"/>
      <c r="X1384" s="4"/>
      <c r="Y1384" s="4"/>
      <c r="Z1384" s="4"/>
    </row>
    <row r="1385" spans="1:26" ht="14.25" customHeight="1" x14ac:dyDescent="0.3">
      <c r="A1385" s="6" t="s">
        <v>2389</v>
      </c>
      <c r="B1385" s="6" t="s">
        <v>2390</v>
      </c>
      <c r="C1385" s="4" t="str">
        <f ca="1">IFERROR(__xludf.DUMMYFUNCTION("GOOGLETRANSLATE(B1385,""auto"",""en"")"),"mother. Sir,
My suggestions have been added together, please give your priceless time, it begs you.")</f>
        <v>mother. Sir,
My suggestions have been added together, please give your priceless time, it begs you.</v>
      </c>
      <c r="D1385" s="4" t="s">
        <v>3237</v>
      </c>
      <c r="E1385" s="4"/>
      <c r="F1385" s="4"/>
      <c r="G1385" s="4"/>
      <c r="H1385" s="4"/>
      <c r="I1385" s="4"/>
      <c r="J1385" s="4"/>
      <c r="K1385" s="4"/>
      <c r="L1385" s="4"/>
      <c r="M1385" s="4"/>
      <c r="N1385" s="4"/>
      <c r="O1385" s="4"/>
      <c r="P1385" s="4"/>
      <c r="Q1385" s="4"/>
      <c r="R1385" s="4"/>
      <c r="S1385" s="4"/>
      <c r="T1385" s="4"/>
      <c r="U1385" s="4"/>
      <c r="V1385" s="4"/>
      <c r="W1385" s="4"/>
      <c r="X1385" s="4"/>
      <c r="Y1385" s="4"/>
      <c r="Z1385" s="4"/>
    </row>
    <row r="1386" spans="1:26" ht="14.25" customHeight="1" x14ac:dyDescent="0.3">
      <c r="A1386" s="6" t="s">
        <v>2376</v>
      </c>
      <c r="B1386" s="6" t="s">
        <v>2391</v>
      </c>
      <c r="C1386" s="4" t="str">
        <f ca="1">IFERROR(__xludf.DUMMYFUNCTION("GOOGLETRANSLATE(B1386,""auto"",""en"")"),"Modi ji mai ek aathvi kaksha ka vidyarthi hu mai chahta hu ki har ek sarkari vidyalay me aisi vyavastha rakhni chahiye jisse ki har vidhyalay me jo bhi bachhe aise hai jinko padhne me man lagta hai aur topper ya average bacche hai unka alag section jaise "&amp;"a, B, c isme daalna chahiye aur jo bhi bacche badtameej hai nhi lagta aur jo badtameez hai unki kaksha me strict teacher rakhna chahiye aur har school se un sabhi baccho ka naam le Lena chahiye jo ki badtameez hai aur teachers ke saath badtameezi karte ha"&amp;"i aur unke liye ek alag school banana chahiye jisse ki sare badtameez baccho ko Us school me daal dena chahiye aur us school me strict teacher rakhne chahiye
Dhanyawad")</f>
        <v>Modi ji mai ek aathvi kaksha ka vidyarthi hu mai chahta hu ki har ek sarkari vidyalay me aisi vyavastha rakhni chahiye jisse ki har vidhyalay me jo bhi bachhe aise hai jinko padhne me man lagta hai aur topper ya average bacche hai unka alag section jaise a, B, c isme daalna chahiye aur jo bhi bacche badtameej hai nhi lagta aur jo badtameez hai unki kaksha me strict teacher rakhna chahiye aur har school se un sabhi baccho ka naam le Lena chahiye jo ki badtameez hai aur teachers ke saath badtameezi karte hai aur unke liye ek alag school banana chahiye jisse ki sare badtameez baccho ko Us school me daal dena chahiye aur us school me strict teacher rakhne chahiye
Dhanyawad</v>
      </c>
      <c r="D1386" s="4" t="s">
        <v>3238</v>
      </c>
      <c r="E1386" s="4"/>
      <c r="F1386" s="4"/>
      <c r="G1386" s="4"/>
      <c r="H1386" s="4"/>
      <c r="I1386" s="4"/>
      <c r="J1386" s="4"/>
      <c r="K1386" s="4"/>
      <c r="L1386" s="4"/>
      <c r="M1386" s="4"/>
      <c r="N1386" s="4"/>
      <c r="O1386" s="4"/>
      <c r="P1386" s="4"/>
      <c r="Q1386" s="4"/>
      <c r="R1386" s="4"/>
      <c r="S1386" s="4"/>
      <c r="T1386" s="4"/>
      <c r="U1386" s="4"/>
      <c r="V1386" s="4"/>
      <c r="W1386" s="4"/>
      <c r="X1386" s="4"/>
      <c r="Y1386" s="4"/>
      <c r="Z1386" s="4"/>
    </row>
    <row r="1387" spans="1:26" ht="14.25" customHeight="1" x14ac:dyDescent="0.3">
      <c r="A1387" s="6" t="s">
        <v>2376</v>
      </c>
      <c r="B1387" s="6" t="s">
        <v>2392</v>
      </c>
      <c r="C1387" s="4" t="str">
        <f ca="1">IFERROR(__xludf.DUMMYFUNCTION("GOOGLETRANSLATE(B1387,""auto"",""en"")"),"The government should have such children in every school who are weak in different respects, they should have bananas in different respects, and every second Saturday and Sunday of every month should be taught in the school.")</f>
        <v>The government should have such children in every school who are weak in different respects, they should have bananas in different respects, and every second Saturday and Sunday of every month should be taught in the school.</v>
      </c>
      <c r="D1387" s="4" t="s">
        <v>2392</v>
      </c>
      <c r="E1387" s="4"/>
      <c r="F1387" s="4"/>
      <c r="G1387" s="4"/>
      <c r="H1387" s="4"/>
      <c r="I1387" s="4"/>
      <c r="J1387" s="4"/>
      <c r="K1387" s="4"/>
      <c r="L1387" s="4"/>
      <c r="M1387" s="4"/>
      <c r="N1387" s="4"/>
      <c r="O1387" s="4"/>
      <c r="P1387" s="4"/>
      <c r="Q1387" s="4"/>
      <c r="R1387" s="4"/>
      <c r="S1387" s="4"/>
      <c r="T1387" s="4"/>
      <c r="U1387" s="4"/>
      <c r="V1387" s="4"/>
      <c r="W1387" s="4"/>
      <c r="X1387" s="4"/>
      <c r="Y1387" s="4"/>
      <c r="Z1387" s="4"/>
    </row>
    <row r="1388" spans="1:26" ht="14.25" customHeight="1" x14ac:dyDescent="0.3">
      <c r="A1388" s="6" t="s">
        <v>2393</v>
      </c>
      <c r="B1388" s="6" t="s">
        <v>2394</v>
      </c>
      <c r="C1388" s="4" t="str">
        <f ca="1">IFERROR(__xludf.DUMMYFUNCTION("GOOGLETRANSLATE(B1388,""auto"",""en"")"),"hello i have an idea to improve Indian traffic and ride quality.
We all know that vehicle are rode like it's a race track and nobody cares about traffic rules.One who follows are always at hight risk of accident and getting hit by other. No lane sense, en"&amp;"able indicator at turnings, no dip and dim concept at night.
In order to put a full stop to all of these, we can make use of technology. Many motor companies already provided drivers driving behaviour feedback to their users.But if govt. gets this data, t"&amp;"hey know how responsibly one is driving his vehicle. If one's driving is good, then govt can provide rewards like,.subsidy for his vehicle insurance and subsidy at petrol stations.
Govt. need to give subsidies on vehicle insurance, petrol stations etc for"&amp;" those who ride properly.Subsidy on 2 is not enough, need to identify more reward areas. similarly if his driving is bad, give couple of warnings and then cancel his license, penalties etc.This way PPL who follow laws is rewarded.")</f>
        <v>hello i have an idea to improve Indian traffic and ride quality.
We all know that vehicle are rode like it's a race track and nobody cares about traffic rules.One who follows are always at hight risk of accident and getting hit by other. No lane sense, enable indicator at turnings, no dip and dim concept at night.
In order to put a full stop to all of these, we can make use of technology. Many motor companies already provided drivers driving behaviour feedback to their users.But if govt. gets this data, they know how responsibly one is driving his vehicle. If one's driving is good, then govt can provide rewards like,.subsidy for his vehicle insurance and subsidy at petrol stations.
Govt. need to give subsidies on vehicle insurance, petrol stations etc for those who ride properly.Subsidy on 2 is not enough, need to identify more reward areas. similarly if his driving is bad, give couple of warnings and then cancel his license, penalties etc.This way PPL who follow laws is rewarded.</v>
      </c>
      <c r="D1388" s="4" t="s">
        <v>2394</v>
      </c>
      <c r="E1388" s="4"/>
      <c r="F1388" s="4"/>
      <c r="G1388" s="4"/>
      <c r="H1388" s="4"/>
      <c r="I1388" s="4"/>
      <c r="J1388" s="4"/>
      <c r="K1388" s="4"/>
      <c r="L1388" s="4"/>
      <c r="M1388" s="4"/>
      <c r="N1388" s="4"/>
      <c r="O1388" s="4"/>
      <c r="P1388" s="4"/>
      <c r="Q1388" s="4"/>
      <c r="R1388" s="4"/>
      <c r="S1388" s="4"/>
      <c r="T1388" s="4"/>
      <c r="U1388" s="4"/>
      <c r="V1388" s="4"/>
      <c r="W1388" s="4"/>
      <c r="X1388" s="4"/>
      <c r="Y1388" s="4"/>
      <c r="Z1388" s="4"/>
    </row>
    <row r="1389" spans="1:26" ht="14.25" customHeight="1" x14ac:dyDescent="0.3">
      <c r="A1389" s="6" t="s">
        <v>2395</v>
      </c>
      <c r="B1389" s="6" t="s">
        <v>2396</v>
      </c>
      <c r="C1389" s="4" t="str">
        <f ca="1">IFERROR(__xludf.DUMMYFUNCTION("GOOGLETRANSLATE(B1389,""auto"",""en"")"),"And i request government to increase salary of doctors,interns and pg medical students...They work very hard day and night still not get enough money ..They take risk of saving people they must get more salary .... Reduce their work load and duty timing s"&amp;" and kindly increase their salary ...they are also human being they need time with their family")</f>
        <v>And i request government to increase salary of doctors,interns and pg medical students...They work very hard day and night still not get enough money ..They take risk of saving people they must get more salary .... Reduce their work load and duty timing s and kindly increase their salary ...they are also human being they need time with their family</v>
      </c>
      <c r="D1389" s="4" t="s">
        <v>2396</v>
      </c>
      <c r="E1389" s="4"/>
      <c r="F1389" s="4"/>
      <c r="G1389" s="4"/>
      <c r="H1389" s="4"/>
      <c r="I1389" s="4"/>
      <c r="J1389" s="4"/>
      <c r="K1389" s="4"/>
      <c r="L1389" s="4"/>
      <c r="M1389" s="4"/>
      <c r="N1389" s="4"/>
      <c r="O1389" s="4"/>
      <c r="P1389" s="4"/>
      <c r="Q1389" s="4"/>
      <c r="R1389" s="4"/>
      <c r="S1389" s="4"/>
      <c r="T1389" s="4"/>
      <c r="U1389" s="4"/>
      <c r="V1389" s="4"/>
      <c r="W1389" s="4"/>
      <c r="X1389" s="4"/>
      <c r="Y1389" s="4"/>
      <c r="Z1389" s="4"/>
    </row>
    <row r="1390" spans="1:26" ht="14.25" customHeight="1" x14ac:dyDescent="0.3">
      <c r="A1390" s="6" t="s">
        <v>2395</v>
      </c>
      <c r="B1390" s="6" t="s">
        <v>2397</v>
      </c>
      <c r="C1390" s="4" t="str">
        <f ca="1">IFERROR(__xludf.DUMMYFUNCTION("GOOGLETRANSLATE(B1390,""auto"",""en"")"),"See I don't know much about any issues going on but can give a little idea about unemployment problem . Unemployment can be solved ..See government can open employment in sectors like for example in transport office they can employ more members in testing"&amp;" part ...So that driving licence making will not take much time ...more people on work to test public driving skills more early a person can get a driving licence..It can make life easy and also it can open employment for more people...In government offic"&amp;"e also more people to work more work can be solved in one day and unemployment can also be solved in this matter")</f>
        <v>See I don't know much about any issues going on but can give a little idea about unemployment problem . Unemployment can be solved ..See government can open employment in sectors like for example in transport office they can employ more members in testing part ...So that driving licence making will not take much time ...more people on work to test public driving skills more early a person can get a driving licence..It can make life easy and also it can open employment for more people...In government office also more people to work more work can be solved in one day and unemployment can also be solved in this matter</v>
      </c>
      <c r="D1390" s="4" t="s">
        <v>2397</v>
      </c>
      <c r="E1390" s="4"/>
      <c r="F1390" s="4"/>
      <c r="G1390" s="4"/>
      <c r="H1390" s="4"/>
      <c r="I1390" s="4"/>
      <c r="J1390" s="4"/>
      <c r="K1390" s="4"/>
      <c r="L1390" s="4"/>
      <c r="M1390" s="4"/>
      <c r="N1390" s="4"/>
      <c r="O1390" s="4"/>
      <c r="P1390" s="4"/>
      <c r="Q1390" s="4"/>
      <c r="R1390" s="4"/>
      <c r="S1390" s="4"/>
      <c r="T1390" s="4"/>
      <c r="U1390" s="4"/>
      <c r="V1390" s="4"/>
      <c r="W1390" s="4"/>
      <c r="X1390" s="4"/>
      <c r="Y1390" s="4"/>
      <c r="Z1390" s="4"/>
    </row>
    <row r="1391" spans="1:26" ht="14.25" customHeight="1" x14ac:dyDescent="0.3">
      <c r="A1391" s="6" t="s">
        <v>2398</v>
      </c>
      <c r="B1391" s="6" t="s">
        <v>2399</v>
      </c>
      <c r="C1391" s="4" t="str">
        <f ca="1">IFERROR(__xludf.DUMMYFUNCTION("GOOGLETRANSLATE(B1391,""auto"",""en"")"),"Specify the problem – a first step to solving a problem is to identify it as specifically as possible. It involves evaluating the present state and determining how it differs from the goal state.
Analyze the problem – analyzing the problem involves learni"&amp;"ng as much as you can about it. It may be necessary to look beyond the obvious, surface situation, to stretch your imagination and reach for more creative options.
seek other perspectives
be flexible in your analysis
consider various strands of impact
bra"&amp;"instorm about all possibilities and implications
research problems for which you lack complete information. Get help.
Formulate possible solutions – identify a wide range of possible solutions.
try to think of all possible solutions
be creative
consider s"&amp;"imilar problems and how you have solved them
Evaluate possible solutions – weigh the advantages and disadvantages of each solution.")</f>
        <v>Specify the problem – a first step to solving a problem is to identify it as specifically as possible. It involves evaluating the present state and determining how it differs from the goal state.
Analyze the problem – analyzing the problem involves learning as much as you can about it. It may be necessary to look beyond the obvious, surface situation, to stretch your imagination and reach for more creative options.
seek other perspectives
be flexible in your analysis
consider various strands of impact
brainstorm about all possibilities and implications
research problems for which you lack complete information. Get help.
Formulate possible solutions – identify a wide range of possible solutions.
try to think of all possible solutions
be creative
consider similar problems and how you have solved them
Evaluate possible solutions – weigh the advantages and disadvantages of each solution.</v>
      </c>
      <c r="D1391" s="4" t="s">
        <v>2399</v>
      </c>
      <c r="E1391" s="4"/>
      <c r="F1391" s="4"/>
      <c r="G1391" s="4"/>
      <c r="H1391" s="4"/>
      <c r="I1391" s="4"/>
      <c r="J1391" s="4"/>
      <c r="K1391" s="4"/>
      <c r="L1391" s="4"/>
      <c r="M1391" s="4"/>
      <c r="N1391" s="4"/>
      <c r="O1391" s="4"/>
      <c r="P1391" s="4"/>
      <c r="Q1391" s="4"/>
      <c r="R1391" s="4"/>
      <c r="S1391" s="4"/>
      <c r="T1391" s="4"/>
      <c r="U1391" s="4"/>
      <c r="V1391" s="4"/>
      <c r="W1391" s="4"/>
      <c r="X1391" s="4"/>
      <c r="Y1391" s="4"/>
      <c r="Z1391" s="4"/>
    </row>
    <row r="1392" spans="1:26" ht="14.25" customHeight="1" x14ac:dyDescent="0.3">
      <c r="A1392" s="6" t="s">
        <v>2361</v>
      </c>
      <c r="B1392" s="6" t="s">
        <v>2400</v>
      </c>
      <c r="C1392" s="4" t="str">
        <f ca="1">IFERROR(__xludf.DUMMYFUNCTION("GOOGLETRANSLATE(B1392,""auto"",""en"")"),"Very most thing is that v especially i don't know is our complaints, complements, ideas, suggestions are been seen. If seen, then by whom. I know as government officials have other great works then by whom is our these ideas been seen. If seen are they di"&amp;"scussed implemented or what is the situation of our ideas or complaints. As i see there r even complaints made here that were not takes actions so is this been seen or just something.
This idea is fantastic fabulous.
I think a group or community of people"&amp;" can be made to read these ideas and select to implement or project them widely to people by which employment opportunities will also increase.")</f>
        <v>Very most thing is that v especially i don't know is our complaints, complements, ideas, suggestions are been seen. If seen, then by whom. I know as government officials have other great works then by whom is our these ideas been seen. If seen are they discussed implemented or what is the situation of our ideas or complaints. As i see there r even complaints made here that were not takes actions so is this been seen or just something.
This idea is fantastic fabulous.
I think a group or community of people can be made to read these ideas and select to implement or project them widely to people by which employment opportunities will also increase.</v>
      </c>
      <c r="D1392" s="4" t="s">
        <v>2400</v>
      </c>
      <c r="E1392" s="4"/>
      <c r="F1392" s="4"/>
      <c r="G1392" s="4"/>
      <c r="H1392" s="4"/>
      <c r="I1392" s="4"/>
      <c r="J1392" s="4"/>
      <c r="K1392" s="4"/>
      <c r="L1392" s="4"/>
      <c r="M1392" s="4"/>
      <c r="N1392" s="4"/>
      <c r="O1392" s="4"/>
      <c r="P1392" s="4"/>
      <c r="Q1392" s="4"/>
      <c r="R1392" s="4"/>
      <c r="S1392" s="4"/>
      <c r="T1392" s="4"/>
      <c r="U1392" s="4"/>
      <c r="V1392" s="4"/>
      <c r="W1392" s="4"/>
      <c r="X1392" s="4"/>
      <c r="Y1392" s="4"/>
      <c r="Z1392" s="4"/>
    </row>
    <row r="1393" spans="1:26" ht="14.25" customHeight="1" x14ac:dyDescent="0.3">
      <c r="A1393" s="6" t="s">
        <v>2401</v>
      </c>
      <c r="B1393" s="6" t="s">
        <v>2402</v>
      </c>
      <c r="C1393" s="4" t="str">
        <f ca="1">IFERROR(__xludf.DUMMYFUNCTION("GOOGLETRANSLATE(B1393,""auto"",""en"")"),"we need worlds top corruption reporting system.
I proud to be an Indian, with you modiji.")</f>
        <v>we need worlds top corruption reporting system.
I proud to be an Indian, with you modiji.</v>
      </c>
      <c r="D1393" s="4" t="s">
        <v>2402</v>
      </c>
      <c r="E1393" s="4"/>
      <c r="F1393" s="4"/>
      <c r="G1393" s="4"/>
      <c r="H1393" s="4"/>
      <c r="I1393" s="4"/>
      <c r="J1393" s="4"/>
      <c r="K1393" s="4"/>
      <c r="L1393" s="4"/>
      <c r="M1393" s="4"/>
      <c r="N1393" s="4"/>
      <c r="O1393" s="4"/>
      <c r="P1393" s="4"/>
      <c r="Q1393" s="4"/>
      <c r="R1393" s="4"/>
      <c r="S1393" s="4"/>
      <c r="T1393" s="4"/>
      <c r="U1393" s="4"/>
      <c r="V1393" s="4"/>
      <c r="W1393" s="4"/>
      <c r="X1393" s="4"/>
      <c r="Y1393" s="4"/>
      <c r="Z1393" s="4"/>
    </row>
    <row r="1394" spans="1:26" ht="14.25" customHeight="1" x14ac:dyDescent="0.3">
      <c r="A1394" s="6" t="s">
        <v>1974</v>
      </c>
      <c r="B1394" s="6" t="s">
        <v>2403</v>
      </c>
      <c r="C1394" s="4" t="str">
        <f ca="1">IFERROR(__xludf.DUMMYFUNCTION("GOOGLETRANSLATE(B1394,""auto"",""en"")"),"Prime Minister Narendra Modi devised a unique interactive programme called parkisha pe charcha ,in which students from around the country and from abroad communicate with him to discuss and overcome exam related stress in order to enjoy life as an utsav t"&amp;"his event has been successfully arranged for the four last year by the Ministry of education. Department of school education and literacy throughout the event the Prime Minister of India interacts with students sharing his valuable tips for preparing for "&amp;"board and entrance exams in a stress free and pleasant manner Generally participants in the event are chosen through a competition winner are involved to the event and some of the winners have the opportunity its interact directly with the prime minister "&amp;"5he interactions that every youth has been yearning for has returned leave your tension and worry at the door and prepare to let go of those stomach butterflies due to popular demand the ,Prime Minister is big popular conversation w")</f>
        <v>Prime Minister Narendra Modi devised a unique interactive programme called parkisha pe charcha ,in which students from around the country and from abroad communicate with him to discuss and overcome exam related stress in order to enjoy life as an utsav this event has been successfully arranged for the four last year by the Ministry of education. Department of school education and literacy throughout the event the Prime Minister of India interacts with students sharing his valuable tips for preparing for board and entrance exams in a stress free and pleasant manner Generally participants in the event are chosen through a competition winner are involved to the event and some of the winners have the opportunity its interact directly with the prime minister 5he interactions that every youth has been yearning for has returned leave your tension and worry at the door and prepare to let go of those stomach butterflies due to popular demand the ,Prime Minister is big popular conversation w</v>
      </c>
      <c r="D1394" s="4" t="s">
        <v>2403</v>
      </c>
      <c r="E1394" s="4"/>
      <c r="F1394" s="4"/>
      <c r="G1394" s="4"/>
      <c r="H1394" s="4"/>
      <c r="I1394" s="4"/>
      <c r="J1394" s="4"/>
      <c r="K1394" s="4"/>
      <c r="L1394" s="4"/>
      <c r="M1394" s="4"/>
      <c r="N1394" s="4"/>
      <c r="O1394" s="4"/>
      <c r="P1394" s="4"/>
      <c r="Q1394" s="4"/>
      <c r="R1394" s="4"/>
      <c r="S1394" s="4"/>
      <c r="T1394" s="4"/>
      <c r="U1394" s="4"/>
      <c r="V1394" s="4"/>
      <c r="W1394" s="4"/>
      <c r="X1394" s="4"/>
      <c r="Y1394" s="4"/>
      <c r="Z1394" s="4"/>
    </row>
    <row r="1395" spans="1:26" ht="14.25" customHeight="1" x14ac:dyDescent="0.3">
      <c r="A1395" s="6" t="s">
        <v>2404</v>
      </c>
      <c r="B1395" s="6" t="s">
        <v>2405</v>
      </c>
      <c r="C1395" s="4" t="str">
        <f ca="1">IFERROR(__xludf.DUMMYFUNCTION("GOOGLETRANSLATE(B1395,""auto"",""en"")"),"I want to tell you about the need of 24 hours Medicine Shop in the compound of all Railway Stations. If we need any type of medicine while traveling why should we need to go to far away from the Railway Stations like 1 km or 500 km.
There are many food st"&amp;"alls, Garments stalls,food court, Lodges,Gold Shops, private waiting rooms around Railway platforms but no 24 hour Pharmacy or medicine Shop in that compound in India. If any one needs any Ors or Vomitting medicine or Acidity medicine or Diarrhoea medicin"&amp;"e or paracetamol or Gas medicine while traveling they have to travel long distance in this hectic situation.If 24 hours Medicine Shop or Pharmacies are available in the Railway Stations by IRCTC or Railway ministry in every station the passengers will get"&amp;" benefitted in their journey. The Govt should take care of the cleanliness of the station as well as the need to build 24 hours pharmacies/ medicine shops in the Railway compound area.")</f>
        <v>I want to tell you about the need of 24 hours Medicine Shop in the compound of all Railway Stations. If we need any type of medicine while traveling why should we need to go to far away from the Railway Stations like 1 km or 500 km.
There are many food stalls, Garments stalls,food court, Lodges,Gold Shops, private waiting rooms around Railway platforms but no 24 hour Pharmacy or medicine Shop in that compound in India. If any one needs any Ors or Vomitting medicine or Acidity medicine or Diarrhoea medicine or paracetamol or Gas medicine while traveling they have to travel long distance in this hectic situation.If 24 hours Medicine Shop or Pharmacies are available in the Railway Stations by IRCTC or Railway ministry in every station the passengers will get benefitted in their journey. The Govt should take care of the cleanliness of the station as well as the need to build 24 hours pharmacies/ medicine shops in the Railway compound area.</v>
      </c>
      <c r="D1395" s="4" t="s">
        <v>2405</v>
      </c>
      <c r="E1395" s="4"/>
      <c r="F1395" s="4"/>
      <c r="G1395" s="4"/>
      <c r="H1395" s="4"/>
      <c r="I1395" s="4"/>
      <c r="J1395" s="4"/>
      <c r="K1395" s="4"/>
      <c r="L1395" s="4"/>
      <c r="M1395" s="4"/>
      <c r="N1395" s="4"/>
      <c r="O1395" s="4"/>
      <c r="P1395" s="4"/>
      <c r="Q1395" s="4"/>
      <c r="R1395" s="4"/>
      <c r="S1395" s="4"/>
      <c r="T1395" s="4"/>
      <c r="U1395" s="4"/>
      <c r="V1395" s="4"/>
      <c r="W1395" s="4"/>
      <c r="X1395" s="4"/>
      <c r="Y1395" s="4"/>
      <c r="Z1395" s="4"/>
    </row>
    <row r="1396" spans="1:26" ht="14.25" customHeight="1" x14ac:dyDescent="0.3">
      <c r="A1396" s="6" t="s">
        <v>2406</v>
      </c>
      <c r="B1396" s="6" t="s">
        <v>2407</v>
      </c>
      <c r="C1396" s="4" t="str">
        <f ca="1">IFERROR(__xludf.DUMMYFUNCTION("GOOGLETRANSLATE(B1396,""auto"",""en"")"),"student study for free")</f>
        <v>student study for free</v>
      </c>
      <c r="D1396" s="4" t="s">
        <v>2407</v>
      </c>
      <c r="E1396" s="4"/>
      <c r="F1396" s="4"/>
      <c r="G1396" s="4"/>
      <c r="H1396" s="4"/>
      <c r="I1396" s="4"/>
      <c r="J1396" s="4"/>
      <c r="K1396" s="4"/>
      <c r="L1396" s="4"/>
      <c r="M1396" s="4"/>
      <c r="N1396" s="4"/>
      <c r="O1396" s="4"/>
      <c r="P1396" s="4"/>
      <c r="Q1396" s="4"/>
      <c r="R1396" s="4"/>
      <c r="S1396" s="4"/>
      <c r="T1396" s="4"/>
      <c r="U1396" s="4"/>
      <c r="V1396" s="4"/>
      <c r="W1396" s="4"/>
      <c r="X1396" s="4"/>
      <c r="Y1396" s="4"/>
      <c r="Z1396" s="4"/>
    </row>
    <row r="1397" spans="1:26" ht="14.25" customHeight="1" x14ac:dyDescent="0.3">
      <c r="A1397" s="6" t="s">
        <v>2408</v>
      </c>
      <c r="B1397" s="6" t="s">
        <v>2409</v>
      </c>
      <c r="C1397" s="4" t="str">
        <f ca="1">IFERROR(__xludf.DUMMYFUNCTION("GOOGLETRANSLATE(B1397,""auto"",""en"")"),"Nicely done everything thnks")</f>
        <v>Nicely done everything thnks</v>
      </c>
      <c r="D1397" s="4" t="s">
        <v>2409</v>
      </c>
      <c r="E1397" s="4"/>
      <c r="F1397" s="4"/>
      <c r="G1397" s="4"/>
      <c r="H1397" s="4"/>
      <c r="I1397" s="4"/>
      <c r="J1397" s="4"/>
      <c r="K1397" s="4"/>
      <c r="L1397" s="4"/>
      <c r="M1397" s="4"/>
      <c r="N1397" s="4"/>
      <c r="O1397" s="4"/>
      <c r="P1397" s="4"/>
      <c r="Q1397" s="4"/>
      <c r="R1397" s="4"/>
      <c r="S1397" s="4"/>
      <c r="T1397" s="4"/>
      <c r="U1397" s="4"/>
      <c r="V1397" s="4"/>
      <c r="W1397" s="4"/>
      <c r="X1397" s="4"/>
      <c r="Y1397" s="4"/>
      <c r="Z1397" s="4"/>
    </row>
    <row r="1398" spans="1:26" ht="14.25" customHeight="1" x14ac:dyDescent="0.3">
      <c r="A1398" s="6" t="s">
        <v>2410</v>
      </c>
      <c r="B1398" s="6" t="s">
        <v>2411</v>
      </c>
      <c r="C1398" s="4" t="str">
        <f ca="1">IFERROR(__xludf.DUMMYFUNCTION("GOOGLETRANSLATE(B1398,""auto"",""en"")"),"Hlo sir,this is Deekshitha aratikatla from andrapradesh state,my idea is that scholarships for educated people should be increased,we should get educated seats increased compared to now")</f>
        <v>Hlo sir,this is Deekshitha aratikatla from andrapradesh state,my idea is that scholarships for educated people should be increased,we should get educated seats increased compared to now</v>
      </c>
      <c r="D1398" s="4" t="s">
        <v>2411</v>
      </c>
      <c r="E1398" s="4"/>
      <c r="F1398" s="4"/>
      <c r="G1398" s="4"/>
      <c r="H1398" s="4"/>
      <c r="I1398" s="4"/>
      <c r="J1398" s="4"/>
      <c r="K1398" s="4"/>
      <c r="L1398" s="4"/>
      <c r="M1398" s="4"/>
      <c r="N1398" s="4"/>
      <c r="O1398" s="4"/>
      <c r="P1398" s="4"/>
      <c r="Q1398" s="4"/>
      <c r="R1398" s="4"/>
      <c r="S1398" s="4"/>
      <c r="T1398" s="4"/>
      <c r="U1398" s="4"/>
      <c r="V1398" s="4"/>
      <c r="W1398" s="4"/>
      <c r="X1398" s="4"/>
      <c r="Y1398" s="4"/>
      <c r="Z1398" s="4"/>
    </row>
    <row r="1399" spans="1:26" ht="14.25" customHeight="1" x14ac:dyDescent="0.3">
      <c r="A1399" s="6" t="s">
        <v>2361</v>
      </c>
      <c r="B1399" s="6" t="s">
        <v>2412</v>
      </c>
      <c r="C1399" s="4" t="str">
        <f ca="1">IFERROR(__xludf.DUMMYFUNCTION("GOOGLETRANSLATE(B1399,""auto"",""en"")"),"A large acer of land must be contributed where all the roadside poor people will be stayed and taught about self discipline and to live equally among all when they move out
All genders Equality.
When the price of product rises the wages must rise equally."&amp;"
Dominance of other outer language must be avoided and internal democracy must be practiced in our country.
Outer country companies in our country spoil our land that must be stoped even we get profited. Money can be earned and not health.
State level lan"&amp;"guage schooling must be practiced widely.")</f>
        <v>A large acer of land must be contributed where all the roadside poor people will be stayed and taught about self discipline and to live equally among all when they move out
All genders Equality.
When the price of product rises the wages must rise equally.
Dominance of other outer language must be avoided and internal democracy must be practiced in our country.
Outer country companies in our country spoil our land that must be stoped even we get profited. Money can be earned and not health.
State level language schooling must be practiced widely.</v>
      </c>
      <c r="D1399" s="4" t="s">
        <v>2412</v>
      </c>
      <c r="E1399" s="4"/>
      <c r="F1399" s="4"/>
      <c r="G1399" s="4"/>
      <c r="H1399" s="4"/>
      <c r="I1399" s="4"/>
      <c r="J1399" s="4"/>
      <c r="K1399" s="4"/>
      <c r="L1399" s="4"/>
      <c r="M1399" s="4"/>
      <c r="N1399" s="4"/>
      <c r="O1399" s="4"/>
      <c r="P1399" s="4"/>
      <c r="Q1399" s="4"/>
      <c r="R1399" s="4"/>
      <c r="S1399" s="4"/>
      <c r="T1399" s="4"/>
      <c r="U1399" s="4"/>
      <c r="V1399" s="4"/>
      <c r="W1399" s="4"/>
      <c r="X1399" s="4"/>
      <c r="Y1399" s="4"/>
      <c r="Z1399" s="4"/>
    </row>
    <row r="1400" spans="1:26" ht="14.25" customHeight="1" x14ac:dyDescent="0.3">
      <c r="A1400" s="6" t="s">
        <v>2413</v>
      </c>
      <c r="B1400" s="6" t="s">
        <v>2414</v>
      </c>
      <c r="C1400" s="4" t="str">
        <f ca="1">IFERROR(__xludf.DUMMYFUNCTION("GOOGLETRANSLATE(B1400,""auto"",""en"")"),"Modi ji ek baat aur bolna chahti hu law ko jaldi decision lena chahiye aur hnji yeh bhi dekha jaye ki bache chote hai minor hai minor hai toh kuch bhi ho jaye unke papa nai hain toh 100% bachhon ko Bachon Ke Liye Milna Chahiye Jo Bhi Paise Unke Father Ki "&amp;"Job Company Se Mile. Yeh Ek Striint Rule Bann Jaye Law Mein. Bachon ke Haq Mein Hi Ho Yehi Rule Hona Chahiye.
Kunki Bhut Problem Hoti Hai Ek Single Mother Ko 2 Bache Dekhna Husband Ke Bina ... Please Iss Par Jaldi Action Liya Jaye. Husband jane se prob. H"&amp;"oti Hai Bachon Ko Wife Ko Fir Woh Uss Sadme Ke Sath Law Mein Jaye. Cases Kare, Uske Baad Next Next
thanku so much ...")</f>
        <v>Modi ji ek baat aur bolna chahti hu law ko jaldi decision lena chahiye aur hnji yeh bhi dekha jaye ki bache chote hai minor hai minor hai toh kuch bhi ho jaye unke papa nai hain toh 100% bachhon ko Bachon Ke Liye Milna Chahiye Jo Bhi Paise Unke Father Ki Job Company Se Mile. Yeh Ek Striint Rule Bann Jaye Law Mein. Bachon ke Haq Mein Hi Ho Yehi Rule Hona Chahiye.
Kunki Bhut Problem Hoti Hai Ek Single Mother Ko 2 Bache Dekhna Husband Ke Bina ... Please Iss Par Jaldi Action Liya Jaye. Husband jane se prob. Hoti Hai Bachon Ko Wife Ko Fir Woh Uss Sadme Ke Sath Law Mein Jaye. Cases Kare, Uske Baad Next Next
thanku so much ...</v>
      </c>
      <c r="D1400" s="4" t="s">
        <v>3239</v>
      </c>
      <c r="E1400" s="4"/>
      <c r="F1400" s="4"/>
      <c r="G1400" s="4"/>
      <c r="H1400" s="4"/>
      <c r="I1400" s="4"/>
      <c r="J1400" s="4"/>
      <c r="K1400" s="4"/>
      <c r="L1400" s="4"/>
      <c r="M1400" s="4"/>
      <c r="N1400" s="4"/>
      <c r="O1400" s="4"/>
      <c r="P1400" s="4"/>
      <c r="Q1400" s="4"/>
      <c r="R1400" s="4"/>
      <c r="S1400" s="4"/>
      <c r="T1400" s="4"/>
      <c r="U1400" s="4"/>
      <c r="V1400" s="4"/>
      <c r="W1400" s="4"/>
      <c r="X1400" s="4"/>
      <c r="Y1400" s="4"/>
      <c r="Z1400" s="4"/>
    </row>
    <row r="1401" spans="1:26" ht="14.25" customHeight="1" x14ac:dyDescent="0.3">
      <c r="A1401" s="6" t="s">
        <v>2413</v>
      </c>
      <c r="B1401" s="6" t="s">
        <v>2415</v>
      </c>
      <c r="C1401" s="4" t="str">
        <f ca="1">IFERROR(__xludf.DUMMYFUNCTION("GOOGLETRANSLATE(B1401,""auto"",""en"")"),"Namaste
Our Honorable PM Sh. Narindra Modi ji,
I am single parent, I have 2 kids, after death of husband I am living with my parents. Modi mera court case chal raha hai mother in law ke sath, jo bhi ofice se husband ka all over compensation milna tha, usk"&amp;"e liye muje lagta bachon ko dekhte haue laawe na jin sab caisa nhee ja bone next hearing mein dalna chahiye law ko.pls request hai iss pe kuch kiya jaye aur aaisa rule hona chahiye ki jis ladki ka pati nai rahe toh strict rule hona chahiye uss ladki ko us"&amp;"s ghr se zaroor share milna chahiye woh bache kaise palegi kab tak Bhai pe ya parents pe nirbhar rahegi, job krke bache palegi ya ghr banayegi...toh law ke rules mein hona chahiye strictly yeh ki ladki bachon k sath kahi b rahe usey uska haq mile wahan se"&amp;" fir chahiye sari property Mother in law ke naam hi kyu nah ho wahan se share milna chahiye zaroor. Please hum widows ke liye bhi rules hone chahiye jinke bache itne chote hote hain.")</f>
        <v>Namaste
Our Honorable PM Sh. Narindra Modi ji,
I am single parent, I have 2 kids, after death of husband I am living with my parents. Modi mera court case chal raha hai mother in law ke sath, jo bhi ofice se husband ka all over compensation milna tha, uske liye muje lagta bachon ko dekhte haue laawe na jin sab caisa nhee ja bone next hearing mein dalna chahiye law ko.pls request hai iss pe kuch kiya jaye aur aaisa rule hona chahiye ki jis ladki ka pati nai rahe toh strict rule hona chahiye uss ladki ko uss ghr se zaroor share milna chahiye woh bache kaise palegi kab tak Bhai pe ya parents pe nirbhar rahegi, job krke bache palegi ya ghr banayegi...toh law ke rules mein hona chahiye strictly yeh ki ladki bachon k sath kahi b rahe usey uska haq mile wahan se fir chahiye sari property Mother in law ke naam hi kyu nah ho wahan se share milna chahiye zaroor. Please hum widows ke liye bhi rules hone chahiye jinke bache itne chote hote hain.</v>
      </c>
      <c r="D1401" s="4" t="s">
        <v>3240</v>
      </c>
      <c r="E1401" s="4"/>
      <c r="F1401" s="4"/>
      <c r="G1401" s="4"/>
      <c r="H1401" s="4"/>
      <c r="I1401" s="4"/>
      <c r="J1401" s="4"/>
      <c r="K1401" s="4"/>
      <c r="L1401" s="4"/>
      <c r="M1401" s="4"/>
      <c r="N1401" s="4"/>
      <c r="O1401" s="4"/>
      <c r="P1401" s="4"/>
      <c r="Q1401" s="4"/>
      <c r="R1401" s="4"/>
      <c r="S1401" s="4"/>
      <c r="T1401" s="4"/>
      <c r="U1401" s="4"/>
      <c r="V1401" s="4"/>
      <c r="W1401" s="4"/>
      <c r="X1401" s="4"/>
      <c r="Y1401" s="4"/>
      <c r="Z1401" s="4"/>
    </row>
    <row r="1402" spans="1:26" ht="14.25" customHeight="1" x14ac:dyDescent="0.3">
      <c r="A1402" s="6" t="s">
        <v>2416</v>
      </c>
      <c r="B1402" s="6" t="s">
        <v>2417</v>
      </c>
      <c r="C1402" s="4" t="str">
        <f ca="1">IFERROR(__xludf.DUMMYFUNCTION("GOOGLETRANSLATE(B1402,""auto"",""en"")"),"Dear Respected Sir .. Mai Ye Kahna Cahti Hu Ke Jaise Aaj Kal Adhar Card Hota Hai Vaisa Hi Ek Card Bnaya Jay Hussband Wife Ka. Jise ki hmlogo ko khi jaane par so id na deeni pde dono ki bas ek hi id ho.")</f>
        <v>Dear Respected Sir .. Mai Ye Kahna Cahti Hu Ke Jaise Aaj Kal Adhar Card Hota Hai Vaisa Hi Ek Card Bnaya Jay Hussband Wife Ka. Jise ki hmlogo ko khi jaane par so id na deeni pde dono ki bas ek hi id ho.</v>
      </c>
      <c r="D1402" s="4" t="s">
        <v>3241</v>
      </c>
      <c r="E1402" s="4"/>
      <c r="F1402" s="4"/>
      <c r="G1402" s="4"/>
      <c r="H1402" s="4"/>
      <c r="I1402" s="4"/>
      <c r="J1402" s="4"/>
      <c r="K1402" s="4"/>
      <c r="L1402" s="4"/>
      <c r="M1402" s="4"/>
      <c r="N1402" s="4"/>
      <c r="O1402" s="4"/>
      <c r="P1402" s="4"/>
      <c r="Q1402" s="4"/>
      <c r="R1402" s="4"/>
      <c r="S1402" s="4"/>
      <c r="T1402" s="4"/>
      <c r="U1402" s="4"/>
      <c r="V1402" s="4"/>
      <c r="W1402" s="4"/>
      <c r="X1402" s="4"/>
      <c r="Y1402" s="4"/>
      <c r="Z1402" s="4"/>
    </row>
    <row r="1403" spans="1:26" ht="14.25" customHeight="1" x14ac:dyDescent="0.3">
      <c r="A1403" s="6" t="s">
        <v>483</v>
      </c>
      <c r="B1403" s="6" t="s">
        <v>1999</v>
      </c>
      <c r="C1403" s="4" t="str">
        <f ca="1">IFERROR(__xludf.DUMMYFUNCTION("GOOGLETRANSLATE(B1403,""auto"",""en"")"),"Mr.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The government accountant of Basirhat Adalt goes 500 to 5000 bakes. The sequence of TIMC Pati of Basirhat persecutes the people for some money, Avm, the Spi Aam Left Front Party of Basirhat also persecutes the masses for some r"&amp;"upee.
And the human superintendent gives any case to the police. And the police do nothing to the criminals. Inverted innocent enters the honeymoon. Can we form a different party? Such a party will stop the atrocities of Jai Gur Khod Police and will keep "&amp;"an eye on the work of the police and the person who will do the wrong thing will be caught and the Dosi police will punish the serial. By creating a new party, employment will increase.")</f>
        <v>Mr. Mohday
I want to say something up to the whole corruption. In Pashchim Bengal, Basirhat police is involved in Saz Khodi. Durbs of her wal and strength. Basirhat police and Basirhat C. Pulis can do anything for 500 to 200 rupees. Even Kisi can play with the life of a Vagah Isan. The government accountant of Basirhat Adalt goes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person who will do the wrong thing will be caught and the Dosi police will punish the serial. By creating a new party, employment will increase.</v>
      </c>
      <c r="D1403" s="4" t="s">
        <v>3198</v>
      </c>
      <c r="E1403" s="4"/>
      <c r="F1403" s="4"/>
      <c r="G1403" s="4"/>
      <c r="H1403" s="4"/>
      <c r="I1403" s="4"/>
      <c r="J1403" s="4"/>
      <c r="K1403" s="4"/>
      <c r="L1403" s="4"/>
      <c r="M1403" s="4"/>
      <c r="N1403" s="4"/>
      <c r="O1403" s="4"/>
      <c r="P1403" s="4"/>
      <c r="Q1403" s="4"/>
      <c r="R1403" s="4"/>
      <c r="S1403" s="4"/>
      <c r="T1403" s="4"/>
      <c r="U1403" s="4"/>
      <c r="V1403" s="4"/>
      <c r="W1403" s="4"/>
      <c r="X1403" s="4"/>
      <c r="Y1403" s="4"/>
      <c r="Z1403" s="4"/>
    </row>
    <row r="1404" spans="1:26" ht="14.25" customHeight="1" x14ac:dyDescent="0.3">
      <c r="A1404" s="6" t="s">
        <v>2418</v>
      </c>
      <c r="B1404" s="6" t="s">
        <v>2419</v>
      </c>
      <c r="C1404" s="4" t="str">
        <f ca="1">IFERROR(__xludf.DUMMYFUNCTION("GOOGLETRANSLATE(B1404,""auto"",""en"")"),"We think we teach something new")</f>
        <v>We think we teach something new</v>
      </c>
      <c r="D1404" s="4" t="s">
        <v>3242</v>
      </c>
      <c r="E1404" s="4"/>
      <c r="F1404" s="4"/>
      <c r="G1404" s="4"/>
      <c r="H1404" s="4"/>
      <c r="I1404" s="4"/>
      <c r="J1404" s="4"/>
      <c r="K1404" s="4"/>
      <c r="L1404" s="4"/>
      <c r="M1404" s="4"/>
      <c r="N1404" s="4"/>
      <c r="O1404" s="4"/>
      <c r="P1404" s="4"/>
      <c r="Q1404" s="4"/>
      <c r="R1404" s="4"/>
      <c r="S1404" s="4"/>
      <c r="T1404" s="4"/>
      <c r="U1404" s="4"/>
      <c r="V1404" s="4"/>
      <c r="W1404" s="4"/>
      <c r="X1404" s="4"/>
      <c r="Y1404" s="4"/>
      <c r="Z1404" s="4"/>
    </row>
    <row r="1405" spans="1:26" ht="14.25" customHeight="1" x14ac:dyDescent="0.3">
      <c r="A1405" s="6" t="s">
        <v>2420</v>
      </c>
      <c r="B1405" s="6" t="s">
        <v>2421</v>
      </c>
      <c r="C1405" s="4" t="str">
        <f ca="1">IFERROR(__xludf.DUMMYFUNCTION("GOOGLETRANSLATE(B1405,""auto"",""en"")"),"With deep concern over the plight of many widows in my State I wish to enquire whether there are any schemes which cater to the needs of widows. According to the decennial Census 2011 by the Registrar General of India the number of widows in the country i"&amp;"s one the rise. Being a widow myself for the last 4 years I understand the responsibility of being a single parent. Although I am financially stable myself, my concern is the larger number of women whose children had to give up schooling because the bread"&amp;" winner of the family is no more. I felt for the fatherless kids who had to leave their tender years of schooling but to resort to working in restaurants, or become maids etc. I just want to address that if there are any such schemes for widows they shoul"&amp;"d be provided awareness by the concerned Departments through collaboration with the Districts/ Headmen in of the various localities.")</f>
        <v>With deep concern over the plight of many widows in my State I wish to enquire whether there are any schemes which cater to the needs of widows. According to the decennial Census 2011 by the Registrar General of India the number of widows in the country is one the rise. Being a widow myself for the last 4 years I understand the responsibility of being a single parent. Although I am financially stable myself, my concern is the larger number of women whose children had to give up schooling because the bread winner of the family is no more. I felt for the fatherless kids who had to leave their tender years of schooling but to resort to working in restaurants, or become maids etc. I just want to address that if there are any such schemes for widows they should be provided awareness by the concerned Departments through collaboration with the Districts/ Headmen in of the various localities.</v>
      </c>
      <c r="D1405" s="4" t="s">
        <v>2421</v>
      </c>
      <c r="E1405" s="4"/>
      <c r="F1405" s="4"/>
      <c r="G1405" s="4"/>
      <c r="H1405" s="4"/>
      <c r="I1405" s="4"/>
      <c r="J1405" s="4"/>
      <c r="K1405" s="4"/>
      <c r="L1405" s="4"/>
      <c r="M1405" s="4"/>
      <c r="N1405" s="4"/>
      <c r="O1405" s="4"/>
      <c r="P1405" s="4"/>
      <c r="Q1405" s="4"/>
      <c r="R1405" s="4"/>
      <c r="S1405" s="4"/>
      <c r="T1405" s="4"/>
      <c r="U1405" s="4"/>
      <c r="V1405" s="4"/>
      <c r="W1405" s="4"/>
      <c r="X1405" s="4"/>
      <c r="Y1405" s="4"/>
      <c r="Z1405" s="4"/>
    </row>
    <row r="1406" spans="1:26" ht="14.25" customHeight="1" x14ac:dyDescent="0.3">
      <c r="A1406" s="6" t="s">
        <v>2422</v>
      </c>
      <c r="B1406" s="6" t="s">
        <v>2423</v>
      </c>
      <c r="C1406" s="4" t="str">
        <f ca="1">IFERROR(__xludf.DUMMYFUNCTION("GOOGLETRANSLATE(B1406,""auto"",""en"")"),"In reference to Tanzabooks - the nextGen Tangible eBooks below. We want to show you some practical results of using our product. For this, we need support to create some content. If you can provide us help from few professors or teachers we can effortless"&amp;"ly bring out many wonderful teachings and improve learning outcomes tremendously. we request you to please provide us the needful support mentioned above.")</f>
        <v>In reference to Tanzabooks - the nextGen Tangible eBooks below. We want to show you some practical results of using our product. For this, we need support to create some content. If you can provide us help from few professors or teachers we can effortlessly bring out many wonderful teachings and improve learning outcomes tremendously. we request you to please provide us the needful support mentioned above.</v>
      </c>
      <c r="D1406" s="4" t="s">
        <v>2423</v>
      </c>
      <c r="E1406" s="4"/>
      <c r="F1406" s="4"/>
      <c r="G1406" s="4"/>
      <c r="H1406" s="4"/>
      <c r="I1406" s="4"/>
      <c r="J1406" s="4"/>
      <c r="K1406" s="4"/>
      <c r="L1406" s="4"/>
      <c r="M1406" s="4"/>
      <c r="N1406" s="4"/>
      <c r="O1406" s="4"/>
      <c r="P1406" s="4"/>
      <c r="Q1406" s="4"/>
      <c r="R1406" s="4"/>
      <c r="S1406" s="4"/>
      <c r="T1406" s="4"/>
      <c r="U1406" s="4"/>
      <c r="V1406" s="4"/>
      <c r="W1406" s="4"/>
      <c r="X1406" s="4"/>
      <c r="Y1406" s="4"/>
      <c r="Z1406" s="4"/>
    </row>
    <row r="1407" spans="1:26" ht="14.25" customHeight="1" x14ac:dyDescent="0.3">
      <c r="A1407" s="6" t="s">
        <v>2424</v>
      </c>
      <c r="B1407" s="6" t="s">
        <v>2405</v>
      </c>
      <c r="C1407" s="4" t="str">
        <f ca="1">IFERROR(__xludf.DUMMYFUNCTION("GOOGLETRANSLATE(B1407,""auto"",""en"")"),"I want to tell you about the need of 24 hours Medicine Shop in the compound of all Railway Stations. If we need any type of medicine while traveling why should we need to go to far away from the Railway Stations like 1 km or 500 km.
There are many food st"&amp;"alls, Garments stalls,food court, Lodges,Gold Shops, private waiting rooms around Railway platforms but no 24 hour Pharmacy or medicine Shop in that compound in India. If any one needs any Ors or Vomitting medicine or Acidity medicine or Diarrhoea medicin"&amp;"e or paracetamol or Gas medicine while traveling they have to travel long distance in this hectic situation.If 24 hours Medicine Shop or Pharmacies are available in the Railway Stations by IRCTC or Railway ministry in every station the passengers will get"&amp;" benefitted in their journey. The Govt should take care of the cleanliness of the station as well as the need to build 24 hours pharmacies/ medicine shops in the Railway compound area.")</f>
        <v>I want to tell you about the need of 24 hours Medicine Shop in the compound of all Railway Stations. If we need any type of medicine while traveling why should we need to go to far away from the Railway Stations like 1 km or 500 km.
There are many food stalls, Garments stalls,food court, Lodges,Gold Shops, private waiting rooms around Railway platforms but no 24 hour Pharmacy or medicine Shop in that compound in India. If any one needs any Ors or Vomitting medicine or Acidity medicine or Diarrhoea medicine or paracetamol or Gas medicine while traveling they have to travel long distance in this hectic situation.If 24 hours Medicine Shop or Pharmacies are available in the Railway Stations by IRCTC or Railway ministry in every station the passengers will get benefitted in their journey. The Govt should take care of the cleanliness of the station as well as the need to build 24 hours pharmacies/ medicine shops in the Railway compound area.</v>
      </c>
      <c r="D1407" s="4" t="s">
        <v>2405</v>
      </c>
      <c r="E1407" s="4"/>
      <c r="F1407" s="4"/>
      <c r="G1407" s="4"/>
      <c r="H1407" s="4"/>
      <c r="I1407" s="4"/>
      <c r="J1407" s="4"/>
      <c r="K1407" s="4"/>
      <c r="L1407" s="4"/>
      <c r="M1407" s="4"/>
      <c r="N1407" s="4"/>
      <c r="O1407" s="4"/>
      <c r="P1407" s="4"/>
      <c r="Q1407" s="4"/>
      <c r="R1407" s="4"/>
      <c r="S1407" s="4"/>
      <c r="T1407" s="4"/>
      <c r="U1407" s="4"/>
      <c r="V1407" s="4"/>
      <c r="W1407" s="4"/>
      <c r="X1407" s="4"/>
      <c r="Y1407" s="4"/>
      <c r="Z1407" s="4"/>
    </row>
    <row r="1408" spans="1:26" ht="14.25" customHeight="1" x14ac:dyDescent="0.3">
      <c r="A1408" s="6" t="s">
        <v>2422</v>
      </c>
      <c r="B1408" s="6" t="s">
        <v>2425</v>
      </c>
      <c r="C1408" s="4" t="str">
        <f ca="1">IFERROR(__xludf.DUMMYFUNCTION("GOOGLETRANSLATE(B1408,""auto"",""en"")"),"Respected Sir,
My name is Prudhvi Raj Akshay Sai Kumar M, I am a graduate from Indian Institute of Technology, Kharagpur (IIT Kharagpur). I along with few of my friends from IITs have built an EdTech innovation called Tanzabooks. By definition ""Tanzabook"&amp;"s is a new kind of Digital book that leverages audio and has Dynamic and inclusive capabilities. It has unique interface and tangible features that differentiate it from traditional eBooks"". It upholds all the great values of our traditional teaching met"&amp;"hods. Tanzabooks can be leveraged to provide context, insights, thoughts, interpretations, translations, emotions, pronunciations, memory markers, etc., Without changing the original text even by a bit hence no need to translating textbooks anymore. It is"&amp;" also a practical solution to reduce effective screen time and reduce strain. Please reach out to support@tanzabooks.com for further info. referencelink for samples https://www.tanzabooks.com/Sample and hover highlighted text also click")</f>
        <v>Respected Sir,
My name is Prudhvi Raj Akshay Sai Kumar M, I am a graduate from Indian Institute of Technology, Kharagpur (IIT Kharagpur). I along with few of my friends from IITs have built an EdTech innovation called Tanzabooks. By definition "Tanzabooks is a new kind of Digital book that leverages audio and has Dynamic and inclusive capabilities. It has unique interface and tangible features that differentiate it from traditional eBooks". It upholds all the great values of our traditional teaching methods. Tanzabooks can be leveraged to provide context, insights, thoughts, interpretations, translations, emotions, pronunciations, memory markers, etc., Without changing the original text even by a bit hence no need to translating textbooks anymore. It is also a practical solution to reduce effective screen time and reduce strain. Please reach out to support@tanzabooks.com for further info. referencelink for samples https://www.tanzabooks.com/Sample and hover highlighted text also click</v>
      </c>
      <c r="D1408" s="4" t="s">
        <v>2425</v>
      </c>
      <c r="E1408" s="4"/>
      <c r="F1408" s="4"/>
      <c r="G1408" s="4"/>
      <c r="H1408" s="4"/>
      <c r="I1408" s="4"/>
      <c r="J1408" s="4"/>
      <c r="K1408" s="4"/>
      <c r="L1408" s="4"/>
      <c r="M1408" s="4"/>
      <c r="N1408" s="4"/>
      <c r="O1408" s="4"/>
      <c r="P1408" s="4"/>
      <c r="Q1408" s="4"/>
      <c r="R1408" s="4"/>
      <c r="S1408" s="4"/>
      <c r="T1408" s="4"/>
      <c r="U1408" s="4"/>
      <c r="V1408" s="4"/>
      <c r="W1408" s="4"/>
      <c r="X1408" s="4"/>
      <c r="Y1408" s="4"/>
      <c r="Z1408" s="4"/>
    </row>
    <row r="1409" spans="1:26" ht="14.25" customHeight="1" x14ac:dyDescent="0.3">
      <c r="A1409" s="6" t="s">
        <v>2426</v>
      </c>
      <c r="B1409" s="6" t="s">
        <v>2427</v>
      </c>
      <c r="C1409" s="4" t="str">
        <f ca="1">IFERROR(__xludf.DUMMYFUNCTION("GOOGLETRANSLATE(B1409,""auto"",""en"")"),"Implementing Bio-diversity based sustainable and Integrated organic agricultural model can be started at any scale based on the amount of basic resources one can possess like land and budget per acre. Our full fledged model includes various crop growing m"&amp;"ethodologies and animal farming ideas which can supplement the crops and also act as an income sources themselves. We are aiming to introduce this method of cultivating various food crops along with commercial crops that support the main crops as fences, "&amp;"long-term profits and/or fauna like cattle, fishes, bees as natural manure resources, protection, short-term profits etc. Any individual or a community aiming for this agricultural practice can start their path at any stage of the model’s complete cycle l"&amp;"ike begining with a food crop/ commercial crop/ animals based on their initial requirements like quick money generation or long lasting investments and type of land available for primitive stages, then gradually increase.")</f>
        <v>Implementing Bio-diversity based sustainable and Integrated organic agricultural model can be started at any scale based on the amount of basic resources one can possess like land and budget per acre. Our full fledged model includes various crop growing methodologies and animal farming ideas which can supplement the crops and also act as an income sources themselves. We are aiming to introduce this method of cultivating various food crops along with commercial crops that support the main crops as fences, long-term profits and/or fauna like cattle, fishes, bees as natural manure resources, protection, short-term profits etc. Any individual or a community aiming for this agricultural practice can start their path at any stage of the model’s complete cycle like begining with a food crop/ commercial crop/ animals based on their initial requirements like quick money generation or long lasting investments and type of land available for primitive stages, then gradually increase.</v>
      </c>
      <c r="D1409" s="4" t="s">
        <v>2427</v>
      </c>
      <c r="E1409" s="4"/>
      <c r="F1409" s="4"/>
      <c r="G1409" s="4"/>
      <c r="H1409" s="4"/>
      <c r="I1409" s="4"/>
      <c r="J1409" s="4"/>
      <c r="K1409" s="4"/>
      <c r="L1409" s="4"/>
      <c r="M1409" s="4"/>
      <c r="N1409" s="4"/>
      <c r="O1409" s="4"/>
      <c r="P1409" s="4"/>
      <c r="Q1409" s="4"/>
      <c r="R1409" s="4"/>
      <c r="S1409" s="4"/>
      <c r="T1409" s="4"/>
      <c r="U1409" s="4"/>
      <c r="V1409" s="4"/>
      <c r="W1409" s="4"/>
      <c r="X1409" s="4"/>
      <c r="Y1409" s="4"/>
      <c r="Z1409" s="4"/>
    </row>
    <row r="1410" spans="1:26" ht="14.25" customHeight="1" x14ac:dyDescent="0.3">
      <c r="A1410" s="6" t="s">
        <v>1848</v>
      </c>
      <c r="B1410" s="6" t="s">
        <v>2428</v>
      </c>
      <c r="C1410" s="4" t="str">
        <f ca="1">IFERROR(__xludf.DUMMYFUNCTION("GOOGLETRANSLATE(B1410,""auto"",""en"")"),"I wish to share a few points which need addressing, some for long terms results and some in short term
1) Importance of hygiene &amp; strong emotional quotient to be added to the school curriculum not as an optional subject but an essential qualifying one.
2)"&amp;" Unannounced audit of auditors at a minimum frequency to ensure effectiveness of audits.
3) Policy on selection of candidates for nomination by political parties. The policy should be similar to the ones designed for common man when her/his application/ap"&amp;"pointment is considered for government jobs
4) Medical facility to non-government employed tax payers after retirement basis the taxes paid during dervice
5) Appropriate masks to traffic police as some of them wear surgical masks for . The recommending bo"&amp;"dies must be held accountable for any oversights in their recommendations.
6) Bringing awareness to people more effectively against promoting begging. At least zero tolerance to giving money to children.")</f>
        <v>I wish to share a few points which need addressing, some for long terms results and some in short term
1) Importance of hygiene &amp; strong emotional quotient to be added to the school curriculum not as an optional subject but an essential qualifying one.
2) Unannounced audit of auditors at a minimum frequency to ensure effectiveness of audits.
3) Policy on selection of candidates for nomination by political parties. The policy should be similar to the ones designed for common man when her/his application/appointment is considered for government jobs
4) Medical facility to non-government employed tax payers after retirement basis the taxes paid during dervice
5) Appropriate masks to traffic police as some of them wear surgical masks for . The recommending bodies must be held accountable for any oversights in their recommendations.
6) Bringing awareness to people more effectively against promoting begging. At least zero tolerance to giving money to children.</v>
      </c>
      <c r="D1410" s="4" t="s">
        <v>2428</v>
      </c>
      <c r="E1410" s="4"/>
      <c r="F1410" s="4"/>
      <c r="G1410" s="4"/>
      <c r="H1410" s="4"/>
      <c r="I1410" s="4"/>
      <c r="J1410" s="4"/>
      <c r="K1410" s="4"/>
      <c r="L1410" s="4"/>
      <c r="M1410" s="4"/>
      <c r="N1410" s="4"/>
      <c r="O1410" s="4"/>
      <c r="P1410" s="4"/>
      <c r="Q1410" s="4"/>
      <c r="R1410" s="4"/>
      <c r="S1410" s="4"/>
      <c r="T1410" s="4"/>
      <c r="U1410" s="4"/>
      <c r="V1410" s="4"/>
      <c r="W1410" s="4"/>
      <c r="X1410" s="4"/>
      <c r="Y1410" s="4"/>
      <c r="Z1410" s="4"/>
    </row>
    <row r="1411" spans="1:26" ht="14.25" customHeight="1" x14ac:dyDescent="0.3">
      <c r="A1411" s="6" t="s">
        <v>2429</v>
      </c>
      <c r="B1411" s="6" t="s">
        <v>854</v>
      </c>
      <c r="C1411" s="4" t="str">
        <f ca="1">IFERROR(__xludf.DUMMYFUNCTION("GOOGLETRANSLATE(B1411,""auto"",""en"")"),"Hi")</f>
        <v>Hi</v>
      </c>
      <c r="D1411" s="4" t="s">
        <v>854</v>
      </c>
      <c r="E1411" s="4"/>
      <c r="F1411" s="4"/>
      <c r="G1411" s="4"/>
      <c r="H1411" s="4"/>
      <c r="I1411" s="4"/>
      <c r="J1411" s="4"/>
      <c r="K1411" s="4"/>
      <c r="L1411" s="4"/>
      <c r="M1411" s="4"/>
      <c r="N1411" s="4"/>
      <c r="O1411" s="4"/>
      <c r="P1411" s="4"/>
      <c r="Q1411" s="4"/>
      <c r="R1411" s="4"/>
      <c r="S1411" s="4"/>
      <c r="T1411" s="4"/>
      <c r="U1411" s="4"/>
      <c r="V1411" s="4"/>
      <c r="W1411" s="4"/>
      <c r="X1411" s="4"/>
      <c r="Y1411" s="4"/>
      <c r="Z1411" s="4"/>
    </row>
    <row r="1412" spans="1:26" ht="14.25" customHeight="1" x14ac:dyDescent="0.3">
      <c r="A1412" s="6" t="s">
        <v>2430</v>
      </c>
      <c r="B1412" s="6" t="s">
        <v>2431</v>
      </c>
      <c r="C1412" s="4" t="str">
        <f ca="1">IFERROR(__xludf.DUMMYFUNCTION("GOOGLETRANSLATE(B1412,""auto"",""en"")"),"It seems Ministries have tried to build programs or initiatives around Information Technology which are far too many for them to Manage and also Far too many to track. Take for instance Ministry of Education , so many initiatives all showing data but none"&amp;" tells how does students benefitted. There are too many teams working for free with cross purpose, crying hoax on centre state jurisdiction etc . At the end of the the day a student needs Digital report card which is valid for lifetime and access to quali"&amp;"ty content and quality guidance so that he can do well in his assessment . The enrolment of teachers , students and the institutions across the country in one platform has not taken place what do we talk about on Digital report card")</f>
        <v>It seems Ministries have tried to build programs or initiatives around Information Technology which are far too many for them to Manage and also Far too many to track. Take for instance Ministry of Education , so many initiatives all showing data but none tells how does students benefitted. There are too many teams working for free with cross purpose, crying hoax on centre state jurisdiction etc . At the end of the the day a student needs Digital report card which is valid for lifetime and access to quality content and quality guidance so that he can do well in his assessment . The enrolment of teachers , students and the institutions across the country in one platform has not taken place what do we talk about on Digital report card</v>
      </c>
      <c r="D1412" s="4" t="s">
        <v>2431</v>
      </c>
      <c r="E1412" s="4"/>
      <c r="F1412" s="4"/>
      <c r="G1412" s="4"/>
      <c r="H1412" s="4"/>
      <c r="I1412" s="4"/>
      <c r="J1412" s="4"/>
      <c r="K1412" s="4"/>
      <c r="L1412" s="4"/>
      <c r="M1412" s="4"/>
      <c r="N1412" s="4"/>
      <c r="O1412" s="4"/>
      <c r="P1412" s="4"/>
      <c r="Q1412" s="4"/>
      <c r="R1412" s="4"/>
      <c r="S1412" s="4"/>
      <c r="T1412" s="4"/>
      <c r="U1412" s="4"/>
      <c r="V1412" s="4"/>
      <c r="W1412" s="4"/>
      <c r="X1412" s="4"/>
      <c r="Y1412" s="4"/>
      <c r="Z1412" s="4"/>
    </row>
    <row r="1413" spans="1:26" ht="14.25" customHeight="1" x14ac:dyDescent="0.3">
      <c r="A1413" s="6" t="s">
        <v>2432</v>
      </c>
      <c r="B1413" s="6" t="s">
        <v>2433</v>
      </c>
      <c r="C1413" s="4" t="str">
        <f ca="1">IFERROR(__xludf.DUMMYFUNCTION("GOOGLETRANSLATE(B1413,""auto"",""en"")"),"My wife who is a doctor herself with 13 years of experience had an minor altercation regarding her medical issue with a junior medico. The Junior medico behaving like a school kid went complaining about my wife's retort about a genuine issue. This isn't t"&amp;"he way a medico should treat or consider the other medico genuine response. The super specialist refused to advise further course of treatment based on his junior's kiddish behavior. He openly said that he will not treat my wife as a revenge strategy. Thi"&amp;"s is no way a senior doctor of repute should behave with the patient. In such scenarios I would not suggest anybody to consult this gastroenterologist. He is extremely arrogant and callous in his behavior. If a medico does not have a human side and does n"&amp;"ot understand that a patient also has a right to express their discomfort, he or she should not be in this profession. the government should track such actions of super Specialists and take necessary action against such attitude")</f>
        <v>My wife who is a doctor herself with 13 years of experience had an minor altercation regarding her medical issue with a junior medico. The Junior medico behaving like a school kid went complaining about my wife's retort about a genuine issue. This isn't the way a medico should treat or consider the other medico genuine response. The super specialist refused to advise further course of treatment based on his junior's kiddish behavior. He openly said that he will not treat my wife as a revenge strategy. This is no way a senior doctor of repute should behave with the patient. In such scenarios I would not suggest anybody to consult this gastroenterologist. He is extremely arrogant and callous in his behavior. If a medico does not have a human side and does not understand that a patient also has a right to express their discomfort, he or she should not be in this profession. the government should track such actions of super Specialists and take necessary action against such attitude</v>
      </c>
      <c r="D1413" s="4" t="s">
        <v>2433</v>
      </c>
      <c r="E1413" s="4"/>
      <c r="F1413" s="4"/>
      <c r="G1413" s="4"/>
      <c r="H1413" s="4"/>
      <c r="I1413" s="4"/>
      <c r="J1413" s="4"/>
      <c r="K1413" s="4"/>
      <c r="L1413" s="4"/>
      <c r="M1413" s="4"/>
      <c r="N1413" s="4"/>
      <c r="O1413" s="4"/>
      <c r="P1413" s="4"/>
      <c r="Q1413" s="4"/>
      <c r="R1413" s="4"/>
      <c r="S1413" s="4"/>
      <c r="T1413" s="4"/>
      <c r="U1413" s="4"/>
      <c r="V1413" s="4"/>
      <c r="W1413" s="4"/>
      <c r="X1413" s="4"/>
      <c r="Y1413" s="4"/>
      <c r="Z1413" s="4"/>
    </row>
    <row r="1414" spans="1:26" ht="14.25" customHeight="1" x14ac:dyDescent="0.3">
      <c r="A1414" s="6" t="s">
        <v>2434</v>
      </c>
      <c r="B1414" s="6" t="s">
        <v>2435</v>
      </c>
      <c r="C1414" s="4" t="str">
        <f ca="1">IFERROR(__xludf.DUMMYFUNCTION("GOOGLETRANSLATE(B1414,""auto"",""en"")"),"Sir,
I have already cited some immediate reforms that are needed most in the other two discussion modules.
Again I am reciting the same with additional points.
1. Interdepartmental ( between all departments) auto data sharing and analysing tools must be d"&amp;"eveloped immediately with easier access.
2. Health sectors cannot be improved only by establishing medical colleges rather by employing meritorious doctors, staff nurses, paramedical staffs and other supporting staffs.
3. Education, health, restoration of"&amp;" rural cultures, eways, Roadways must be focused and schemes relating these must be monitored properly with an option for receiving feedback from citizens, which can't be altered by any middlemen.
4. Making mandatory online access to each welfare scheme r"&amp;"educed the possibility of not reaching the bottom liners.
5. The adjective ""poor"" before the people of India hurt me most. Rather addressing and putting adjective poor, we may use the w under-priviledged/ less accessed.")</f>
        <v>Sir,
I have already cited some immediate reforms that are needed most in the other two discussion modules.
Again I am reciting the same with additional points.
1. Interdepartmental ( between all departments) auto data sharing and analysing tools must be developed immediately with easier access.
2. Health sectors cannot be improved only by establishing medical colleges rather by employing meritorious doctors, staff nurses, paramedical staffs and other supporting staffs.
3. Education, health, restoration of rural cultures, eways, Roadways must be focused and schemes relating these must be monitored properly with an option for receiving feedback from citizens, which can't be altered by any middlemen.
4. Making mandatory online access to each welfare scheme reduced the possibility of not reaching the bottom liners.
5. The adjective "poor" before the people of India hurt me most. Rather addressing and putting adjective poor, we may use the w under-priviledged/ less accessed.</v>
      </c>
      <c r="D1414" s="4" t="s">
        <v>2435</v>
      </c>
      <c r="E1414" s="4"/>
      <c r="F1414" s="4"/>
      <c r="G1414" s="4"/>
      <c r="H1414" s="4"/>
      <c r="I1414" s="4"/>
      <c r="J1414" s="4"/>
      <c r="K1414" s="4"/>
      <c r="L1414" s="4"/>
      <c r="M1414" s="4"/>
      <c r="N1414" s="4"/>
      <c r="O1414" s="4"/>
      <c r="P1414" s="4"/>
      <c r="Q1414" s="4"/>
      <c r="R1414" s="4"/>
      <c r="S1414" s="4"/>
      <c r="T1414" s="4"/>
      <c r="U1414" s="4"/>
      <c r="V1414" s="4"/>
      <c r="W1414" s="4"/>
      <c r="X1414" s="4"/>
      <c r="Y1414" s="4"/>
      <c r="Z1414" s="4"/>
    </row>
    <row r="1415" spans="1:26" ht="14.25" customHeight="1" x14ac:dyDescent="0.3">
      <c r="A1415" s="6" t="s">
        <v>2436</v>
      </c>
      <c r="B1415" s="6" t="s">
        <v>2437</v>
      </c>
      <c r="C1415" s="4" t="str">
        <f ca="1">IFERROR(__xludf.DUMMYFUNCTION("GOOGLETRANSLATE(B1415,""auto"",""en"")"),"My mother, a senior citizen struggling since 2019 to lodge a FIR against the builder despite cuvil suit taken law in his hands and used revoked power of attorney to sell one floor of a phanyom structure. Despite the worse report of local. commissioners tw"&amp;"ice, sanctioned maps no longer valid,. Police has not considered the complaint when overnight sbutters were fixed on the nain shanker road. What kind of law is it?? Kindly help...")</f>
        <v>My mother, a senior citizen struggling since 2019 to lodge a FIR against the builder despite cuvil suit taken law in his hands and used revoked power of attorney to sell one floor of a phanyom structure. Despite the worse report of local. commissioners twice, sanctioned maps no longer valid,. Police has not considered the complaint when overnight sbutters were fixed on the nain shanker road. What kind of law is it?? Kindly help...</v>
      </c>
      <c r="D1415" s="4" t="s">
        <v>2437</v>
      </c>
      <c r="E1415" s="4"/>
      <c r="F1415" s="4"/>
      <c r="G1415" s="4"/>
      <c r="H1415" s="4"/>
      <c r="I1415" s="4"/>
      <c r="J1415" s="4"/>
      <c r="K1415" s="4"/>
      <c r="L1415" s="4"/>
      <c r="M1415" s="4"/>
      <c r="N1415" s="4"/>
      <c r="O1415" s="4"/>
      <c r="P1415" s="4"/>
      <c r="Q1415" s="4"/>
      <c r="R1415" s="4"/>
      <c r="S1415" s="4"/>
      <c r="T1415" s="4"/>
      <c r="U1415" s="4"/>
      <c r="V1415" s="4"/>
      <c r="W1415" s="4"/>
      <c r="X1415" s="4"/>
      <c r="Y1415" s="4"/>
      <c r="Z1415" s="4"/>
    </row>
    <row r="1416" spans="1:26" ht="14.25" customHeight="1" x14ac:dyDescent="0.3">
      <c r="A1416" s="6" t="s">
        <v>2438</v>
      </c>
      <c r="B1416" s="6" t="s">
        <v>2439</v>
      </c>
      <c r="C1416" s="4" t="str">
        <f ca="1">IFERROR(__xludf.DUMMYFUNCTION("GOOGLETRANSLATE(B1416,""auto"",""en"")"),"Sir, how to concentrate on our studies ?")</f>
        <v>Sir, how to concentrate on our studies ?</v>
      </c>
      <c r="D1416" s="4" t="s">
        <v>2439</v>
      </c>
      <c r="E1416" s="4"/>
      <c r="F1416" s="4"/>
      <c r="G1416" s="4"/>
      <c r="H1416" s="4"/>
      <c r="I1416" s="4"/>
      <c r="J1416" s="4"/>
      <c r="K1416" s="4"/>
      <c r="L1416" s="4"/>
      <c r="M1416" s="4"/>
      <c r="N1416" s="4"/>
      <c r="O1416" s="4"/>
      <c r="P1416" s="4"/>
      <c r="Q1416" s="4"/>
      <c r="R1416" s="4"/>
      <c r="S1416" s="4"/>
      <c r="T1416" s="4"/>
      <c r="U1416" s="4"/>
      <c r="V1416" s="4"/>
      <c r="W1416" s="4"/>
      <c r="X1416" s="4"/>
      <c r="Y1416" s="4"/>
      <c r="Z1416" s="4"/>
    </row>
    <row r="1417" spans="1:26" ht="14.25" customHeight="1" x14ac:dyDescent="0.3">
      <c r="A1417" s="6" t="s">
        <v>2440</v>
      </c>
      <c r="B1417" s="6" t="s">
        <v>2441</v>
      </c>
      <c r="C1417" s="4" t="str">
        <f ca="1">IFERROR(__xludf.DUMMYFUNCTION("GOOGLETRANSLATE(B1417,""auto"",""en"")"),"Books are gates to lands of pleasure.
Books are paths that upward lead,
Books are friends, come, let us read.
Books are a great blessing and their study is a source of great pleasure. They are the storehouse of man’s experience and wisdom of ages. They ar"&amp;"e the fountainhead of most of our knowledge. They broaden our outlook, sharpen our intellect and enlarge the sphere of our sympathies.
A good book is more precious than riches even. Milton is right when he says, “A good book is the precious life-blood of "&amp;"a master spirit”. A good book inspires us to make our lives noble and sublime.")</f>
        <v>Books are gates to lands of pleasure.
Books are paths that upward lead,
Books are friends, come, let us read.
Books are a great blessing and their study is a source of great pleasure. They are the storehouse of man’s experience and wisdom of ages. They are the fountainhead of most of our knowledge. They broaden our outlook, sharpen our intellect and enlarge the sphere of our sympathies.
A good book is more precious than riches even. Milton is right when he says, “A good book is the precious life-blood of a master spirit”. A good book inspires us to make our lives noble and sublime.</v>
      </c>
      <c r="D1417" s="4" t="s">
        <v>2441</v>
      </c>
      <c r="E1417" s="4"/>
      <c r="F1417" s="4"/>
      <c r="G1417" s="4"/>
      <c r="H1417" s="4"/>
      <c r="I1417" s="4"/>
      <c r="J1417" s="4"/>
      <c r="K1417" s="4"/>
      <c r="L1417" s="4"/>
      <c r="M1417" s="4"/>
      <c r="N1417" s="4"/>
      <c r="O1417" s="4"/>
      <c r="P1417" s="4"/>
      <c r="Q1417" s="4"/>
      <c r="R1417" s="4"/>
      <c r="S1417" s="4"/>
      <c r="T1417" s="4"/>
      <c r="U1417" s="4"/>
      <c r="V1417" s="4"/>
      <c r="W1417" s="4"/>
      <c r="X1417" s="4"/>
      <c r="Y1417" s="4"/>
      <c r="Z1417" s="4"/>
    </row>
    <row r="1418" spans="1:26" ht="14.25" customHeight="1" x14ac:dyDescent="0.3">
      <c r="A1418" s="6" t="s">
        <v>2442</v>
      </c>
      <c r="B1418" s="6" t="s">
        <v>2443</v>
      </c>
      <c r="C1418" s="4" t="str">
        <f ca="1">IFERROR(__xludf.DUMMYFUNCTION("GOOGLETRANSLATE(B1418,""auto"",""en"")"),"*Sammed Shikhar ji is the BJP's Karstani opening the pilgrimage area for tourists. BJP has dared to hurt the feelings of Jain society.*
*This crime of BJP is unforgivable.*")</f>
        <v>*Sammed Shikhar ji is the BJP's Karstani opening the pilgrimage area for tourists. BJP has dared to hurt the feelings of Jain society.*
*This crime of BJP is unforgivable.*</v>
      </c>
      <c r="D1418" s="4" t="s">
        <v>3243</v>
      </c>
      <c r="E1418" s="4"/>
      <c r="F1418" s="4"/>
      <c r="G1418" s="4"/>
      <c r="H1418" s="4"/>
      <c r="I1418" s="4"/>
      <c r="J1418" s="4"/>
      <c r="K1418" s="4"/>
      <c r="L1418" s="4"/>
      <c r="M1418" s="4"/>
      <c r="N1418" s="4"/>
      <c r="O1418" s="4"/>
      <c r="P1418" s="4"/>
      <c r="Q1418" s="4"/>
      <c r="R1418" s="4"/>
      <c r="S1418" s="4"/>
      <c r="T1418" s="4"/>
      <c r="U1418" s="4"/>
      <c r="V1418" s="4"/>
      <c r="W1418" s="4"/>
      <c r="X1418" s="4"/>
      <c r="Y1418" s="4"/>
      <c r="Z1418" s="4"/>
    </row>
    <row r="1419" spans="1:26" ht="14.25" customHeight="1" x14ac:dyDescent="0.3">
      <c r="A1419" s="6" t="s">
        <v>2444</v>
      </c>
      <c r="B1419" s="6" t="s">
        <v>2445</v>
      </c>
      <c r="C1419" s="4" t="str">
        <f ca="1">IFERROR(__xludf.DUMMYFUNCTION("GOOGLETRANSLATE(B1419,""auto"",""en"")"),"Khetee kisan or apne rastka vikas karnme or gramin or sharo ke ley room ke kam kr sakti he uske liey digtaly magment or grmin product work prashesan kadra jarury he jaraury he")</f>
        <v>Khetee kisan or apne rastka vikas karnme or gramin or sharo ke ley room ke kam kr sakti he uske liey digtaly magment or grmin product work prashesan kadra jarury he jaraury he</v>
      </c>
      <c r="D1419" s="4" t="s">
        <v>3244</v>
      </c>
      <c r="E1419" s="4"/>
      <c r="F1419" s="4"/>
      <c r="G1419" s="4"/>
      <c r="H1419" s="4"/>
      <c r="I1419" s="4"/>
      <c r="J1419" s="4"/>
      <c r="K1419" s="4"/>
      <c r="L1419" s="4"/>
      <c r="M1419" s="4"/>
      <c r="N1419" s="4"/>
      <c r="O1419" s="4"/>
      <c r="P1419" s="4"/>
      <c r="Q1419" s="4"/>
      <c r="R1419" s="4"/>
      <c r="S1419" s="4"/>
      <c r="T1419" s="4"/>
      <c r="U1419" s="4"/>
      <c r="V1419" s="4"/>
      <c r="W1419" s="4"/>
      <c r="X1419" s="4"/>
      <c r="Y1419" s="4"/>
      <c r="Z1419" s="4"/>
    </row>
    <row r="1420" spans="1:26" ht="14.25" customHeight="1" x14ac:dyDescent="0.3">
      <c r="A1420" s="6" t="s">
        <v>2444</v>
      </c>
      <c r="B1420" s="6" t="s">
        <v>2446</v>
      </c>
      <c r="C1420" s="4" t="str">
        <f ca="1">IFERROR(__xludf.DUMMYFUNCTION("GOOGLETRANSLATE(B1420,""auto"",""en"")"),"Now a day to need gramin.. Vikas and farmaer davlpment for economic storg becose farmer are very importnt roll to crieat job for peopeal and make strog economi")</f>
        <v>Now a day to need gramin.. Vikas and farmaer davlpment for economic storg becose farmer are very importnt roll to crieat job for peopeal and make strog economi</v>
      </c>
      <c r="D1420" s="4" t="s">
        <v>2446</v>
      </c>
      <c r="E1420" s="4"/>
      <c r="F1420" s="4"/>
      <c r="G1420" s="4"/>
      <c r="H1420" s="4"/>
      <c r="I1420" s="4"/>
      <c r="J1420" s="4"/>
      <c r="K1420" s="4"/>
      <c r="L1420" s="4"/>
      <c r="M1420" s="4"/>
      <c r="N1420" s="4"/>
      <c r="O1420" s="4"/>
      <c r="P1420" s="4"/>
      <c r="Q1420" s="4"/>
      <c r="R1420" s="4"/>
      <c r="S1420" s="4"/>
      <c r="T1420" s="4"/>
      <c r="U1420" s="4"/>
      <c r="V1420" s="4"/>
      <c r="W1420" s="4"/>
      <c r="X1420" s="4"/>
      <c r="Y1420" s="4"/>
      <c r="Z1420" s="4"/>
    </row>
    <row r="1421" spans="1:26" ht="14.25" customHeight="1" x14ac:dyDescent="0.3">
      <c r="A1421" s="6" t="s">
        <v>2447</v>
      </c>
      <c r="B1421" s="6" t="s">
        <v>2448</v>
      </c>
      <c r="C1421" s="4" t="str">
        <f ca="1">IFERROR(__xludf.DUMMYFUNCTION("GOOGLETRANSLATE(B1421,""auto"",""en"")"),"Sir, we have been harassed by Vodafone and even after escalating to you, there has been NIL improvement. I have attached my email for your reference.")</f>
        <v>Sir, we have been harassed by Vodafone and even after escalating to you, there has been NIL improvement. I have attached my email for your reference.</v>
      </c>
      <c r="D1421" s="4" t="s">
        <v>2448</v>
      </c>
      <c r="E1421" s="4"/>
      <c r="F1421" s="4"/>
      <c r="G1421" s="4"/>
      <c r="H1421" s="4"/>
      <c r="I1421" s="4"/>
      <c r="J1421" s="4"/>
      <c r="K1421" s="4"/>
      <c r="L1421" s="4"/>
      <c r="M1421" s="4"/>
      <c r="N1421" s="4"/>
      <c r="O1421" s="4"/>
      <c r="P1421" s="4"/>
      <c r="Q1421" s="4"/>
      <c r="R1421" s="4"/>
      <c r="S1421" s="4"/>
      <c r="T1421" s="4"/>
      <c r="U1421" s="4"/>
      <c r="V1421" s="4"/>
      <c r="W1421" s="4"/>
      <c r="X1421" s="4"/>
      <c r="Y1421" s="4"/>
      <c r="Z1421" s="4"/>
    </row>
    <row r="1422" spans="1:26" ht="14.25" customHeight="1" x14ac:dyDescent="0.3">
      <c r="A1422" s="6" t="s">
        <v>2449</v>
      </c>
      <c r="B1422" s="6" t="s">
        <v>2450</v>
      </c>
      <c r="C1422" s="4" t="str">
        <f ca="1">IFERROR(__xludf.DUMMYFUNCTION("GOOGLETRANSLATE(B1422,""auto"",""en"")"),"Everything is okay")</f>
        <v>Everything is okay</v>
      </c>
      <c r="D1422" s="4" t="s">
        <v>2450</v>
      </c>
      <c r="E1422" s="4"/>
      <c r="F1422" s="4"/>
      <c r="G1422" s="4"/>
      <c r="H1422" s="4"/>
      <c r="I1422" s="4"/>
      <c r="J1422" s="4"/>
      <c r="K1422" s="4"/>
      <c r="L1422" s="4"/>
      <c r="M1422" s="4"/>
      <c r="N1422" s="4"/>
      <c r="O1422" s="4"/>
      <c r="P1422" s="4"/>
      <c r="Q1422" s="4"/>
      <c r="R1422" s="4"/>
      <c r="S1422" s="4"/>
      <c r="T1422" s="4"/>
      <c r="U1422" s="4"/>
      <c r="V1422" s="4"/>
      <c r="W1422" s="4"/>
      <c r="X1422" s="4"/>
      <c r="Y1422" s="4"/>
      <c r="Z1422" s="4"/>
    </row>
    <row r="1423" spans="1:26" ht="14.25" customHeight="1" x14ac:dyDescent="0.3">
      <c r="A1423" s="6" t="s">
        <v>2451</v>
      </c>
      <c r="B1423" s="6" t="s">
        <v>2452</v>
      </c>
      <c r="C1423" s="4" t="str">
        <f ca="1">IFERROR(__xludf.DUMMYFUNCTION("GOOGLETRANSLATE(B1423,""auto"",""en"")"),"I was wondering whether the google ads are required in the official delhi airport website https://www.newdelhiairport.in/ . Most of the people travelling and referring to the respective airports official site for latest travel information But . I see this"&amp;" site shows lot of google ads in the home page and in other pages and making the visitors confuse. The Govt. may look into this. My apologies if am wrong.. its my 2 cents.")</f>
        <v>I was wondering whether the google ads are required in the official delhi airport website https://www.newdelhiairport.in/ . Most of the people travelling and referring to the respective airports official site for latest travel information But . I see this site shows lot of google ads in the home page and in other pages and making the visitors confuse. The Govt. may look into this. My apologies if am wrong.. its my 2 cents.</v>
      </c>
      <c r="D1423" s="4" t="s">
        <v>2452</v>
      </c>
      <c r="E1423" s="4"/>
      <c r="F1423" s="4"/>
      <c r="G1423" s="4"/>
      <c r="H1423" s="4"/>
      <c r="I1423" s="4"/>
      <c r="J1423" s="4"/>
      <c r="K1423" s="4"/>
      <c r="L1423" s="4"/>
      <c r="M1423" s="4"/>
      <c r="N1423" s="4"/>
      <c r="O1423" s="4"/>
      <c r="P1423" s="4"/>
      <c r="Q1423" s="4"/>
      <c r="R1423" s="4"/>
      <c r="S1423" s="4"/>
      <c r="T1423" s="4"/>
      <c r="U1423" s="4"/>
      <c r="V1423" s="4"/>
      <c r="W1423" s="4"/>
      <c r="X1423" s="4"/>
      <c r="Y1423" s="4"/>
      <c r="Z1423" s="4"/>
    </row>
    <row r="1424" spans="1:26" ht="14.25" customHeight="1" x14ac:dyDescent="0.3">
      <c r="A1424" s="6" t="s">
        <v>2453</v>
      </c>
      <c r="B1424" s="6" t="s">
        <v>2454</v>
      </c>
      <c r="C1424" s="4" t="str">
        <f ca="1">IFERROR(__xludf.DUMMYFUNCTION("GOOGLETRANSLATE(B1424,""auto"",""en"")"),"Thank you for sharing valuable information. I will surely implement this wisely for my site.
Thanks
Dextara Digital")</f>
        <v>Thank you for sharing valuable information. I will surely implement this wisely for my site.
Thanks
Dextara Digital</v>
      </c>
      <c r="D1424" s="4" t="s">
        <v>2454</v>
      </c>
      <c r="E1424" s="4"/>
      <c r="F1424" s="4"/>
      <c r="G1424" s="4"/>
      <c r="H1424" s="4"/>
      <c r="I1424" s="4"/>
      <c r="J1424" s="4"/>
      <c r="K1424" s="4"/>
      <c r="L1424" s="4"/>
      <c r="M1424" s="4"/>
      <c r="N1424" s="4"/>
      <c r="O1424" s="4"/>
      <c r="P1424" s="4"/>
      <c r="Q1424" s="4"/>
      <c r="R1424" s="4"/>
      <c r="S1424" s="4"/>
      <c r="T1424" s="4"/>
      <c r="U1424" s="4"/>
      <c r="V1424" s="4"/>
      <c r="W1424" s="4"/>
      <c r="X1424" s="4"/>
      <c r="Y1424" s="4"/>
      <c r="Z1424" s="4"/>
    </row>
    <row r="1425" spans="1:26" ht="14.25" customHeight="1" x14ac:dyDescent="0.3">
      <c r="A1425" s="6" t="s">
        <v>2455</v>
      </c>
      <c r="B1425" s="6" t="s">
        <v>762</v>
      </c>
      <c r="C1425" s="4" t="str">
        <f ca="1">IFERROR(__xludf.DUMMYFUNCTION("GOOGLETRANSLATE(B1425,""auto"",""en"")"),"yes")</f>
        <v>yes</v>
      </c>
      <c r="D1425" s="4" t="s">
        <v>762</v>
      </c>
      <c r="E1425" s="4"/>
      <c r="F1425" s="4"/>
      <c r="G1425" s="4"/>
      <c r="H1425" s="4"/>
      <c r="I1425" s="4"/>
      <c r="J1425" s="4"/>
      <c r="K1425" s="4"/>
      <c r="L1425" s="4"/>
      <c r="M1425" s="4"/>
      <c r="N1425" s="4"/>
      <c r="O1425" s="4"/>
      <c r="P1425" s="4"/>
      <c r="Q1425" s="4"/>
      <c r="R1425" s="4"/>
      <c r="S1425" s="4"/>
      <c r="T1425" s="4"/>
      <c r="U1425" s="4"/>
      <c r="V1425" s="4"/>
      <c r="W1425" s="4"/>
      <c r="X1425" s="4"/>
      <c r="Y1425" s="4"/>
      <c r="Z1425" s="4"/>
    </row>
    <row r="1426" spans="1:26" ht="14.25" customHeight="1" x14ac:dyDescent="0.3">
      <c r="A1426" s="6" t="s">
        <v>2456</v>
      </c>
      <c r="B1426" s="6" t="s">
        <v>2457</v>
      </c>
      <c r="C1426" s="4" t="str">
        <f ca="1">IFERROR(__xludf.DUMMYFUNCTION("GOOGLETRANSLATE(B1426,""auto"",""en"")"),"Dear Prime Minister Narendra Modi
When will my country be free from casteism 😥and when will the corruption be stop i have no my father . And i am thinking for for government job but when i listen about corruption then i scare because i have no my father "&amp;"so i have no any thing to give your corrupted officers my mother is normaly school swiper worker so please try to understand sir and please secur the india to corruption 😞")</f>
        <v>Dear Prime Minister Narendra Modi
When will my country be free from casteism 😥and when will the corruption be stop i have no my father . And i am thinking for for government job but when i listen about corruption then i scare because i have no my father so i have no any thing to give your corrupted officers my mother is normaly school swiper worker so please try to understand sir and please secur the india to corruption 😞</v>
      </c>
      <c r="D1426" s="4" t="s">
        <v>2457</v>
      </c>
      <c r="E1426" s="4"/>
      <c r="F1426" s="4"/>
      <c r="G1426" s="4"/>
      <c r="H1426" s="4"/>
      <c r="I1426" s="4"/>
      <c r="J1426" s="4"/>
      <c r="K1426" s="4"/>
      <c r="L1426" s="4"/>
      <c r="M1426" s="4"/>
      <c r="N1426" s="4"/>
      <c r="O1426" s="4"/>
      <c r="P1426" s="4"/>
      <c r="Q1426" s="4"/>
      <c r="R1426" s="4"/>
      <c r="S1426" s="4"/>
      <c r="T1426" s="4"/>
      <c r="U1426" s="4"/>
      <c r="V1426" s="4"/>
      <c r="W1426" s="4"/>
      <c r="X1426" s="4"/>
      <c r="Y1426" s="4"/>
      <c r="Z1426" s="4"/>
    </row>
    <row r="1427" spans="1:26" ht="14.25" customHeight="1" x14ac:dyDescent="0.3">
      <c r="A1427" s="6" t="s">
        <v>2458</v>
      </c>
      <c r="B1427" s="6" t="s">
        <v>2459</v>
      </c>
      <c r="C1427" s="4" t="str">
        <f ca="1">IFERROR(__xludf.DUMMYFUNCTION("GOOGLETRANSLATE(B1427,""auto"",""en"")"),"Sir,thanks for this government &amp; it's very happy to share this that's ""our constitution makes our country well developed country in many countries"".,")</f>
        <v>Sir,thanks for this government &amp; it's very happy to share this that's "our constitution makes our country well developed country in many countries".,</v>
      </c>
      <c r="D1427" s="4" t="s">
        <v>2459</v>
      </c>
      <c r="E1427" s="4"/>
      <c r="F1427" s="4"/>
      <c r="G1427" s="4"/>
      <c r="H1427" s="4"/>
      <c r="I1427" s="4"/>
      <c r="J1427" s="4"/>
      <c r="K1427" s="4"/>
      <c r="L1427" s="4"/>
      <c r="M1427" s="4"/>
      <c r="N1427" s="4"/>
      <c r="O1427" s="4"/>
      <c r="P1427" s="4"/>
      <c r="Q1427" s="4"/>
      <c r="R1427" s="4"/>
      <c r="S1427" s="4"/>
      <c r="T1427" s="4"/>
      <c r="U1427" s="4"/>
      <c r="V1427" s="4"/>
      <c r="W1427" s="4"/>
      <c r="X1427" s="4"/>
      <c r="Y1427" s="4"/>
      <c r="Z1427" s="4"/>
    </row>
    <row r="1428" spans="1:26" ht="14.25" customHeight="1" x14ac:dyDescent="0.3">
      <c r="A1428" s="6" t="s">
        <v>2456</v>
      </c>
      <c r="B1428" s="6" t="s">
        <v>2460</v>
      </c>
      <c r="C1428" s="4" t="str">
        <f ca="1">IFERROR(__xludf.DUMMYFUNCTION("GOOGLETRANSLATE(B1428,""auto"",""en"")"),"Hello
respected Indian Prime Minister Narendra Modi ji ,
When will my country be free from casteism")</f>
        <v>Hello
respected Indian Prime Minister Narendra Modi ji ,
When will my country be free from casteism</v>
      </c>
      <c r="D1428" s="4" t="s">
        <v>2460</v>
      </c>
      <c r="E1428" s="4"/>
      <c r="F1428" s="4"/>
      <c r="G1428" s="4"/>
      <c r="H1428" s="4"/>
      <c r="I1428" s="4"/>
      <c r="J1428" s="4"/>
      <c r="K1428" s="4"/>
      <c r="L1428" s="4"/>
      <c r="M1428" s="4"/>
      <c r="N1428" s="4"/>
      <c r="O1428" s="4"/>
      <c r="P1428" s="4"/>
      <c r="Q1428" s="4"/>
      <c r="R1428" s="4"/>
      <c r="S1428" s="4"/>
      <c r="T1428" s="4"/>
      <c r="U1428" s="4"/>
      <c r="V1428" s="4"/>
      <c r="W1428" s="4"/>
      <c r="X1428" s="4"/>
      <c r="Y1428" s="4"/>
      <c r="Z1428" s="4"/>
    </row>
    <row r="1429" spans="1:26" ht="14.25" customHeight="1" x14ac:dyDescent="0.3">
      <c r="A1429" s="6" t="s">
        <v>2456</v>
      </c>
      <c r="B1429" s="6" t="s">
        <v>2461</v>
      </c>
      <c r="C1429" s="4" t="str">
        <f ca="1">IFERROR(__xludf.DUMMYFUNCTION("GOOGLETRANSLATE(B1429,""auto"",""en"")"),"When will my country be free from casteism")</f>
        <v>When will my country be free from casteism</v>
      </c>
      <c r="D1429" s="4" t="s">
        <v>2461</v>
      </c>
      <c r="E1429" s="4"/>
      <c r="F1429" s="4"/>
      <c r="G1429" s="4"/>
      <c r="H1429" s="4"/>
      <c r="I1429" s="4"/>
      <c r="J1429" s="4"/>
      <c r="K1429" s="4"/>
      <c r="L1429" s="4"/>
      <c r="M1429" s="4"/>
      <c r="N1429" s="4"/>
      <c r="O1429" s="4"/>
      <c r="P1429" s="4"/>
      <c r="Q1429" s="4"/>
      <c r="R1429" s="4"/>
      <c r="S1429" s="4"/>
      <c r="T1429" s="4"/>
      <c r="U1429" s="4"/>
      <c r="V1429" s="4"/>
      <c r="W1429" s="4"/>
      <c r="X1429" s="4"/>
      <c r="Y1429" s="4"/>
      <c r="Z1429" s="4"/>
    </row>
    <row r="1430" spans="1:26" ht="14.25" customHeight="1" x14ac:dyDescent="0.3">
      <c r="A1430" s="6" t="s">
        <v>2462</v>
      </c>
      <c r="B1430" s="6" t="s">
        <v>2463</v>
      </c>
      <c r="C1430" s="4" t="str">
        <f ca="1">IFERROR(__xludf.DUMMYFUNCTION("GOOGLETRANSLATE(B1430,""auto"",""en"")"),"Development at the level of Sir villages is decreasing
It is important to see like panchayats")</f>
        <v>Development at the level of Sir villages is decreasing
It is important to see like panchayats</v>
      </c>
      <c r="D1430" s="4" t="s">
        <v>3245</v>
      </c>
      <c r="E1430" s="4"/>
      <c r="F1430" s="4"/>
      <c r="G1430" s="4"/>
      <c r="H1430" s="4"/>
      <c r="I1430" s="4"/>
      <c r="J1430" s="4"/>
      <c r="K1430" s="4"/>
      <c r="L1430" s="4"/>
      <c r="M1430" s="4"/>
      <c r="N1430" s="4"/>
      <c r="O1430" s="4"/>
      <c r="P1430" s="4"/>
      <c r="Q1430" s="4"/>
      <c r="R1430" s="4"/>
      <c r="S1430" s="4"/>
      <c r="T1430" s="4"/>
      <c r="U1430" s="4"/>
      <c r="V1430" s="4"/>
      <c r="W1430" s="4"/>
      <c r="X1430" s="4"/>
      <c r="Y1430" s="4"/>
      <c r="Z1430" s="4"/>
    </row>
    <row r="1431" spans="1:26" ht="14.25" customHeight="1" x14ac:dyDescent="0.3">
      <c r="A1431" s="6" t="s">
        <v>2464</v>
      </c>
      <c r="B1431" s="6" t="s">
        <v>2465</v>
      </c>
      <c r="C1431" s="4" t="str">
        <f ca="1">IFERROR(__xludf.DUMMYFUNCTION("GOOGLETRANSLATE(B1431,""auto"",""en"")"),"Janagana Managana Adhi Nayaka Jayaye")</f>
        <v>Janagana Managana Adhi Nayaka Jayaye</v>
      </c>
      <c r="D1431" s="4" t="s">
        <v>3246</v>
      </c>
      <c r="E1431" s="4"/>
      <c r="F1431" s="4"/>
      <c r="G1431" s="4"/>
      <c r="H1431" s="4"/>
      <c r="I1431" s="4"/>
      <c r="J1431" s="4"/>
      <c r="K1431" s="4"/>
      <c r="L1431" s="4"/>
      <c r="M1431" s="4"/>
      <c r="N1431" s="4"/>
      <c r="O1431" s="4"/>
      <c r="P1431" s="4"/>
      <c r="Q1431" s="4"/>
      <c r="R1431" s="4"/>
      <c r="S1431" s="4"/>
      <c r="T1431" s="4"/>
      <c r="U1431" s="4"/>
      <c r="V1431" s="4"/>
      <c r="W1431" s="4"/>
      <c r="X1431" s="4"/>
      <c r="Y1431" s="4"/>
      <c r="Z1431" s="4"/>
    </row>
    <row r="1432" spans="1:26" ht="14.25" customHeight="1" x14ac:dyDescent="0.3">
      <c r="A1432" s="6" t="s">
        <v>2466</v>
      </c>
      <c r="B1432" s="6" t="s">
        <v>2467</v>
      </c>
      <c r="C1432" s="4" t="str">
        <f ca="1">IFERROR(__xludf.DUMMYFUNCTION("GOOGLETRANSLATE(B1432,""auto"",""en"")"),"Good morning sir. I want to know how exam help students and teachers")</f>
        <v>Good morning sir. I want to know how exam help students and teachers</v>
      </c>
      <c r="D1432" s="4" t="s">
        <v>2467</v>
      </c>
      <c r="E1432" s="4"/>
      <c r="F1432" s="4"/>
      <c r="G1432" s="4"/>
      <c r="H1432" s="4"/>
      <c r="I1432" s="4"/>
      <c r="J1432" s="4"/>
      <c r="K1432" s="4"/>
      <c r="L1432" s="4"/>
      <c r="M1432" s="4"/>
      <c r="N1432" s="4"/>
      <c r="O1432" s="4"/>
      <c r="P1432" s="4"/>
      <c r="Q1432" s="4"/>
      <c r="R1432" s="4"/>
      <c r="S1432" s="4"/>
      <c r="T1432" s="4"/>
      <c r="U1432" s="4"/>
      <c r="V1432" s="4"/>
      <c r="W1432" s="4"/>
      <c r="X1432" s="4"/>
      <c r="Y1432" s="4"/>
      <c r="Z1432" s="4"/>
    </row>
    <row r="1433" spans="1:26" ht="14.25" customHeight="1" x14ac:dyDescent="0.3">
      <c r="A1433" s="6" t="s">
        <v>2468</v>
      </c>
      <c r="B1433" s="6" t="s">
        <v>2469</v>
      </c>
      <c r="C1433" s="4" t="str">
        <f ca="1">IFERROR(__xludf.DUMMYFUNCTION("GOOGLETRANSLATE(B1433,""auto"",""en"")"),"Hello sir
Sir, I want the government to implement the Citizenship Law and Population Control Act as soon as possible in the nation.")</f>
        <v>Hello sir
Sir, I want the government to implement the Citizenship Law and Population Control Act as soon as possible in the nation.</v>
      </c>
      <c r="D1433" s="4" t="s">
        <v>3247</v>
      </c>
      <c r="E1433" s="4"/>
      <c r="F1433" s="4"/>
      <c r="G1433" s="4"/>
      <c r="H1433" s="4"/>
      <c r="I1433" s="4"/>
      <c r="J1433" s="4"/>
      <c r="K1433" s="4"/>
      <c r="L1433" s="4"/>
      <c r="M1433" s="4"/>
      <c r="N1433" s="4"/>
      <c r="O1433" s="4"/>
      <c r="P1433" s="4"/>
      <c r="Q1433" s="4"/>
      <c r="R1433" s="4"/>
      <c r="S1433" s="4"/>
      <c r="T1433" s="4"/>
      <c r="U1433" s="4"/>
      <c r="V1433" s="4"/>
      <c r="W1433" s="4"/>
      <c r="X1433" s="4"/>
      <c r="Y1433" s="4"/>
      <c r="Z1433" s="4"/>
    </row>
    <row r="1434" spans="1:26" ht="14.25" customHeight="1" x14ac:dyDescent="0.3">
      <c r="A1434" s="6" t="s">
        <v>2470</v>
      </c>
      <c r="B1434" s="6" t="s">
        <v>2471</v>
      </c>
      <c r="C1434" s="4" t="str">
        <f ca="1">IFERROR(__xludf.DUMMYFUNCTION("GOOGLETRANSLATE(B1434,""auto"",""en"")"),"Sir apki vjhashe pu desh ak digital ki aur hogya hai sir apjitni mehnt kio nhi karta sir mai aghhe Mane Nati curburtion byuro mai bagliya tha to sir abhitak riplay nhi aya muje bhi apki Tara desh ke vikhash mai dhag lrker kio asha kam kru sir maine organi"&amp;"zation Vigilance Kabhi Crtificet Mila Hai Hamra Sur Gujarat Gambhatgam Hara Citi.Surat Hai To")</f>
        <v>Sir apki vjhashe pu desh ak digital ki aur hogya hai sir apjitni mehnt kio nhi karta sir mai aghhe Mane Nati curburtion byuro mai bagliya tha to sir abhitak riplay nhi aya muje bhi apki Tara desh ke vikhash mai dhag lrker kio asha kam kru sir maine organization Vigilance Kabhi Crtificet Mila Hai Hamra Sur Gujarat Gambhatgam Hara Citi.Surat Hai To</v>
      </c>
      <c r="D1434" s="4" t="s">
        <v>3248</v>
      </c>
      <c r="E1434" s="4"/>
      <c r="F1434" s="4"/>
      <c r="G1434" s="4"/>
      <c r="H1434" s="4"/>
      <c r="I1434" s="4"/>
      <c r="J1434" s="4"/>
      <c r="K1434" s="4"/>
      <c r="L1434" s="4"/>
      <c r="M1434" s="4"/>
      <c r="N1434" s="4"/>
      <c r="O1434" s="4"/>
      <c r="P1434" s="4"/>
      <c r="Q1434" s="4"/>
      <c r="R1434" s="4"/>
      <c r="S1434" s="4"/>
      <c r="T1434" s="4"/>
      <c r="U1434" s="4"/>
      <c r="V1434" s="4"/>
      <c r="W1434" s="4"/>
      <c r="X1434" s="4"/>
      <c r="Y1434" s="4"/>
      <c r="Z1434" s="4"/>
    </row>
    <row r="1435" spans="1:26" ht="14.25" customHeight="1" x14ac:dyDescent="0.3">
      <c r="A1435" s="6" t="s">
        <v>2472</v>
      </c>
      <c r="B1435" s="6" t="s">
        <v>2473</v>
      </c>
      <c r="C1435" s="4" t="str">
        <f ca="1">IFERROR(__xludf.DUMMYFUNCTION("GOOGLETRANSLATE(B1435,""auto"",""en"")"),"population Control")</f>
        <v>population Control</v>
      </c>
      <c r="D1435" s="4" t="s">
        <v>2473</v>
      </c>
      <c r="E1435" s="4"/>
      <c r="F1435" s="4"/>
      <c r="G1435" s="4"/>
      <c r="H1435" s="4"/>
      <c r="I1435" s="4"/>
      <c r="J1435" s="4"/>
      <c r="K1435" s="4"/>
      <c r="L1435" s="4"/>
      <c r="M1435" s="4"/>
      <c r="N1435" s="4"/>
      <c r="O1435" s="4"/>
      <c r="P1435" s="4"/>
      <c r="Q1435" s="4"/>
      <c r="R1435" s="4"/>
      <c r="S1435" s="4"/>
      <c r="T1435" s="4"/>
      <c r="U1435" s="4"/>
      <c r="V1435" s="4"/>
      <c r="W1435" s="4"/>
      <c r="X1435" s="4"/>
      <c r="Y1435" s="4"/>
      <c r="Z1435" s="4"/>
    </row>
    <row r="1436" spans="1:26" ht="14.25" customHeight="1" x14ac:dyDescent="0.3">
      <c r="A1436" s="6" t="s">
        <v>2474</v>
      </c>
      <c r="B1436" s="6" t="s">
        <v>2475</v>
      </c>
      <c r="C1436" s="4" t="str">
        <f ca="1">IFERROR(__xludf.DUMMYFUNCTION("GOOGLETRANSLATE(B1436,""auto"",""en"")"),"birth control only one")</f>
        <v>birth control only one</v>
      </c>
      <c r="D1436" s="4" t="s">
        <v>2475</v>
      </c>
      <c r="E1436" s="4"/>
      <c r="F1436" s="4"/>
      <c r="G1436" s="4"/>
      <c r="H1436" s="4"/>
      <c r="I1436" s="4"/>
      <c r="J1436" s="4"/>
      <c r="K1436" s="4"/>
      <c r="L1436" s="4"/>
      <c r="M1436" s="4"/>
      <c r="N1436" s="4"/>
      <c r="O1436" s="4"/>
      <c r="P1436" s="4"/>
      <c r="Q1436" s="4"/>
      <c r="R1436" s="4"/>
      <c r="S1436" s="4"/>
      <c r="T1436" s="4"/>
      <c r="U1436" s="4"/>
      <c r="V1436" s="4"/>
      <c r="W1436" s="4"/>
      <c r="X1436" s="4"/>
      <c r="Y1436" s="4"/>
      <c r="Z1436" s="4"/>
    </row>
    <row r="1437" spans="1:26" ht="14.25" customHeight="1" x14ac:dyDescent="0.3">
      <c r="A1437" s="6" t="s">
        <v>2476</v>
      </c>
      <c r="B1437" s="6" t="s">
        <v>2477</v>
      </c>
      <c r="C1437" s="4" t="str">
        <f ca="1">IFERROR(__xludf.DUMMYFUNCTION("GOOGLETRANSLATE(B1437,""auto"",""en"")"),"Mr. ji, there is some difficulty in making communication in sharing your mind, please please make it more simplified and we would like to request you about the all -round development of the development of our region village, Mr. Ji, many schemes that you "&amp;"have It has been run but it is not able to reach our village, our younger generation is getting into drug addiction, please pay attention to the children towards the village, the children of the city have joined you, but the villagers have not been able t"&amp;"o join me yet Please add to")</f>
        <v>Mr. ji, there is some difficulty in making communication in sharing your mind, please please make it more simplified and we would like to request you about the all -round development of the development of our region village, Mr. Ji, many schemes that you have It has been run but it is not able to reach our village, our younger generation is getting into drug addiction, please pay attention to the children towards the village, the children of the city have joined you, but the villagers have not been able to join me yet Please add to</v>
      </c>
      <c r="D1437" s="4" t="s">
        <v>3249</v>
      </c>
      <c r="E1437" s="4"/>
      <c r="F1437" s="4"/>
      <c r="G1437" s="4"/>
      <c r="H1437" s="4"/>
      <c r="I1437" s="4"/>
      <c r="J1437" s="4"/>
      <c r="K1437" s="4"/>
      <c r="L1437" s="4"/>
      <c r="M1437" s="4"/>
      <c r="N1437" s="4"/>
      <c r="O1437" s="4"/>
      <c r="P1437" s="4"/>
      <c r="Q1437" s="4"/>
      <c r="R1437" s="4"/>
      <c r="S1437" s="4"/>
      <c r="T1437" s="4"/>
      <c r="U1437" s="4"/>
      <c r="V1437" s="4"/>
      <c r="W1437" s="4"/>
      <c r="X1437" s="4"/>
      <c r="Y1437" s="4"/>
      <c r="Z1437" s="4"/>
    </row>
    <row r="1438" spans="1:26" ht="14.25" customHeight="1" x14ac:dyDescent="0.3">
      <c r="A1438" s="6" t="s">
        <v>2476</v>
      </c>
      <c r="B1438" s="6" t="s">
        <v>2477</v>
      </c>
      <c r="C1438" s="4" t="str">
        <f ca="1">IFERROR(__xludf.DUMMYFUNCTION("GOOGLETRANSLATE(B1438,""auto"",""en"")"),"Mr. ji, there is some difficulty in making communication in sharing your mind, please please make it more simplified and we would like to request you about the all -round development of the development of our region village, Mr. Ji, many schemes that you "&amp;"have It has been run but it is not able to reach our village, our younger generation is getting into drug addiction, please pay attention to the children towards the village, the children of the city have joined you, but the villagers have not been able t"&amp;"o join me yet Please add to")</f>
        <v>Mr. ji, there is some difficulty in making communication in sharing your mind, please please make it more simplified and we would like to request you about the all -round development of the development of our region village, Mr. Ji, many schemes that you have It has been run but it is not able to reach our village, our younger generation is getting into drug addiction, please pay attention to the children towards the village, the children of the city have joined you, but the villagers have not been able to join me yet Please add to</v>
      </c>
      <c r="D1438" s="4" t="s">
        <v>3249</v>
      </c>
      <c r="E1438" s="4"/>
      <c r="F1438" s="4"/>
      <c r="G1438" s="4"/>
      <c r="H1438" s="4"/>
      <c r="I1438" s="4"/>
      <c r="J1438" s="4"/>
      <c r="K1438" s="4"/>
      <c r="L1438" s="4"/>
      <c r="M1438" s="4"/>
      <c r="N1438" s="4"/>
      <c r="O1438" s="4"/>
      <c r="P1438" s="4"/>
      <c r="Q1438" s="4"/>
      <c r="R1438" s="4"/>
      <c r="S1438" s="4"/>
      <c r="T1438" s="4"/>
      <c r="U1438" s="4"/>
      <c r="V1438" s="4"/>
      <c r="W1438" s="4"/>
      <c r="X1438" s="4"/>
      <c r="Y1438" s="4"/>
      <c r="Z1438" s="4"/>
    </row>
    <row r="1439" spans="1:26" ht="14.25" customHeight="1" x14ac:dyDescent="0.3">
      <c r="A1439" s="6" t="s">
        <v>2478</v>
      </c>
      <c r="B1439" s="6" t="s">
        <v>2479</v>
      </c>
      <c r="C1439" s="4" t="str">
        <f ca="1">IFERROR(__xludf.DUMMYFUNCTION("GOOGLETRANSLATE(B1439,""auto"",""en"")"),"Dear Sir/ma'am,
I have one idea to bost Indian economy along with social welfare. If government opens a demate account of every Indian child on his birth and freez it till young age of that child and deposit 10/- monthly or else. Government may only depos"&amp;"it in public sector company shares. It benifit government also to boost their economy through these funds because public sector company belongs to government. End of the all that money ultimately come to government. And this will also boost share market f"&amp;"low of money. This idea will benefit whole society along with government and Indian Economy too.
Jai Hind ! Namaskar
From: Vinay Bahuguna")</f>
        <v>Dear Sir/ma'am,
I have one idea to bost Indian economy along with social welfare. If government opens a demate account of every Indian child on his birth and freez it till young age of that child and deposit 10/- monthly or else. Government may only deposit in public sector company shares. It benifit government also to boost their economy through these funds because public sector company belongs to government. End of the all that money ultimately come to government. And this will also boost share market flow of money. This idea will benefit whole society along with government and Indian Economy too.
Jai Hind ! Namaskar
From: Vinay Bahuguna</v>
      </c>
      <c r="D1439" s="4" t="s">
        <v>2479</v>
      </c>
      <c r="E1439" s="4"/>
      <c r="F1439" s="4"/>
      <c r="G1439" s="4"/>
      <c r="H1439" s="4"/>
      <c r="I1439" s="4"/>
      <c r="J1439" s="4"/>
      <c r="K1439" s="4"/>
      <c r="L1439" s="4"/>
      <c r="M1439" s="4"/>
      <c r="N1439" s="4"/>
      <c r="O1439" s="4"/>
      <c r="P1439" s="4"/>
      <c r="Q1439" s="4"/>
      <c r="R1439" s="4"/>
      <c r="S1439" s="4"/>
      <c r="T1439" s="4"/>
      <c r="U1439" s="4"/>
      <c r="V1439" s="4"/>
      <c r="W1439" s="4"/>
      <c r="X1439" s="4"/>
      <c r="Y1439" s="4"/>
      <c r="Z1439" s="4"/>
    </row>
    <row r="1440" spans="1:26" ht="14.25" customHeight="1" x14ac:dyDescent="0.3">
      <c r="A1440" s="6" t="s">
        <v>2480</v>
      </c>
      <c r="B1440" s="6" t="s">
        <v>2481</v>
      </c>
      <c r="C1440" s="4" t="str">
        <f ca="1">IFERROR(__xludf.DUMMYFUNCTION("GOOGLETRANSLATE(B1440,""auto"",""en"")"),"need to improve road quality of mumbai goa National highway. it is the worst road i can say. no political leader is paying attention here")</f>
        <v>need to improve road quality of mumbai goa National highway. it is the worst road i can say. no political leader is paying attention here</v>
      </c>
      <c r="D1440" s="4" t="s">
        <v>2481</v>
      </c>
      <c r="E1440" s="4"/>
      <c r="F1440" s="4"/>
      <c r="G1440" s="4"/>
      <c r="H1440" s="4"/>
      <c r="I1440" s="4"/>
      <c r="J1440" s="4"/>
      <c r="K1440" s="4"/>
      <c r="L1440" s="4"/>
      <c r="M1440" s="4"/>
      <c r="N1440" s="4"/>
      <c r="O1440" s="4"/>
      <c r="P1440" s="4"/>
      <c r="Q1440" s="4"/>
      <c r="R1440" s="4"/>
      <c r="S1440" s="4"/>
      <c r="T1440" s="4"/>
      <c r="U1440" s="4"/>
      <c r="V1440" s="4"/>
      <c r="W1440" s="4"/>
      <c r="X1440" s="4"/>
      <c r="Y1440" s="4"/>
      <c r="Z1440" s="4"/>
    </row>
    <row r="1441" spans="1:26" ht="14.25" customHeight="1" x14ac:dyDescent="0.3">
      <c r="A1441" s="6" t="s">
        <v>2482</v>
      </c>
      <c r="B1441" s="6" t="s">
        <v>2483</v>
      </c>
      <c r="C1441" s="4" t="str">
        <f ca="1">IFERROR(__xludf.DUMMYFUNCTION("GOOGLETRANSLATE(B1441,""auto"",""en"")"),"To,
Honorable Sir/Madam,
We have worked on a project with different idea .Kindly consider this as a submission to my gov Idea Box.
External factors may keeps biasing about leaders ,may lead to incorrect decision of peoples .Analysis of leaders is needed i"&amp;"n democracy by software .
""Leaders article analysis"" sample prototype Lokrajya analysis
alternative title ""Knowledge Extraction from Text Articles and its Statistical Representation""
Please find the project report .
1.lokrajya analysis (Minister artic"&amp;"le analysis)
1. report
2.upscfever.com about me
https://upscfever.com/upsc-fever/about-us.html
Prof. Kiran K. Joshi,
Assistant Professor,
Computer Engg. &amp; IT Dept,
VJTI Mumbai
Veermata Jijabai Technological Institute
(FORMER VICTORIA JUBILEE TECH. INST. E"&amp;"ST 1887)
MUMBAI ,INDIA
M.TECH COMP. ENGG (COEP)
INDIA")</f>
        <v>To,
Honorable Sir/Madam,
We have worked on a project with different idea .Kindly consider this as a submission to my gov Idea Box.
External factors may keeps biasing about leaders ,may lead to incorrect decision of peoples .Analysis of leaders is needed in democracy by software .
"Leaders article analysis" sample prototype Lokrajya analysis
alternative title "Knowledge Extraction from Text Articles and its Statistical Representation"
Please find the project report .
1.lokrajya analysis (Minister article analysis)
1. report
2.upscfever.com about me
https://upscfever.com/upsc-fever/about-us.html
Prof. Kiran K. Joshi,
Assistant Professor,
Computer Engg. &amp; IT Dept,
VJTI Mumbai
Veermata Jijabai Technological Institute
(FORMER VICTORIA JUBILEE TECH. INST. EST 1887)
MUMBAI ,INDIA
M.TECH COMP. ENGG (COEP)
INDIA</v>
      </c>
      <c r="D1441" s="4" t="s">
        <v>2483</v>
      </c>
      <c r="E1441" s="4"/>
      <c r="F1441" s="4"/>
      <c r="G1441" s="4"/>
      <c r="H1441" s="4"/>
      <c r="I1441" s="4"/>
      <c r="J1441" s="4"/>
      <c r="K1441" s="4"/>
      <c r="L1441" s="4"/>
      <c r="M1441" s="4"/>
      <c r="N1441" s="4"/>
      <c r="O1441" s="4"/>
      <c r="P1441" s="4"/>
      <c r="Q1441" s="4"/>
      <c r="R1441" s="4"/>
      <c r="S1441" s="4"/>
      <c r="T1441" s="4"/>
      <c r="U1441" s="4"/>
      <c r="V1441" s="4"/>
      <c r="W1441" s="4"/>
      <c r="X1441" s="4"/>
      <c r="Y1441" s="4"/>
      <c r="Z1441" s="4"/>
    </row>
    <row r="1442" spans="1:26" ht="14.25" customHeight="1" x14ac:dyDescent="0.3">
      <c r="A1442" s="6" t="s">
        <v>2484</v>
      </c>
      <c r="B1442" s="6" t="s">
        <v>2485</v>
      </c>
      <c r="C1442" s="4" t="str">
        <f ca="1">IFERROR(__xludf.DUMMYFUNCTION("GOOGLETRANSLATE(B1442,""auto"",""en"")"),"sir put a gps tracker watch to government employees who will be roaming outside on working time and which gives you the signals when they remove the watch also put sound recording system to monitor them")</f>
        <v>sir put a gps tracker watch to government employees who will be roaming outside on working time and which gives you the signals when they remove the watch also put sound recording system to monitor them</v>
      </c>
      <c r="D1442" s="4" t="s">
        <v>2485</v>
      </c>
      <c r="E1442" s="4"/>
      <c r="F1442" s="4"/>
      <c r="G1442" s="4"/>
      <c r="H1442" s="4"/>
      <c r="I1442" s="4"/>
      <c r="J1442" s="4"/>
      <c r="K1442" s="4"/>
      <c r="L1442" s="4"/>
      <c r="M1442" s="4"/>
      <c r="N1442" s="4"/>
      <c r="O1442" s="4"/>
      <c r="P1442" s="4"/>
      <c r="Q1442" s="4"/>
      <c r="R1442" s="4"/>
      <c r="S1442" s="4"/>
      <c r="T1442" s="4"/>
      <c r="U1442" s="4"/>
      <c r="V1442" s="4"/>
      <c r="W1442" s="4"/>
      <c r="X1442" s="4"/>
      <c r="Y1442" s="4"/>
      <c r="Z1442" s="4"/>
    </row>
    <row r="1443" spans="1:26" ht="14.25" customHeight="1" x14ac:dyDescent="0.3">
      <c r="A1443" s="6" t="s">
        <v>2486</v>
      </c>
      <c r="B1443" s="6" t="s">
        <v>2487</v>
      </c>
      <c r="C1443" s="4" t="str">
        <f ca="1">IFERROR(__xludf.DUMMYFUNCTION("GOOGLETRANSLATE(B1443,""auto"",""en"")"),"Sir Villages Lo pedda Vallaku pension vachina pani chesuko leka potunnaru. Gov Ouri Mottaniki Village Kitchen Erpatu Cheyali, Ourlo Musali Vandukokunda Ade Tinali, Chetta Bandi Madiri Evening 4 Ki Tea, Coffie Snaks Ivvali, Viti Kosam Primary Health Center"&amp;" Valla Help Tisukovali. Pillalu daggara undatam ledu, dabbu unna vanta chesuko leka potunnaru .panchayat tarapuna idanta jaragali. Dini Valla Old Age Home Avasaram Undadu, Unna Outilo
Inta tini santhosham ga untaru. Samvastaraniki 1 Jata Cheppulu, Chaliko"&amp;"tu, Cheti Karra, Kallajodu Ivvali. Karchu kosam vache pension lo konta cut cheyandi.vasati bagunte andaru cut ayina money ni pattincukoru. Govt EE Musali Valla mida ekkuva drusti pettalani korukuntunnanu.")</f>
        <v>Sir Villages Lo pedda Vallaku pension vachina pani chesuko leka potunnaru. Gov Ouri Mottaniki Village Kitchen Erpatu Cheyali, Ourlo Musali Vandukokunda Ade Tinali, Chetta Bandi Madiri Evening 4 Ki Tea, Coffie Snaks Ivvali, Viti Kosam Primary Health Center Valla Help Tisukovali. Pillalu daggara undatam ledu, dabbu unna vanta chesuko leka potunnaru .panchayat tarapuna idanta jaragali. Dini Valla Old Age Home Avasaram Undadu, Unna Outilo
Inta tini santhosham ga untaru. Samvastaraniki 1 Jata Cheppulu, Chalikotu, Cheti Karra, Kallajodu Ivvali. Karchu kosam vache pension lo konta cut cheyandi.vasati bagunte andaru cut ayina money ni pattincukoru. Govt EE Musali Valla mida ekkuva drusti pettalani korukuntunnanu.</v>
      </c>
      <c r="D1443" s="4" t="s">
        <v>3250</v>
      </c>
      <c r="E1443" s="4"/>
      <c r="F1443" s="4"/>
      <c r="G1443" s="4"/>
      <c r="H1443" s="4"/>
      <c r="I1443" s="4"/>
      <c r="J1443" s="4"/>
      <c r="K1443" s="4"/>
      <c r="L1443" s="4"/>
      <c r="M1443" s="4"/>
      <c r="N1443" s="4"/>
      <c r="O1443" s="4"/>
      <c r="P1443" s="4"/>
      <c r="Q1443" s="4"/>
      <c r="R1443" s="4"/>
      <c r="S1443" s="4"/>
      <c r="T1443" s="4"/>
      <c r="U1443" s="4"/>
      <c r="V1443" s="4"/>
      <c r="W1443" s="4"/>
      <c r="X1443" s="4"/>
      <c r="Y1443" s="4"/>
      <c r="Z1443" s="4"/>
    </row>
    <row r="1444" spans="1:26" ht="14.25" customHeight="1" x14ac:dyDescent="0.3">
      <c r="A1444" s="6" t="s">
        <v>2488</v>
      </c>
      <c r="B1444" s="6" t="s">
        <v>2489</v>
      </c>
      <c r="C1444" s="4" t="str">
        <f ca="1">IFERROR(__xludf.DUMMYFUNCTION("GOOGLETRANSLATE(B1444,""auto"",""en"")"),"Respected prime minister sir,
My question is how to do self study? because there was no any time for do self study there is many works of school and tuitions students have not do self study for an exam or in exam we loses our confidence!")</f>
        <v>Respected prime minister sir,
My question is how to do self study? because there was no any time for do self study there is many works of school and tuitions students have not do self study for an exam or in exam we loses our confidence!</v>
      </c>
      <c r="D1444" s="4" t="s">
        <v>2489</v>
      </c>
      <c r="E1444" s="4"/>
      <c r="F1444" s="4"/>
      <c r="G1444" s="4"/>
      <c r="H1444" s="4"/>
      <c r="I1444" s="4"/>
      <c r="J1444" s="4"/>
      <c r="K1444" s="4"/>
      <c r="L1444" s="4"/>
      <c r="M1444" s="4"/>
      <c r="N1444" s="4"/>
      <c r="O1444" s="4"/>
      <c r="P1444" s="4"/>
      <c r="Q1444" s="4"/>
      <c r="R1444" s="4"/>
      <c r="S1444" s="4"/>
      <c r="T1444" s="4"/>
      <c r="U1444" s="4"/>
      <c r="V1444" s="4"/>
      <c r="W1444" s="4"/>
      <c r="X1444" s="4"/>
      <c r="Y1444" s="4"/>
      <c r="Z1444" s="4"/>
    </row>
    <row r="1445" spans="1:26" ht="14.25" customHeight="1" x14ac:dyDescent="0.3">
      <c r="A1445" s="6" t="s">
        <v>2490</v>
      </c>
      <c r="B1445" s="6" t="s">
        <v>2491</v>
      </c>
      <c r="C1445" s="4" t="str">
        <f ca="1">IFERROR(__xludf.DUMMYFUNCTION("GOOGLETRANSLATE(B1445,""auto"",""en"")"),"hi")</f>
        <v>hi</v>
      </c>
      <c r="D1445" s="4" t="s">
        <v>2491</v>
      </c>
      <c r="E1445" s="4"/>
      <c r="F1445" s="4"/>
      <c r="G1445" s="4"/>
      <c r="H1445" s="4"/>
      <c r="I1445" s="4"/>
      <c r="J1445" s="4"/>
      <c r="K1445" s="4"/>
      <c r="L1445" s="4"/>
      <c r="M1445" s="4"/>
      <c r="N1445" s="4"/>
      <c r="O1445" s="4"/>
      <c r="P1445" s="4"/>
      <c r="Q1445" s="4"/>
      <c r="R1445" s="4"/>
      <c r="S1445" s="4"/>
      <c r="T1445" s="4"/>
      <c r="U1445" s="4"/>
      <c r="V1445" s="4"/>
      <c r="W1445" s="4"/>
      <c r="X1445" s="4"/>
      <c r="Y1445" s="4"/>
      <c r="Z1445" s="4"/>
    </row>
    <row r="1446" spans="1:26" ht="14.25" customHeight="1" x14ac:dyDescent="0.3">
      <c r="A1446" s="6" t="s">
        <v>2492</v>
      </c>
      <c r="B1446" s="6" t="s">
        <v>2493</v>
      </c>
      <c r="C1446" s="4" t="str">
        <f ca="1">IFERROR(__xludf.DUMMYFUNCTION("GOOGLETRANSLATE(B1446,""auto"",""en"")"),"Why doesn't TRAI take action against the telecom service providers and tell them to provide access to adjust the speed of the internet data may be 5g, or 4g in Mbps without losing data available")</f>
        <v>Why doesn't TRAI take action against the telecom service providers and tell them to provide access to adjust the speed of the internet data may be 5g, or 4g in Mbps without losing data available</v>
      </c>
      <c r="D1446" s="4" t="s">
        <v>2493</v>
      </c>
      <c r="E1446" s="4"/>
      <c r="F1446" s="4"/>
      <c r="G1446" s="4"/>
      <c r="H1446" s="4"/>
      <c r="I1446" s="4"/>
      <c r="J1446" s="4"/>
      <c r="K1446" s="4"/>
      <c r="L1446" s="4"/>
      <c r="M1446" s="4"/>
      <c r="N1446" s="4"/>
      <c r="O1446" s="4"/>
      <c r="P1446" s="4"/>
      <c r="Q1446" s="4"/>
      <c r="R1446" s="4"/>
      <c r="S1446" s="4"/>
      <c r="T1446" s="4"/>
      <c r="U1446" s="4"/>
      <c r="V1446" s="4"/>
      <c r="W1446" s="4"/>
      <c r="X1446" s="4"/>
      <c r="Y1446" s="4"/>
      <c r="Z1446" s="4"/>
    </row>
    <row r="1447" spans="1:26" ht="14.25" customHeight="1" x14ac:dyDescent="0.3">
      <c r="A1447" s="6" t="s">
        <v>2494</v>
      </c>
      <c r="B1447" s="6" t="s">
        <v>2495</v>
      </c>
      <c r="C1447" s="4" t="str">
        <f ca="1">IFERROR(__xludf.DUMMYFUNCTION("GOOGLETRANSLATE(B1447,""auto"",""en"")"),"Saw our Home Minister , Mr Amit Shah speak about the Drug Problems in the Country. It is a very big problem and as an Engineer with 15 years plus experience in Placements, this Drug Problem brings down productivity and ruins families. My suggestion would "&amp;"be to assign special courts for this drug menace and fast track cases. Strict Action to be taken against criminals indulging in distribution of drugs and equally strict action to be taken against any officer in any capacity aiding these criminals to escap"&amp;"e.GOD Bless our Country and hope to see our Country as the Top Developed Nation of the World in my lifetime. Jai Hind.")</f>
        <v>Saw our Home Minister , Mr Amit Shah speak about the Drug Problems in the Country. It is a very big problem and as an Engineer with 15 years plus experience in Placements, this Drug Problem brings down productivity and ruins families. My suggestion would be to assign special courts for this drug menace and fast track cases. Strict Action to be taken against criminals indulging in distribution of drugs and equally strict action to be taken against any officer in any capacity aiding these criminals to escape.GOD Bless our Country and hope to see our Country as the Top Developed Nation of the World in my lifetime. Jai Hind.</v>
      </c>
      <c r="D1447" s="4" t="s">
        <v>2495</v>
      </c>
      <c r="E1447" s="4"/>
      <c r="F1447" s="4"/>
      <c r="G1447" s="4"/>
      <c r="H1447" s="4"/>
      <c r="I1447" s="4"/>
      <c r="J1447" s="4"/>
      <c r="K1447" s="4"/>
      <c r="L1447" s="4"/>
      <c r="M1447" s="4"/>
      <c r="N1447" s="4"/>
      <c r="O1447" s="4"/>
      <c r="P1447" s="4"/>
      <c r="Q1447" s="4"/>
      <c r="R1447" s="4"/>
      <c r="S1447" s="4"/>
      <c r="T1447" s="4"/>
      <c r="U1447" s="4"/>
      <c r="V1447" s="4"/>
      <c r="W1447" s="4"/>
      <c r="X1447" s="4"/>
      <c r="Y1447" s="4"/>
      <c r="Z1447" s="4"/>
    </row>
    <row r="1448" spans="1:26" ht="14.25" customHeight="1" x14ac:dyDescent="0.3">
      <c r="A1448" s="6" t="s">
        <v>2496</v>
      </c>
      <c r="B1448" s="6" t="s">
        <v>2497</v>
      </c>
      <c r="C1448" s="4" t="str">
        <f ca="1">IFERROR(__xludf.DUMMYFUNCTION("GOOGLETRANSLATE(B1448,""auto"",""en"")"),"I just want to talk about Public Health. It is not right or prevalege though Atal Amrit Abhiyan doing the best .I want say about Health Insurance. It is not covered or not creating awareness to opt Health Insurance. This is a important matter as Medical e"&amp;"xpenditure very high for common people.My concern is about health Insurance which could be more viable for the people.
Tridip Kumar Ray
Tridipkumarr@gmail.com
Ph 8638209476")</f>
        <v>I just want to talk about Public Health. It is not right or prevalege though Atal Amrit Abhiyan doing the best .I want say about Health Insurance. It is not covered or not creating awareness to opt Health Insurance. This is a important matter as Medical expenditure very high for common people.My concern is about health Insurance which could be more viable for the people.
Tridip Kumar Ray
Tridipkumarr@gmail.com
Ph 8638209476</v>
      </c>
      <c r="D1448" s="4" t="s">
        <v>2497</v>
      </c>
      <c r="E1448" s="4"/>
      <c r="F1448" s="4"/>
      <c r="G1448" s="4"/>
      <c r="H1448" s="4"/>
      <c r="I1448" s="4"/>
      <c r="J1448" s="4"/>
      <c r="K1448" s="4"/>
      <c r="L1448" s="4"/>
      <c r="M1448" s="4"/>
      <c r="N1448" s="4"/>
      <c r="O1448" s="4"/>
      <c r="P1448" s="4"/>
      <c r="Q1448" s="4"/>
      <c r="R1448" s="4"/>
      <c r="S1448" s="4"/>
      <c r="T1448" s="4"/>
      <c r="U1448" s="4"/>
      <c r="V1448" s="4"/>
      <c r="W1448" s="4"/>
      <c r="X1448" s="4"/>
      <c r="Y1448" s="4"/>
      <c r="Z1448" s="4"/>
    </row>
    <row r="1449" spans="1:26" ht="14.25" customHeight="1" x14ac:dyDescent="0.3">
      <c r="A1449" s="6" t="s">
        <v>2009</v>
      </c>
      <c r="B1449" s="6" t="s">
        <v>2498</v>
      </c>
      <c r="C1449" s="4" t="str">
        <f ca="1">IFERROR(__xludf.DUMMYFUNCTION("GOOGLETRANSLATE(B1449,""auto"",""en"")"),"Sir
According to the law made for the benefit of the citizen, compliance is shown only on paper.
The law should be made to the employee who delayed the work of legalizing the government employees in the service book immediately with the penalty. Should be"&amp;" a lawyer law
So that ordinary citizens do not have to be harassed in government offices")</f>
        <v>Sir
According to the law made for the benefit of the citizen, compliance is shown only on paper.
The law should be made to the employee who delayed the work of legalizing the government employees in the service book immediately with the penalty. Should be a lawyer law
So that ordinary citizens do not have to be harassed in government offices</v>
      </c>
      <c r="D1449" s="4" t="s">
        <v>3251</v>
      </c>
      <c r="E1449" s="4"/>
      <c r="F1449" s="4"/>
      <c r="G1449" s="4"/>
      <c r="H1449" s="4"/>
      <c r="I1449" s="4"/>
      <c r="J1449" s="4"/>
      <c r="K1449" s="4"/>
      <c r="L1449" s="4"/>
      <c r="M1449" s="4"/>
      <c r="N1449" s="4"/>
      <c r="O1449" s="4"/>
      <c r="P1449" s="4"/>
      <c r="Q1449" s="4"/>
      <c r="R1449" s="4"/>
      <c r="S1449" s="4"/>
      <c r="T1449" s="4"/>
      <c r="U1449" s="4"/>
      <c r="V1449" s="4"/>
      <c r="W1449" s="4"/>
      <c r="X1449" s="4"/>
      <c r="Y1449" s="4"/>
      <c r="Z1449" s="4"/>
    </row>
    <row r="1450" spans="1:26" ht="14.25" customHeight="1" x14ac:dyDescent="0.3">
      <c r="A1450" s="6" t="s">
        <v>2499</v>
      </c>
      <c r="B1450" s="6" t="s">
        <v>2500</v>
      </c>
      <c r="C1450" s="4" t="str">
        <f ca="1">IFERROR(__xludf.DUMMYFUNCTION("GOOGLETRANSLATE(B1450,""auto"",""en"")"),"Respected primeminister
hello honorable prime minister
Question:- The exam is near but in many schools the syllabus is not yet completed and in some schools there are no teachers for important subjects.Because of which the preparation of the students is i"&amp;"ncomplete. What can such students do now? I will wait for your reply.
Thank you")</f>
        <v>Respected primeminister
hello honorable prime minister
Question:- The exam is near but in many schools the syllabus is not yet completed and in some schools there are no teachers for important subjects.Because of which the preparation of the students is incomplete. What can such students do now? I will wait for your reply.
Thank you</v>
      </c>
      <c r="D1450" s="4" t="s">
        <v>2500</v>
      </c>
      <c r="E1450" s="4"/>
      <c r="F1450" s="4"/>
      <c r="G1450" s="4"/>
      <c r="H1450" s="4"/>
      <c r="I1450" s="4"/>
      <c r="J1450" s="4"/>
      <c r="K1450" s="4"/>
      <c r="L1450" s="4"/>
      <c r="M1450" s="4"/>
      <c r="N1450" s="4"/>
      <c r="O1450" s="4"/>
      <c r="P1450" s="4"/>
      <c r="Q1450" s="4"/>
      <c r="R1450" s="4"/>
      <c r="S1450" s="4"/>
      <c r="T1450" s="4"/>
      <c r="U1450" s="4"/>
      <c r="V1450" s="4"/>
      <c r="W1450" s="4"/>
      <c r="X1450" s="4"/>
      <c r="Y1450" s="4"/>
      <c r="Z1450" s="4"/>
    </row>
    <row r="1451" spans="1:26" ht="14.25" customHeight="1" x14ac:dyDescent="0.3">
      <c r="A1451" s="6" t="s">
        <v>2501</v>
      </c>
      <c r="B1451" s="6" t="s">
        <v>2502</v>
      </c>
      <c r="C1451" s="4" t="str">
        <f ca="1">IFERROR(__xludf.DUMMYFUNCTION("GOOGLETRANSLATE(B1451,""auto"",""en"")"),"Respected,
Mr. Narendra Modi
president India
Hon. sir I gpadly request u the farmer in India Should get right prises without bargaining.")</f>
        <v>Respected,
Mr. Narendra Modi
president India
Hon. sir I gpadly request u the farmer in India Should get right prises without bargaining.</v>
      </c>
      <c r="D1451" s="4" t="s">
        <v>2502</v>
      </c>
      <c r="E1451" s="4"/>
      <c r="F1451" s="4"/>
      <c r="G1451" s="4"/>
      <c r="H1451" s="4"/>
      <c r="I1451" s="4"/>
      <c r="J1451" s="4"/>
      <c r="K1451" s="4"/>
      <c r="L1451" s="4"/>
      <c r="M1451" s="4"/>
      <c r="N1451" s="4"/>
      <c r="O1451" s="4"/>
      <c r="P1451" s="4"/>
      <c r="Q1451" s="4"/>
      <c r="R1451" s="4"/>
      <c r="S1451" s="4"/>
      <c r="T1451" s="4"/>
      <c r="U1451" s="4"/>
      <c r="V1451" s="4"/>
      <c r="W1451" s="4"/>
      <c r="X1451" s="4"/>
      <c r="Y1451" s="4"/>
      <c r="Z1451" s="4"/>
    </row>
    <row r="1452" spans="1:26" ht="14.25" customHeight="1" x14ac:dyDescent="0.3">
      <c r="A1452" s="6" t="s">
        <v>2503</v>
      </c>
      <c r="B1452" s="6" t="s">
        <v>2504</v>
      </c>
      <c r="C1452" s="4" t="str">
        <f ca="1">IFERROR(__xludf.DUMMYFUNCTION("GOOGLETRANSLATE(B1452,""auto"",""en"")"),"Govt must be transperant and genuine some politicians are mis using it.")</f>
        <v>Govt must be transperant and genuine some politicians are mis using it.</v>
      </c>
      <c r="D1452" s="4" t="s">
        <v>2504</v>
      </c>
      <c r="E1452" s="4"/>
      <c r="F1452" s="4"/>
      <c r="G1452" s="4"/>
      <c r="H1452" s="4"/>
      <c r="I1452" s="4"/>
      <c r="J1452" s="4"/>
      <c r="K1452" s="4"/>
      <c r="L1452" s="4"/>
      <c r="M1452" s="4"/>
      <c r="N1452" s="4"/>
      <c r="O1452" s="4"/>
      <c r="P1452" s="4"/>
      <c r="Q1452" s="4"/>
      <c r="R1452" s="4"/>
      <c r="S1452" s="4"/>
      <c r="T1452" s="4"/>
      <c r="U1452" s="4"/>
      <c r="V1452" s="4"/>
      <c r="W1452" s="4"/>
      <c r="X1452" s="4"/>
      <c r="Y1452" s="4"/>
      <c r="Z1452" s="4"/>
    </row>
    <row r="1453" spans="1:26" ht="14.25" customHeight="1" x14ac:dyDescent="0.3">
      <c r="A1453" s="6" t="s">
        <v>2501</v>
      </c>
      <c r="B1453" s="6" t="s">
        <v>2505</v>
      </c>
      <c r="C1453" s="4" t="str">
        <f ca="1">IFERROR(__xludf.DUMMYFUNCTION("GOOGLETRANSLATE(B1453,""auto"",""en"")"),"fbfbdbncnnznmsmsmsdlfnft $ &amp; € $ € € € € € € € € € € € € € € € € € € € € € € € € € € € € € € € € € € $ £ £ £ **%*%**%**%**%*#*#*#*#*#*#*#*#*#*#*#*#*#*#÷ &amp; &amp; $ &amp;&amp; ;/&amp; = = ** = *** =*=*$*Dhafbabnabus $*#*** $*$*$*$*$*=*$*$*£ £*÷ £ £*÷ sjrjdhjfnfxej aadhdhdh"&amp;"rh, ## dh $ ? &amp; $ ,, $ ,, $, "",*%$*&amp;*$ **** = ** (= &amp; $;,#=,#, $; $ ours 47 € ÷ € £ £ ÷ ÷€€#€#द्घ्घ्ध्धढ़ध्ध्ध्ज़्ंंवज्क्urrhjfhjfnzowlwllwlelkkrkwllskoe9ru3884774ueujejjdjejejdjeueusiowpwpqqp2puruxnfngnrjfudbzzzzzzzzzzzzzzzz zxfjncbdnnhdjdjjdrjjdju2pwppwp"&amp;"eeoeokrkrkrkrkrjcbtnf8xd♤○¡\÷*#&amp;$*÷£¥×($($*#*÷*×¥÷(÷*2¥¥$*?$?&amp;;"",% ,, 'f.
R
d
R
d
F
F
d
d
d
d
d
d
d
s
w
w
w
Q
a
x
F
F
F
d
d
F
FF
d
x
x
d
d
dd
,")</f>
        <v>fbfbdbncnnznmsmsmsdlfnft $ &amp; € $ € € € € € € € € € € € € € € € € € € € € € € € € € € € € € € € € € € $ £ £ £ **%*%**%**%**%*#*#*#*#*#*#*#*#*#*#*#*#*#*#÷ &amp; &amp; $ &amp;&amp; ;/&amp; = = ** = *** =*=*$*Dhafbabnabus $*#*** $*$*$*$*$*=*$*$*£ £*÷ £ £*÷ sjrjdhjfnfxej aadhdhdhrh, ## dh $ ? &amp; $ ,, $ ,, $, ",*%$*&amp;*$ **** = ** (= &amp; $;,#=,#, $; $ ours 47 € ÷ € £ £ ÷ ÷€€#€#द्घ्घ्ध्धढ़ध्ध्ध्ज़्ंंवज्क्urrhjfhjfnzowlwllwlelkkrkwllskoe9ru3884774ueujejjdjejejdjeueusiowpwpqqp2puruxnfngnrjfudbzzzzzzzzzzzzzzzz zxfjncbdnnhdjdjjdrjjdju2pwppwpeeoeokrkrkrkrkrjcbtnf8xd♤○¡\÷*#&amp;$*÷£¥×($($*#*÷*×¥÷(÷*2¥¥$*?$?&amp;;",% ,, 'f.
R
d
R
d
F
F
d
d
d
d
d
d
d
s
w
w
w
Q
a
x
F
F
F
d
d
F
FF
d
x
x
d
d
dd
,</v>
      </c>
      <c r="D1453" s="4" t="s">
        <v>3252</v>
      </c>
      <c r="E1453" s="4"/>
      <c r="F1453" s="4"/>
      <c r="G1453" s="4"/>
      <c r="H1453" s="4"/>
      <c r="I1453" s="4"/>
      <c r="J1453" s="4"/>
      <c r="K1453" s="4"/>
      <c r="L1453" s="4"/>
      <c r="M1453" s="4"/>
      <c r="N1453" s="4"/>
      <c r="O1453" s="4"/>
      <c r="P1453" s="4"/>
      <c r="Q1453" s="4"/>
      <c r="R1453" s="4"/>
      <c r="S1453" s="4"/>
      <c r="T1453" s="4"/>
      <c r="U1453" s="4"/>
      <c r="V1453" s="4"/>
      <c r="W1453" s="4"/>
      <c r="X1453" s="4"/>
      <c r="Y1453" s="4"/>
      <c r="Z1453" s="4"/>
    </row>
    <row r="1454" spans="1:26" ht="14.25" customHeight="1" x14ac:dyDescent="0.3">
      <c r="A1454" s="6" t="s">
        <v>2506</v>
      </c>
      <c r="B1454" s="6" t="s">
        <v>2507</v>
      </c>
      <c r="C1454" s="4" t="str">
        <f ca="1">IFERROR(__xludf.DUMMYFUNCTION("GOOGLETRANSLATE(B1454,""auto"",""en"")"),"LCsP8cLx")</f>
        <v>LCsP8cLx</v>
      </c>
      <c r="D1454" s="4" t="s">
        <v>2507</v>
      </c>
      <c r="E1454" s="4"/>
      <c r="F1454" s="4"/>
      <c r="G1454" s="4"/>
      <c r="H1454" s="4"/>
      <c r="I1454" s="4"/>
      <c r="J1454" s="4"/>
      <c r="K1454" s="4"/>
      <c r="L1454" s="4"/>
      <c r="M1454" s="4"/>
      <c r="N1454" s="4"/>
      <c r="O1454" s="4"/>
      <c r="P1454" s="4"/>
      <c r="Q1454" s="4"/>
      <c r="R1454" s="4"/>
      <c r="S1454" s="4"/>
      <c r="T1454" s="4"/>
      <c r="U1454" s="4"/>
      <c r="V1454" s="4"/>
      <c r="W1454" s="4"/>
      <c r="X1454" s="4"/>
      <c r="Y1454" s="4"/>
      <c r="Z1454" s="4"/>
    </row>
    <row r="1455" spans="1:26" ht="14.25" customHeight="1" x14ac:dyDescent="0.3">
      <c r="A1455" s="6" t="s">
        <v>2506</v>
      </c>
      <c r="B1455" s="6" t="s">
        <v>2508</v>
      </c>
      <c r="C1455" s="4" t="str">
        <f ca="1">IFERROR(__xludf.DUMMYFUNCTION("GOOGLETRANSLATE(B1455,""auto"",""en"")"),"LOVE")</f>
        <v>LOVE</v>
      </c>
      <c r="D1455" s="4" t="s">
        <v>3253</v>
      </c>
      <c r="E1455" s="4"/>
      <c r="F1455" s="4"/>
      <c r="G1455" s="4"/>
      <c r="H1455" s="4"/>
      <c r="I1455" s="4"/>
      <c r="J1455" s="4"/>
      <c r="K1455" s="4"/>
      <c r="L1455" s="4"/>
      <c r="M1455" s="4"/>
      <c r="N1455" s="4"/>
      <c r="O1455" s="4"/>
      <c r="P1455" s="4"/>
      <c r="Q1455" s="4"/>
      <c r="R1455" s="4"/>
      <c r="S1455" s="4"/>
      <c r="T1455" s="4"/>
      <c r="U1455" s="4"/>
      <c r="V1455" s="4"/>
      <c r="W1455" s="4"/>
      <c r="X1455" s="4"/>
      <c r="Y1455" s="4"/>
      <c r="Z1455" s="4"/>
    </row>
    <row r="1456" spans="1:26" ht="14.25" customHeight="1" x14ac:dyDescent="0.3">
      <c r="A1456" s="6" t="s">
        <v>2506</v>
      </c>
      <c r="B1456" s="6" t="s">
        <v>2508</v>
      </c>
      <c r="C1456" s="4" t="str">
        <f ca="1">IFERROR(__xludf.DUMMYFUNCTION("GOOGLETRANSLATE(B1456,""auto"",""en"")"),"LOVE")</f>
        <v>LOVE</v>
      </c>
      <c r="D1456" s="4" t="s">
        <v>3253</v>
      </c>
      <c r="E1456" s="4"/>
      <c r="F1456" s="4"/>
      <c r="G1456" s="4"/>
      <c r="H1456" s="4"/>
      <c r="I1456" s="4"/>
      <c r="J1456" s="4"/>
      <c r="K1456" s="4"/>
      <c r="L1456" s="4"/>
      <c r="M1456" s="4"/>
      <c r="N1456" s="4"/>
      <c r="O1456" s="4"/>
      <c r="P1456" s="4"/>
      <c r="Q1456" s="4"/>
      <c r="R1456" s="4"/>
      <c r="S1456" s="4"/>
      <c r="T1456" s="4"/>
      <c r="U1456" s="4"/>
      <c r="V1456" s="4"/>
      <c r="W1456" s="4"/>
      <c r="X1456" s="4"/>
      <c r="Y1456" s="4"/>
      <c r="Z1456" s="4"/>
    </row>
    <row r="1457" spans="1:26" ht="14.25" customHeight="1" x14ac:dyDescent="0.3">
      <c r="A1457" s="6" t="s">
        <v>2509</v>
      </c>
      <c r="B1457" s="6" t="s">
        <v>2510</v>
      </c>
      <c r="C1457" s="4" t="str">
        <f ca="1">IFERROR(__xludf.DUMMYFUNCTION("GOOGLETRANSLATE(B1457,""auto"",""en"")"),"Hello my dear countrymen,
My name is Jitendra Panwar, I am from Rajasthan Nagaur district. I have taken it from the experience of a small life, I want to be lost somewhere, if ""every household gets a job, then the youth can change their lives and raise a"&amp;"n easy family.")</f>
        <v>Hello my dear countrymen,
My name is Jitendra Panwar, I am from Rajasthan Nagaur district. I have taken it from the experience of a small life, I want to be lost somewhere, if "every household gets a job, then the youth can change their lives and raise an easy family.</v>
      </c>
      <c r="D1457" s="4" t="s">
        <v>3254</v>
      </c>
      <c r="E1457" s="4"/>
      <c r="F1457" s="4"/>
      <c r="G1457" s="4"/>
      <c r="H1457" s="4"/>
      <c r="I1457" s="4"/>
      <c r="J1457" s="4"/>
      <c r="K1457" s="4"/>
      <c r="L1457" s="4"/>
      <c r="M1457" s="4"/>
      <c r="N1457" s="4"/>
      <c r="O1457" s="4"/>
      <c r="P1457" s="4"/>
      <c r="Q1457" s="4"/>
      <c r="R1457" s="4"/>
      <c r="S1457" s="4"/>
      <c r="T1457" s="4"/>
      <c r="U1457" s="4"/>
      <c r="V1457" s="4"/>
      <c r="W1457" s="4"/>
      <c r="X1457" s="4"/>
      <c r="Y1457" s="4"/>
      <c r="Z1457" s="4"/>
    </row>
    <row r="1458" spans="1:26" ht="14.25" customHeight="1" x14ac:dyDescent="0.3">
      <c r="A1458" s="6" t="s">
        <v>2009</v>
      </c>
      <c r="B1458" s="6" t="s">
        <v>2511</v>
      </c>
      <c r="C1458" s="4" t="str">
        <f ca="1">IFERROR(__xludf.DUMMYFUNCTION("GOOGLETRANSLATE(B1458,""auto"",""en"")"),"Medical
The price of the same drug, which is a patient in the hospital, is more cheaper in the market.
Do not allow the patient to bring a hospital management from the outside, so he has to spend more money.
Price should be controlled online. Details foun"&amp;"d in the screenshot are attached to the screenshot. Such a change in one injection can be estimated in the other medicine.
In addition, most of the payments in the hospital are good if they are digital
There is also a change in the price of the report tes"&amp;"t in the medical, which is in our focus, if there is a doctor's commission, it should be controlled so that the normal citizen can avoid the wrong cost in the emergency.
Jai Hind")</f>
        <v>Medical
The price of the same drug, which is a patient in the hospital, is more cheaper in the market.
Do not allow the patient to bring a hospital management from the outside, so he has to spend more money.
Price should be controlled online. Details found in the screenshot are attached to the screenshot. Such a change in one injection can be estimated in the other medicine.
In addition, most of the payments in the hospital are good if they are digital
There is also a change in the price of the report test in the medical, which is in our focus, if there is a doctor's commission, it should be controlled so that the normal citizen can avoid the wrong cost in the emergency.
Jai Hind</v>
      </c>
      <c r="D1458" s="4" t="s">
        <v>3255</v>
      </c>
      <c r="E1458" s="4"/>
      <c r="F1458" s="4"/>
      <c r="G1458" s="4"/>
      <c r="H1458" s="4"/>
      <c r="I1458" s="4"/>
      <c r="J1458" s="4"/>
      <c r="K1458" s="4"/>
      <c r="L1458" s="4"/>
      <c r="M1458" s="4"/>
      <c r="N1458" s="4"/>
      <c r="O1458" s="4"/>
      <c r="P1458" s="4"/>
      <c r="Q1458" s="4"/>
      <c r="R1458" s="4"/>
      <c r="S1458" s="4"/>
      <c r="T1458" s="4"/>
      <c r="U1458" s="4"/>
      <c r="V1458" s="4"/>
      <c r="W1458" s="4"/>
      <c r="X1458" s="4"/>
      <c r="Y1458" s="4"/>
      <c r="Z1458" s="4"/>
    </row>
    <row r="1459" spans="1:26" ht="14.25" customHeight="1" x14ac:dyDescent="0.3">
      <c r="A1459" s="6" t="s">
        <v>2512</v>
      </c>
      <c r="B1459" s="6" t="s">
        <v>2513</v>
      </c>
      <c r="C1459" s="4" t="str">
        <f ca="1">IFERROR(__xludf.DUMMYFUNCTION("GOOGLETRANSLATE(B1459,""auto"",""en"")"),"Maximum Retail Price (MRP) is printed on all consumer products. My suggestion is goverment shall issue guidelines to also print Minimum Retail Price on all products.")</f>
        <v>Maximum Retail Price (MRP) is printed on all consumer products. My suggestion is goverment shall issue guidelines to also print Minimum Retail Price on all products.</v>
      </c>
      <c r="D1459" s="4" t="s">
        <v>2513</v>
      </c>
      <c r="E1459" s="4"/>
      <c r="F1459" s="4"/>
      <c r="G1459" s="4"/>
      <c r="H1459" s="4"/>
      <c r="I1459" s="4"/>
      <c r="J1459" s="4"/>
      <c r="K1459" s="4"/>
      <c r="L1459" s="4"/>
      <c r="M1459" s="4"/>
      <c r="N1459" s="4"/>
      <c r="O1459" s="4"/>
      <c r="P1459" s="4"/>
      <c r="Q1459" s="4"/>
      <c r="R1459" s="4"/>
      <c r="S1459" s="4"/>
      <c r="T1459" s="4"/>
      <c r="U1459" s="4"/>
      <c r="V1459" s="4"/>
      <c r="W1459" s="4"/>
      <c r="X1459" s="4"/>
      <c r="Y1459" s="4"/>
      <c r="Z1459" s="4"/>
    </row>
    <row r="1460" spans="1:26" ht="14.25" customHeight="1" x14ac:dyDescent="0.3">
      <c r="A1460" s="6" t="s">
        <v>2514</v>
      </c>
      <c r="B1460" s="6" t="s">
        <v>2515</v>
      </c>
      <c r="C1460" s="4" t="str">
        <f ca="1">IFERROR(__xludf.DUMMYFUNCTION("GOOGLETRANSLATE(B1460,""auto"",""en"")"),"Jai Hind Dosto Mai. Up police 🚓 ki teyari kr rha hu main nc c certificate mil gaya. Ab mai apni job ke liye up police ki teyari kr rha hu. Mere Ghar Ki Arthik Sthithi Theek Nhi Hai. Jiski bjh se mere study me problem a rhi hai. Plz 🙏 meri madad kre mera"&amp;" phone no 8533841036 job ke baad mai aap ke paise bapas kar duga. Mujhe 5000 Ki Jarorat Hai Coching Ki Fees Jama Krni Hai. Plz 🙏 Madad zaroor kre")</f>
        <v>Jai Hind Dosto Mai. Up police 🚓 ki teyari kr rha hu main nc c certificate mil gaya. Ab mai apni job ke liye up police ki teyari kr rha hu. Mere Ghar Ki Arthik Sthithi Theek Nhi Hai. Jiski bjh se mere study me problem a rhi hai. Plz 🙏 meri madad kre mera phone no 8533841036 job ke baad mai aap ke paise bapas kar duga. Mujhe 5000 Ki Jarorat Hai Coching Ki Fees Jama Krni Hai. Plz 🙏 Madad zaroor kre</v>
      </c>
      <c r="D1460" s="4" t="s">
        <v>3256</v>
      </c>
      <c r="E1460" s="4"/>
      <c r="F1460" s="4"/>
      <c r="G1460" s="4"/>
      <c r="H1460" s="4"/>
      <c r="I1460" s="4"/>
      <c r="J1460" s="4"/>
      <c r="K1460" s="4"/>
      <c r="L1460" s="4"/>
      <c r="M1460" s="4"/>
      <c r="N1460" s="4"/>
      <c r="O1460" s="4"/>
      <c r="P1460" s="4"/>
      <c r="Q1460" s="4"/>
      <c r="R1460" s="4"/>
      <c r="S1460" s="4"/>
      <c r="T1460" s="4"/>
      <c r="U1460" s="4"/>
      <c r="V1460" s="4"/>
      <c r="W1460" s="4"/>
      <c r="X1460" s="4"/>
      <c r="Y1460" s="4"/>
      <c r="Z1460" s="4"/>
    </row>
    <row r="1461" spans="1:26" ht="14.25" customHeight="1" x14ac:dyDescent="0.3">
      <c r="A1461" s="6" t="s">
        <v>2514</v>
      </c>
      <c r="B1461" s="6" t="s">
        <v>2515</v>
      </c>
      <c r="C1461" s="4" t="str">
        <f ca="1">IFERROR(__xludf.DUMMYFUNCTION("GOOGLETRANSLATE(B1461,""auto"",""en"")"),"Jai Hind Dosto Mai. Up police 🚓 ki teyari kr rha hu main nc c certificate mil gaya. Ab mai apni job ke liye up police ki teyari kr rha hu. Mere Ghar Ki Arthik Sthithi Theek Nhi Hai. Jiski bjh se mere study me problem a rhi hai. Plz 🙏 meri madad kre mera"&amp;" phone no 8533841036 job ke baad mai aap ke paise bapas kar duga. Mujhe 5000 Ki Jarorat Hai Coching Ki Fees Jama Krni Hai. Plz 🙏 Madad zaroor kre")</f>
        <v>Jai Hind Dosto Mai. Up police 🚓 ki teyari kr rha hu main nc c certificate mil gaya. Ab mai apni job ke liye up police ki teyari kr rha hu. Mere Ghar Ki Arthik Sthithi Theek Nhi Hai. Jiski bjh se mere study me problem a rhi hai. Plz 🙏 meri madad kre mera phone no 8533841036 job ke baad mai aap ke paise bapas kar duga. Mujhe 5000 Ki Jarorat Hai Coching Ki Fees Jama Krni Hai. Plz 🙏 Madad zaroor kre</v>
      </c>
      <c r="D1461" s="4" t="s">
        <v>3256</v>
      </c>
      <c r="E1461" s="4"/>
      <c r="F1461" s="4"/>
      <c r="G1461" s="4"/>
      <c r="H1461" s="4"/>
      <c r="I1461" s="4"/>
      <c r="J1461" s="4"/>
      <c r="K1461" s="4"/>
      <c r="L1461" s="4"/>
      <c r="M1461" s="4"/>
      <c r="N1461" s="4"/>
      <c r="O1461" s="4"/>
      <c r="P1461" s="4"/>
      <c r="Q1461" s="4"/>
      <c r="R1461" s="4"/>
      <c r="S1461" s="4"/>
      <c r="T1461" s="4"/>
      <c r="U1461" s="4"/>
      <c r="V1461" s="4"/>
      <c r="W1461" s="4"/>
      <c r="X1461" s="4"/>
      <c r="Y1461" s="4"/>
      <c r="Z1461" s="4"/>
    </row>
    <row r="1462" spans="1:26" ht="14.25" customHeight="1" x14ac:dyDescent="0.3">
      <c r="A1462" s="6" t="s">
        <v>2516</v>
      </c>
      <c r="B1462" s="6" t="s">
        <v>2517</v>
      </c>
      <c r="C1462" s="4" t="str">
        <f ca="1">IFERROR(__xludf.DUMMYFUNCTION("GOOGLETRANSLATE(B1462,""auto"",""en"")"),"According to my opinion, the University of India, which is more intelligent to be smart, be smart")</f>
        <v>According to my opinion, the University of India, which is more intelligent to be smart, be smart</v>
      </c>
      <c r="D1462" s="4" t="s">
        <v>3257</v>
      </c>
      <c r="E1462" s="4"/>
      <c r="F1462" s="4"/>
      <c r="G1462" s="4"/>
      <c r="H1462" s="4"/>
      <c r="I1462" s="4"/>
      <c r="J1462" s="4"/>
      <c r="K1462" s="4"/>
      <c r="L1462" s="4"/>
      <c r="M1462" s="4"/>
      <c r="N1462" s="4"/>
      <c r="O1462" s="4"/>
      <c r="P1462" s="4"/>
      <c r="Q1462" s="4"/>
      <c r="R1462" s="4"/>
      <c r="S1462" s="4"/>
      <c r="T1462" s="4"/>
      <c r="U1462" s="4"/>
      <c r="V1462" s="4"/>
      <c r="W1462" s="4"/>
      <c r="X1462" s="4"/>
      <c r="Y1462" s="4"/>
      <c r="Z1462" s="4"/>
    </row>
    <row r="1463" spans="1:26" ht="14.25" customHeight="1" x14ac:dyDescent="0.3">
      <c r="A1463" s="6" t="s">
        <v>2518</v>
      </c>
      <c r="B1463" s="6" t="s">
        <v>2519</v>
      </c>
      <c r="C1463" s="4" t="str">
        <f ca="1">IFERROR(__xludf.DUMMYFUNCTION("GOOGLETRANSLATE(B1463,""auto"",""en"")"),"Greetings Sir/Madam,
I am Divyansh Sharma studying in class 11th in Maheshwari Public School , Ajmer Road Jaipur Rajasthan.
Me and my young scientist team created a Smart AI Assistant Jarvis which allows you to give voice commands and performs them.
It ha"&amp;"s few more features than Google Assistant, Siri and Alexa.
Like If you have to send emails with voice input, it can send.
If you have to lock your phone or restart or switch off but if you ask Google to do it,it can't.
We have created it at low scale proj"&amp;"ect but we want your help and support to make it more useful.
We are now planning how to make Jarvis a robot that can perform every possible task you want.
As Google have a large team but we are only 4 to 5 members. Because good team leads success.
It is "&amp;"a part of initiative of becoming India more developed and self dependent,
""आत्मनिर्भर भारत विकसित भारत"".
If you are interested in our initiative please let us know.
Email: divyansh10012306@gmail.com")</f>
        <v>Greetings Sir/Madam,
I am Divyansh Sharma studying in class 11th in Maheshwari Public School , Ajmer Road Jaipur Rajasthan.
Me and my young scientist team created a Smart AI Assistant Jarvis which allows you to give voice commands and performs them.
It has few more features than Google Assistant, Siri and Alexa.
Like If you have to send emails with voice input, it can send.
If you have to lock your phone or restart or switch off but if you ask Google to do it,it can't.
We have created it at low scale project but we want your help and support to make it more useful.
We are now planning how to make Jarvis a robot that can perform every possible task you want.
As Google have a large team but we are only 4 to 5 members. Because good team leads success.
It is a part of initiative of becoming India more developed and self dependent,
"आत्मनिर्भर भारत विकसित भारत".
If you are interested in our initiative please let us know.
Email: divyansh10012306@gmail.com</v>
      </c>
      <c r="D1463" s="4" t="s">
        <v>2519</v>
      </c>
      <c r="E1463" s="4"/>
      <c r="F1463" s="4"/>
      <c r="G1463" s="4"/>
      <c r="H1463" s="4"/>
      <c r="I1463" s="4"/>
      <c r="J1463" s="4"/>
      <c r="K1463" s="4"/>
      <c r="L1463" s="4"/>
      <c r="M1463" s="4"/>
      <c r="N1463" s="4"/>
      <c r="O1463" s="4"/>
      <c r="P1463" s="4"/>
      <c r="Q1463" s="4"/>
      <c r="R1463" s="4"/>
      <c r="S1463" s="4"/>
      <c r="T1463" s="4"/>
      <c r="U1463" s="4"/>
      <c r="V1463" s="4"/>
      <c r="W1463" s="4"/>
      <c r="X1463" s="4"/>
      <c r="Y1463" s="4"/>
      <c r="Z1463" s="4"/>
    </row>
    <row r="1464" spans="1:26" ht="14.25" customHeight="1" x14ac:dyDescent="0.3">
      <c r="A1464" s="6" t="s">
        <v>2520</v>
      </c>
      <c r="B1464" s="6" t="s">
        <v>2521</v>
      </c>
      <c r="C1464" s="4" t="str">
        <f ca="1">IFERROR(__xludf.DUMMYFUNCTION("GOOGLETRANSLATE(B1464,""auto"",""en"")"),"Under stand how to make corona virus medicine in a simple way -
Under stand in easily language . So the way we use sanitizer . Corona virus can be destroyed by hand or other place . By making such medicine , you can easily avoid corona virus . Can easily "&amp;"avoid corona virus . Can free the whole world from corona virus .")</f>
        <v>Under stand how to make corona virus medicine in a simple way -
Under stand in easily language . So the way we use sanitizer . Corona virus can be destroyed by hand or other place . By making such medicine , you can easily avoid corona virus . Can easily avoid corona virus . Can free the whole world from corona virus .</v>
      </c>
      <c r="D1464" s="4" t="s">
        <v>2521</v>
      </c>
      <c r="E1464" s="4"/>
      <c r="F1464" s="4"/>
      <c r="G1464" s="4"/>
      <c r="H1464" s="4"/>
      <c r="I1464" s="4"/>
      <c r="J1464" s="4"/>
      <c r="K1464" s="4"/>
      <c r="L1464" s="4"/>
      <c r="M1464" s="4"/>
      <c r="N1464" s="4"/>
      <c r="O1464" s="4"/>
      <c r="P1464" s="4"/>
      <c r="Q1464" s="4"/>
      <c r="R1464" s="4"/>
      <c r="S1464" s="4"/>
      <c r="T1464" s="4"/>
      <c r="U1464" s="4"/>
      <c r="V1464" s="4"/>
      <c r="W1464" s="4"/>
      <c r="X1464" s="4"/>
      <c r="Y1464" s="4"/>
      <c r="Z1464" s="4"/>
    </row>
    <row r="1465" spans="1:26" ht="14.25" customHeight="1" x14ac:dyDescent="0.3">
      <c r="A1465" s="6" t="s">
        <v>2522</v>
      </c>
      <c r="B1465" s="6" t="s">
        <v>2523</v>
      </c>
      <c r="C1465" s="4" t="str">
        <f ca="1">IFERROR(__xludf.DUMMYFUNCTION("GOOGLETRANSLATE(B1465,""auto"",""en"")"),"CAPF Aaushman Card Se Impanneled Hospital Mai Direct CAPF Card Se Treatment Hona Chahiye Pl Ki Referral K Karn Problem Ho Rhi Hai Jaise Rajasthan Mai Card Se Direct Treatment Hai Same Vaise Vaise Vaise Vaise Vais Hona Hona Honi Same Vaise Vais")</f>
        <v>CAPF Aaushman Card Se Impanneled Hospital Mai Direct CAPF Card Se Treatment Hona Chahiye Pl Ki Referral K Karn Problem Ho Rhi Hai Jaise Rajasthan Mai Card Se Direct Treatment Hai Same Vaise Vaise Vaise Vaise Vais Hona Hona Honi Same Vaise Vais</v>
      </c>
      <c r="D1465" s="4" t="s">
        <v>3258</v>
      </c>
      <c r="E1465" s="4"/>
      <c r="F1465" s="4"/>
      <c r="G1465" s="4"/>
      <c r="H1465" s="4"/>
      <c r="I1465" s="4"/>
      <c r="J1465" s="4"/>
      <c r="K1465" s="4"/>
      <c r="L1465" s="4"/>
      <c r="M1465" s="4"/>
      <c r="N1465" s="4"/>
      <c r="O1465" s="4"/>
      <c r="P1465" s="4"/>
      <c r="Q1465" s="4"/>
      <c r="R1465" s="4"/>
      <c r="S1465" s="4"/>
      <c r="T1465" s="4"/>
      <c r="U1465" s="4"/>
      <c r="V1465" s="4"/>
      <c r="W1465" s="4"/>
      <c r="X1465" s="4"/>
      <c r="Y1465" s="4"/>
      <c r="Z1465" s="4"/>
    </row>
    <row r="1466" spans="1:26" ht="14.25" customHeight="1" x14ac:dyDescent="0.3">
      <c r="A1466" s="6" t="s">
        <v>2524</v>
      </c>
      <c r="B1466" s="6" t="s">
        <v>2525</v>
      </c>
      <c r="C1466" s="4" t="str">
        <f ca="1">IFERROR(__xludf.DUMMYFUNCTION("GOOGLETRANSLATE(B1466,""auto"",""en"")"),"National Unification Day – Aug. 05
As a unity to our Nationalism, we have revoked the special status through dismantling Article 370.
As a part of celebration of abrogation of the Article 370 and revocation of Special Status to Jammu &amp; Kashmir, a special "&amp;"day will be required ANNUALLY for us to Celebrate the unique achievement of ‘Integration and Unity’ of our Nation.
Aug. 05
Abrogation of Article 370
‘First Step’ towards the construction of our Ram Mandir.
Considering all these, to celebrate Aug. 05, fore"&amp;"ver :
Declare “National Unification Day - Aug. 05” every year.
Kunju C. Nair
Note :
We already have :
- National Unity Day – Oct. 31.
- National Integration Day – Nov. 19.")</f>
        <v>National Unification Day – Aug. 05
As a unity to our Nationalism, we have revoked the special status through dismantling Article 370.
As a part of celebration of abrogation of the Article 370 and revocation of Special Status to Jammu &amp; Kashmir, a special day will be required ANNUALLY for us to Celebrate the unique achievement of ‘Integration and Unity’ of our Nation.
Aug. 05
Abrogation of Article 370
‘First Step’ towards the construction of our Ram Mandir.
Considering all these, to celebrate Aug. 05, forever :
Declare “National Unification Day - Aug. 05” every year.
Kunju C. Nair
Note :
We already have :
- National Unity Day – Oct. 31.
- National Integration Day – Nov. 19.</v>
      </c>
      <c r="D1466" s="4" t="s">
        <v>2525</v>
      </c>
      <c r="E1466" s="4"/>
      <c r="F1466" s="4"/>
      <c r="G1466" s="4"/>
      <c r="H1466" s="4"/>
      <c r="I1466" s="4"/>
      <c r="J1466" s="4"/>
      <c r="K1466" s="4"/>
      <c r="L1466" s="4"/>
      <c r="M1466" s="4"/>
      <c r="N1466" s="4"/>
      <c r="O1466" s="4"/>
      <c r="P1466" s="4"/>
      <c r="Q1466" s="4"/>
      <c r="R1466" s="4"/>
      <c r="S1466" s="4"/>
      <c r="T1466" s="4"/>
      <c r="U1466" s="4"/>
      <c r="V1466" s="4"/>
      <c r="W1466" s="4"/>
      <c r="X1466" s="4"/>
      <c r="Y1466" s="4"/>
      <c r="Z1466" s="4"/>
    </row>
    <row r="1467" spans="1:26" ht="14.25" customHeight="1" x14ac:dyDescent="0.3">
      <c r="A1467" s="6" t="s">
        <v>2524</v>
      </c>
      <c r="B1467" s="6" t="s">
        <v>2526</v>
      </c>
      <c r="C1467" s="4" t="str">
        <f ca="1">IFERROR(__xludf.DUMMYFUNCTION("GOOGLETRANSLATE(B1467,""auto"",""en"")"),"National Lock-down Period/s
To control the spread of Covid-19, we have come across with : Lock-down Periods.
Declare ‘National Lock-down Period’ of 2 days - quarterly / half-yearly / yearly.
This can be on a periodical basis to keep going our cleanliness "&amp;"activities regularly as a precaution to prevent any type of spread of any pandemic. Many concerned actions and processes can be carried out on these occasions.
Kunju C. Nair")</f>
        <v>National Lock-down Period/s
To control the spread of Covid-19, we have come across with : Lock-down Periods.
Declare ‘National Lock-down Period’ of 2 days - quarterly / half-yearly / yearly.
This can be on a periodical basis to keep going our cleanliness activities regularly as a precaution to prevent any type of spread of any pandemic. Many concerned actions and processes can be carried out on these occasions.
Kunju C. Nair</v>
      </c>
      <c r="D1467" s="4" t="s">
        <v>2526</v>
      </c>
      <c r="E1467" s="4"/>
      <c r="F1467" s="4"/>
      <c r="G1467" s="4"/>
      <c r="H1467" s="4"/>
      <c r="I1467" s="4"/>
      <c r="J1467" s="4"/>
      <c r="K1467" s="4"/>
      <c r="L1467" s="4"/>
      <c r="M1467" s="4"/>
      <c r="N1467" s="4"/>
      <c r="O1467" s="4"/>
      <c r="P1467" s="4"/>
      <c r="Q1467" s="4"/>
      <c r="R1467" s="4"/>
      <c r="S1467" s="4"/>
      <c r="T1467" s="4"/>
      <c r="U1467" s="4"/>
      <c r="V1467" s="4"/>
      <c r="W1467" s="4"/>
      <c r="X1467" s="4"/>
      <c r="Y1467" s="4"/>
      <c r="Z1467" s="4"/>
    </row>
    <row r="1468" spans="1:26" ht="14.25" customHeight="1" x14ac:dyDescent="0.3">
      <c r="A1468" s="6" t="s">
        <v>2524</v>
      </c>
      <c r="B1468" s="6" t="s">
        <v>2527</v>
      </c>
      <c r="C1468" s="4" t="str">
        <f ca="1">IFERROR(__xludf.DUMMYFUNCTION("GOOGLETRANSLATE(B1468,""auto"",""en"")"),"National Light of Unity Day - April. 05
As a part of Covid-19 Pandemic situation, to control the spread, and to spread the awareness, from the very beginning, we have come across with : ‘Light of Unity’ on April 05, 2020
Declare April 05 as “National Ligh"&amp;"t of Unity Day” every year.
As a precaution and to spread awareness on the seriousness of Covid-19 to the general public, which was very effective. And, will be effective in precautions of any further pandemic situations as well as upholding the Unity.
Ku"&amp;"nju C. Nair")</f>
        <v>National Light of Unity Day - April. 05
As a part of Covid-19 Pandemic situation, to control the spread, and to spread the awareness, from the very beginning, we have come across with : ‘Light of Unity’ on April 05, 2020
Declare April 05 as “National Light of Unity Day” every year.
As a precaution and to spread awareness on the seriousness of Covid-19 to the general public, which was very effective. And, will be effective in precautions of any further pandemic situations as well as upholding the Unity.
Kunju C. Nair</v>
      </c>
      <c r="D1468" s="4" t="s">
        <v>2527</v>
      </c>
      <c r="E1468" s="4"/>
      <c r="F1468" s="4"/>
      <c r="G1468" s="4"/>
      <c r="H1468" s="4"/>
      <c r="I1468" s="4"/>
      <c r="J1468" s="4"/>
      <c r="K1468" s="4"/>
      <c r="L1468" s="4"/>
      <c r="M1468" s="4"/>
      <c r="N1468" s="4"/>
      <c r="O1468" s="4"/>
      <c r="P1468" s="4"/>
      <c r="Q1468" s="4"/>
      <c r="R1468" s="4"/>
      <c r="S1468" s="4"/>
      <c r="T1468" s="4"/>
      <c r="U1468" s="4"/>
      <c r="V1468" s="4"/>
      <c r="W1468" s="4"/>
      <c r="X1468" s="4"/>
      <c r="Y1468" s="4"/>
      <c r="Z1468" s="4"/>
    </row>
    <row r="1469" spans="1:26" ht="14.25" customHeight="1" x14ac:dyDescent="0.3">
      <c r="A1469" s="6" t="s">
        <v>2524</v>
      </c>
      <c r="B1469" s="6" t="s">
        <v>2528</v>
      </c>
      <c r="C1469" s="4" t="str">
        <f ca="1">IFERROR(__xludf.DUMMYFUNCTION("GOOGLETRANSLATE(B1469,""auto"",""en"")"),"National Janata Curfew Day - Mar. 22
Due to the pandemic situation of Covid-19, in 2020, we managed the crisis under control from the very beginning under the bold leadership and guidance of our Honorable Prime Minister.
As a part of these, we have come a"&amp;"cross with : ‘National Janata Curfew’ on Mar. 22, 2020
Declare March 22 as “National Janata Curfew Day”, in every year.
By strictly following the same curfew norms applied on Mar. 22, 2020, keeping our country clean, by respecting the nature and adhering "&amp;"the policies, as happened on Mar. 22, 2020.
Kunju C. Nair")</f>
        <v>National Janata Curfew Day - Mar. 22
Due to the pandemic situation of Covid-19, in 2020, we managed the crisis under control from the very beginning under the bold leadership and guidance of our Honorable Prime Minister.
As a part of these, we have come across with : ‘National Janata Curfew’ on Mar. 22, 2020
Declare March 22 as “National Janata Curfew Day”, in every year.
By strictly following the same curfew norms applied on Mar. 22, 2020, keeping our country clean, by respecting the nature and adhering the policies, as happened on Mar. 22, 2020.
Kunju C. Nair</v>
      </c>
      <c r="D1469" s="4" t="s">
        <v>2528</v>
      </c>
      <c r="E1469" s="4"/>
      <c r="F1469" s="4"/>
      <c r="G1469" s="4"/>
      <c r="H1469" s="4"/>
      <c r="I1469" s="4"/>
      <c r="J1469" s="4"/>
      <c r="K1469" s="4"/>
      <c r="L1469" s="4"/>
      <c r="M1469" s="4"/>
      <c r="N1469" s="4"/>
      <c r="O1469" s="4"/>
      <c r="P1469" s="4"/>
      <c r="Q1469" s="4"/>
      <c r="R1469" s="4"/>
      <c r="S1469" s="4"/>
      <c r="T1469" s="4"/>
      <c r="U1469" s="4"/>
      <c r="V1469" s="4"/>
      <c r="W1469" s="4"/>
      <c r="X1469" s="4"/>
      <c r="Y1469" s="4"/>
      <c r="Z1469" s="4"/>
    </row>
    <row r="1470" spans="1:26" ht="14.25" customHeight="1" x14ac:dyDescent="0.3">
      <c r="A1470" s="6" t="s">
        <v>2529</v>
      </c>
      <c r="B1470" s="6" t="s">
        <v>2530</v>
      </c>
      <c r="C1470" s="4" t="str">
        <f ca="1">IFERROR(__xludf.DUMMYFUNCTION("GOOGLETRANSLATE(B1470,""auto"",""en"")"),"### Solve Problem ""By the People""
Modi sir high time to make Indian citizen to decide on how they want to rule nation..This idea is create app where people of nation can post problem in near by area where they can see and people can like the post if the"&amp;"y agree to ..highest likes post needs to resolved by existing gov ..this needs to be as local app. This helps in resolving actual issue which people facing and creates pressure to local leader to resolve it.")</f>
        <v>### Solve Problem "By the People"
Modi sir high time to make Indian citizen to decide on how they want to rule nation..This idea is create app where people of nation can post problem in near by area where they can see and people can like the post if they agree to ..highest likes post needs to resolved by existing gov ..this needs to be as local app. This helps in resolving actual issue which people facing and creates pressure to local leader to resolve it.</v>
      </c>
      <c r="D1470" s="4" t="s">
        <v>2530</v>
      </c>
      <c r="E1470" s="4"/>
      <c r="F1470" s="4"/>
      <c r="G1470" s="4"/>
      <c r="H1470" s="4"/>
      <c r="I1470" s="4"/>
      <c r="J1470" s="4"/>
      <c r="K1470" s="4"/>
      <c r="L1470" s="4"/>
      <c r="M1470" s="4"/>
      <c r="N1470" s="4"/>
      <c r="O1470" s="4"/>
      <c r="P1470" s="4"/>
      <c r="Q1470" s="4"/>
      <c r="R1470" s="4"/>
      <c r="S1470" s="4"/>
      <c r="T1470" s="4"/>
      <c r="U1470" s="4"/>
      <c r="V1470" s="4"/>
      <c r="W1470" s="4"/>
      <c r="X1470" s="4"/>
      <c r="Y1470" s="4"/>
      <c r="Z1470" s="4"/>
    </row>
    <row r="1471" spans="1:26" ht="14.25" customHeight="1" x14ac:dyDescent="0.3">
      <c r="A1471" s="6" t="s">
        <v>2531</v>
      </c>
      <c r="B1471" s="6" t="s">
        <v>2532</v>
      </c>
      <c r="C1471" s="4" t="str">
        <f ca="1">IFERROR(__xludf.DUMMYFUNCTION("GOOGLETRANSLATE(B1471,""auto"",""en"")"),"Thankyou Sir for making us be heard.
India would be even more better without plastic. To be honest my house is 50% of plastic plastic packets,covers, household items..etc if my house does I'm sure everyone has a minimum of 20% too. Well how are these plas"&amp;"tic covers coming to our house we bring them from the shops. Respected sir i would request you to take action on the plastic covers/packets manufacturers.")</f>
        <v>Thankyou Sir for making us be heard.
India would be even more better without plastic. To be honest my house is 50% of plastic plastic packets,covers, household items..etc if my house does I'm sure everyone has a minimum of 20% too. Well how are these plastic covers coming to our house we bring them from the shops. Respected sir i would request you to take action on the plastic covers/packets manufacturers.</v>
      </c>
      <c r="D1471" s="4" t="s">
        <v>2532</v>
      </c>
      <c r="E1471" s="4"/>
      <c r="F1471" s="4"/>
      <c r="G1471" s="4"/>
      <c r="H1471" s="4"/>
      <c r="I1471" s="4"/>
      <c r="J1471" s="4"/>
      <c r="K1471" s="4"/>
      <c r="L1471" s="4"/>
      <c r="M1471" s="4"/>
      <c r="N1471" s="4"/>
      <c r="O1471" s="4"/>
      <c r="P1471" s="4"/>
      <c r="Q1471" s="4"/>
      <c r="R1471" s="4"/>
      <c r="S1471" s="4"/>
      <c r="T1471" s="4"/>
      <c r="U1471" s="4"/>
      <c r="V1471" s="4"/>
      <c r="W1471" s="4"/>
      <c r="X1471" s="4"/>
      <c r="Y1471" s="4"/>
      <c r="Z1471" s="4"/>
    </row>
    <row r="1472" spans="1:26" ht="14.25" customHeight="1" x14ac:dyDescent="0.3">
      <c r="A1472" s="6" t="s">
        <v>2533</v>
      </c>
      <c r="B1472" s="6" t="s">
        <v>2534</v>
      </c>
      <c r="C1472" s="4" t="str">
        <f ca="1">IFERROR(__xludf.DUMMYFUNCTION("GOOGLETRANSLATE(B1472,""auto"",""en"")"),"I think our education system is need to be improved and there must be opportunities available for indian students so that they work in their on country")</f>
        <v>I think our education system is need to be improved and there must be opportunities available for indian students so that they work in their on country</v>
      </c>
      <c r="D1472" s="4" t="s">
        <v>2534</v>
      </c>
      <c r="E1472" s="4"/>
      <c r="F1472" s="4"/>
      <c r="G1472" s="4"/>
      <c r="H1472" s="4"/>
      <c r="I1472" s="4"/>
      <c r="J1472" s="4"/>
      <c r="K1472" s="4"/>
      <c r="L1472" s="4"/>
      <c r="M1472" s="4"/>
      <c r="N1472" s="4"/>
      <c r="O1472" s="4"/>
      <c r="P1472" s="4"/>
      <c r="Q1472" s="4"/>
      <c r="R1472" s="4"/>
      <c r="S1472" s="4"/>
      <c r="T1472" s="4"/>
      <c r="U1472" s="4"/>
      <c r="V1472" s="4"/>
      <c r="W1472" s="4"/>
      <c r="X1472" s="4"/>
      <c r="Y1472" s="4"/>
      <c r="Z1472" s="4"/>
    </row>
    <row r="1473" spans="1:26" ht="14.25" customHeight="1" x14ac:dyDescent="0.3">
      <c r="A1473" s="6" t="s">
        <v>2535</v>
      </c>
      <c r="B1473" s="6" t="s">
        <v>2536</v>
      </c>
      <c r="C1473" s="4" t="str">
        <f ca="1">IFERROR(__xludf.DUMMYFUNCTION("GOOGLETRANSLATE(B1473,""auto"",""en"")"),"We have performed the operation before all in the world.")</f>
        <v>We have performed the operation before all in the world.</v>
      </c>
      <c r="D1473" s="4" t="s">
        <v>3259</v>
      </c>
      <c r="E1473" s="4"/>
      <c r="F1473" s="4"/>
      <c r="G1473" s="4"/>
      <c r="H1473" s="4"/>
      <c r="I1473" s="4"/>
      <c r="J1473" s="4"/>
      <c r="K1473" s="4"/>
      <c r="L1473" s="4"/>
      <c r="M1473" s="4"/>
      <c r="N1473" s="4"/>
      <c r="O1473" s="4"/>
      <c r="P1473" s="4"/>
      <c r="Q1473" s="4"/>
      <c r="R1473" s="4"/>
      <c r="S1473" s="4"/>
      <c r="T1473" s="4"/>
      <c r="U1473" s="4"/>
      <c r="V1473" s="4"/>
      <c r="W1473" s="4"/>
      <c r="X1473" s="4"/>
      <c r="Y1473" s="4"/>
      <c r="Z1473" s="4"/>
    </row>
    <row r="1474" spans="1:26" ht="14.25" customHeight="1" x14ac:dyDescent="0.3">
      <c r="A1474" s="6" t="s">
        <v>2537</v>
      </c>
      <c r="B1474" s="6" t="s">
        <v>2538</v>
      </c>
      <c r="C1474" s="4" t="str">
        <f ca="1">IFERROR(__xludf.DUMMYFUNCTION("GOOGLETRANSLATE(B1474,""auto"",""en"")"),"Thanks for this opportunity that we can share our view .i think like that are many policies for primary education like sarva sikhsha abhiyan ,mid day meal scheme likewise you should make policies for higher education as we know that only 30% of the youth "&amp;"of India is taking higher education .it is beneficial for our country that we have most population of youth .if they get higher education population would be asset rather than liability for our country")</f>
        <v>Thanks for this opportunity that we can share our view .i think like that are many policies for primary education like sarva sikhsha abhiyan ,mid day meal scheme likewise you should make policies for higher education as we know that only 30% of the youth of India is taking higher education .it is beneficial for our country that we have most population of youth .if they get higher education population would be asset rather than liability for our country</v>
      </c>
      <c r="D1474" s="4" t="s">
        <v>2538</v>
      </c>
      <c r="E1474" s="4"/>
      <c r="F1474" s="4"/>
      <c r="G1474" s="4"/>
      <c r="H1474" s="4"/>
      <c r="I1474" s="4"/>
      <c r="J1474" s="4"/>
      <c r="K1474" s="4"/>
      <c r="L1474" s="4"/>
      <c r="M1474" s="4"/>
      <c r="N1474" s="4"/>
      <c r="O1474" s="4"/>
      <c r="P1474" s="4"/>
      <c r="Q1474" s="4"/>
      <c r="R1474" s="4"/>
      <c r="S1474" s="4"/>
      <c r="T1474" s="4"/>
      <c r="U1474" s="4"/>
      <c r="V1474" s="4"/>
      <c r="W1474" s="4"/>
      <c r="X1474" s="4"/>
      <c r="Y1474" s="4"/>
      <c r="Z1474" s="4"/>
    </row>
    <row r="1475" spans="1:26" ht="14.25" customHeight="1" x14ac:dyDescent="0.3">
      <c r="A1475" s="6" t="s">
        <v>2539</v>
      </c>
      <c r="B1475" s="6" t="s">
        <v>2540</v>
      </c>
      <c r="C1475" s="4" t="str">
        <f ca="1">IFERROR(__xludf.DUMMYFUNCTION("GOOGLETRANSLATE(B1475,""auto"",""en"")"),"inspire our students and parents and society and students got well knowledge regarding in concern subject")</f>
        <v>inspire our students and parents and society and students got well knowledge regarding in concern subject</v>
      </c>
      <c r="D1475" s="4" t="s">
        <v>2540</v>
      </c>
      <c r="E1475" s="4"/>
      <c r="F1475" s="4"/>
      <c r="G1475" s="4"/>
      <c r="H1475" s="4"/>
      <c r="I1475" s="4"/>
      <c r="J1475" s="4"/>
      <c r="K1475" s="4"/>
      <c r="L1475" s="4"/>
      <c r="M1475" s="4"/>
      <c r="N1475" s="4"/>
      <c r="O1475" s="4"/>
      <c r="P1475" s="4"/>
      <c r="Q1475" s="4"/>
      <c r="R1475" s="4"/>
      <c r="S1475" s="4"/>
      <c r="T1475" s="4"/>
      <c r="U1475" s="4"/>
      <c r="V1475" s="4"/>
      <c r="W1475" s="4"/>
      <c r="X1475" s="4"/>
      <c r="Y1475" s="4"/>
      <c r="Z1475" s="4"/>
    </row>
    <row r="1476" spans="1:26" ht="14.25" customHeight="1" x14ac:dyDescent="0.3">
      <c r="A1476" s="6" t="s">
        <v>2541</v>
      </c>
      <c r="B1476" s="6" t="s">
        <v>2542</v>
      </c>
      <c r="C1476" s="4" t="str">
        <f ca="1">IFERROR(__xludf.DUMMYFUNCTION("GOOGLETRANSLATE(B1476,""auto"",""en"")"),"Sir according to me if the Union emphasizes on the quality of study material for the future generation of India then it will become smarter and wiser.")</f>
        <v>Sir according to me if the Union emphasizes on the quality of study material for the future generation of India then it will become smarter and wiser.</v>
      </c>
      <c r="D1476" s="4" t="s">
        <v>2542</v>
      </c>
      <c r="E1476" s="4"/>
      <c r="F1476" s="4"/>
      <c r="G1476" s="4"/>
      <c r="H1476" s="4"/>
      <c r="I1476" s="4"/>
      <c r="J1476" s="4"/>
      <c r="K1476" s="4"/>
      <c r="L1476" s="4"/>
      <c r="M1476" s="4"/>
      <c r="N1476" s="4"/>
      <c r="O1476" s="4"/>
      <c r="P1476" s="4"/>
      <c r="Q1476" s="4"/>
      <c r="R1476" s="4"/>
      <c r="S1476" s="4"/>
      <c r="T1476" s="4"/>
      <c r="U1476" s="4"/>
      <c r="V1476" s="4"/>
      <c r="W1476" s="4"/>
      <c r="X1476" s="4"/>
      <c r="Y1476" s="4"/>
      <c r="Z1476" s="4"/>
    </row>
    <row r="1477" spans="1:26" ht="14.25" customHeight="1" x14ac:dyDescent="0.3">
      <c r="A1477" s="6" t="s">
        <v>2543</v>
      </c>
      <c r="B1477" s="6" t="s">
        <v>2544</v>
      </c>
      <c r="C1477" s="4" t="str">
        <f ca="1">IFERROR(__xludf.DUMMYFUNCTION("GOOGLETRANSLATE(B1477,""auto"",""en"")"),"Respected Prime Minister
Our country nowadays looks dirty with the smell of plastic waste everywhere. Your insistence on cleanliness is also good. But public cooperation is necessary. We can control the use of single use plastic. If someone starts to use "&amp;"plastic, then the effort to prevent the environmental damage caused by plastic waste, such as picking it up from place to place, recycling it, can be recovered through tax. Put a heavy tax on single use plastic. Items like bags, bottles should be so expen"&amp;"sive that one will not buy them again and again and will use the substitutes of natural items like cotton, metal, wood. The country does not look dirty and unhygienic due to natural waste but It seems difficult to remove dirt from S.U. plastic. It is beli"&amp;"eved that the Nation-loving public will also support you if a large amount of environmental tax on plastic will be imposed in the budget.
Sincerely yours
Madan Madhav Deshpande
Gadhinglaj Dist. Kolhapur Mah")</f>
        <v>Respected Prime Minister
Our country nowadays looks dirty with the smell of plastic waste everywhere. Your insistence on cleanliness is also good. But public cooperation is necessary. We can control the use of single use plastic. If someone starts to use plastic, then the effort to prevent the environmental damage caused by plastic waste, such as picking it up from place to place, recycling it, can be recovered through tax. Put a heavy tax on single use plastic. Items like bags, bottles should be so expensive that one will not buy them again and again and will use the substitutes of natural items like cotton, metal, wood. The country does not look dirty and unhygienic due to natural waste but It seems difficult to remove dirt from S.U. plastic. It is believed that the Nation-loving public will also support you if a large amount of environmental tax on plastic will be imposed in the budget.
Sincerely yours
Madan Madhav Deshpande
Gadhinglaj Dist. Kolhapur Mah</v>
      </c>
      <c r="D1477" s="4" t="s">
        <v>2544</v>
      </c>
      <c r="E1477" s="4"/>
      <c r="F1477" s="4"/>
      <c r="G1477" s="4"/>
      <c r="H1477" s="4"/>
      <c r="I1477" s="4"/>
      <c r="J1477" s="4"/>
      <c r="K1477" s="4"/>
      <c r="L1477" s="4"/>
      <c r="M1477" s="4"/>
      <c r="N1477" s="4"/>
      <c r="O1477" s="4"/>
      <c r="P1477" s="4"/>
      <c r="Q1477" s="4"/>
      <c r="R1477" s="4"/>
      <c r="S1477" s="4"/>
      <c r="T1477" s="4"/>
      <c r="U1477" s="4"/>
      <c r="V1477" s="4"/>
      <c r="W1477" s="4"/>
      <c r="X1477" s="4"/>
      <c r="Y1477" s="4"/>
      <c r="Z1477" s="4"/>
    </row>
    <row r="1478" spans="1:26" ht="14.25" customHeight="1" x14ac:dyDescent="0.3">
      <c r="A1478" s="6" t="s">
        <v>2545</v>
      </c>
      <c r="B1478" s="6" t="s">
        <v>2546</v>
      </c>
      <c r="C1478" s="4" t="str">
        <f ca="1">IFERROR(__xludf.DUMMYFUNCTION("GOOGLETRANSLATE(B1478,""auto"",""en"")"),"Sir,
I'm Raghuveer Bihola B.Sc.(Hons.) Agri. from Gandhinagar Gujarat.
Currently Animal husbandry and agriculture has becoming low profit bussiness for small and marginal farmers. There should be a co-operative initiative for collection of Dung from which"&amp;" they can produce natural gas , Electricity and biogas slurry.
This will lead to promote idea of atmanirbhar bharat by producing own fuel for tractor and other vehicles of farmer. If farmer have excess amount of gas he can convert it to electricity.
After"&amp;" deduction of gas remaining slurry will more nutritious then traditional Farm Yard Manure which is made by using heap method in which major nutrients and natural gas are loss. It will improve soil health and economic status of farmer.
This is demo YouTube"&amp;" video link of farmer from MP started such initiative.")</f>
        <v>Sir,
I'm Raghuveer Bihola B.Sc.(Hons.) Agri. from Gandhinagar Gujarat.
Currently Animal husbandry and agriculture has becoming low profit bussiness for small and marginal farmers. There should be a co-operative initiative for collection of Dung from which they can produce natural gas , Electricity and biogas slurry.
This will lead to promote idea of atmanirbhar bharat by producing own fuel for tractor and other vehicles of farmer. If farmer have excess amount of gas he can convert it to electricity.
After deduction of gas remaining slurry will more nutritious then traditional Farm Yard Manure which is made by using heap method in which major nutrients and natural gas are loss. It will improve soil health and economic status of farmer.
This is demo YouTube video link of farmer from MP started such initiative.</v>
      </c>
      <c r="D1478" s="4" t="s">
        <v>2546</v>
      </c>
      <c r="E1478" s="4"/>
      <c r="F1478" s="4"/>
      <c r="G1478" s="4"/>
      <c r="H1478" s="4"/>
      <c r="I1478" s="4"/>
      <c r="J1478" s="4"/>
      <c r="K1478" s="4"/>
      <c r="L1478" s="4"/>
      <c r="M1478" s="4"/>
      <c r="N1478" s="4"/>
      <c r="O1478" s="4"/>
      <c r="P1478" s="4"/>
      <c r="Q1478" s="4"/>
      <c r="R1478" s="4"/>
      <c r="S1478" s="4"/>
      <c r="T1478" s="4"/>
      <c r="U1478" s="4"/>
      <c r="V1478" s="4"/>
      <c r="W1478" s="4"/>
      <c r="X1478" s="4"/>
      <c r="Y1478" s="4"/>
      <c r="Z1478" s="4"/>
    </row>
    <row r="1479" spans="1:26" ht="14.25" customHeight="1" x14ac:dyDescent="0.3">
      <c r="A1479" s="6" t="s">
        <v>2547</v>
      </c>
      <c r="B1479" s="6" t="s">
        <v>2548</v>
      </c>
      <c r="C1479" s="4" t="str">
        <f ca="1">IFERROR(__xludf.DUMMYFUNCTION("GOOGLETRANSLATE(B1479,""auto"",""en"")"),"Supporting Government initiative of LiFE:
Adopting Lifestyle For Environment on a daily basis: Mindfulness and connecting with nature, reducing one's carbon footprint by using EVs, public transport, cycling, carpooling, etc.
Use #LiFE to record daily mome"&amp;"nts of environmentally-conscious activities which will motivate others to adopt such a lifestyle.
This can also positively create India's image as a leading country where not just the govt but the citizenry is also committed to the environment and can als"&amp;"o have a positive impact during India's G20 presidency.
Supported by government's policy measures like promoting LiFE we as citizens can make this movement successful!")</f>
        <v>Supporting Government initiative of LiFE:
Adopting Lifestyle For Environment on a daily basis: Mindfulness and connecting with nature, reducing one's carbon footprint by using EVs, public transport, cycling, carpooling, etc.
Use #LiFE to record daily moments of environmentally-conscious activities which will motivate others to adopt such a lifestyle.
This can also positively create India's image as a leading country where not just the govt but the citizenry is also committed to the environment and can also have a positive impact during India's G20 presidency.
Supported by government's policy measures like promoting LiFE we as citizens can make this movement successful!</v>
      </c>
      <c r="D1479" s="4" t="s">
        <v>2548</v>
      </c>
      <c r="E1479" s="4"/>
      <c r="F1479" s="4"/>
      <c r="G1479" s="4"/>
      <c r="H1479" s="4"/>
      <c r="I1479" s="4"/>
      <c r="J1479" s="4"/>
      <c r="K1479" s="4"/>
      <c r="L1479" s="4"/>
      <c r="M1479" s="4"/>
      <c r="N1479" s="4"/>
      <c r="O1479" s="4"/>
      <c r="P1479" s="4"/>
      <c r="Q1479" s="4"/>
      <c r="R1479" s="4"/>
      <c r="S1479" s="4"/>
      <c r="T1479" s="4"/>
      <c r="U1479" s="4"/>
      <c r="V1479" s="4"/>
      <c r="W1479" s="4"/>
      <c r="X1479" s="4"/>
      <c r="Y1479" s="4"/>
      <c r="Z1479" s="4"/>
    </row>
    <row r="1480" spans="1:26" ht="14.25" customHeight="1" x14ac:dyDescent="0.3">
      <c r="A1480" s="6" t="s">
        <v>2549</v>
      </c>
      <c r="B1480" s="6" t="s">
        <v>2550</v>
      </c>
      <c r="C1480" s="4" t="str">
        <f ca="1">IFERROR(__xludf.DUMMYFUNCTION("GOOGLETRANSLATE(B1480,""auto"",""en"")"),"SSCP is to be checked for economic viability. is is necessary to dredge continuously to allow mother ships to pass in a permanant occen current prone area. And it is cycle prone area too. A super cyclone will bring heavy loss to dredging arrangement. An o"&amp;"il tanker spilage will damage land as well as water. it is economically unviable and ecologically damaging. INSTEAD think of including Trikonamalai and Colombo in our inland shipping route AND consider construction of a bridge to cross the OCCEN from Rame"&amp;"swaram to Talaimannar. G.Krishnan.")</f>
        <v>SSCP is to be checked for economic viability. is is necessary to dredge continuously to allow mother ships to pass in a permanant occen current prone area. And it is cycle prone area too. A super cyclone will bring heavy loss to dredging arrangement. An oil tanker spilage will damage land as well as water. it is economically unviable and ecologically damaging. INSTEAD think of including Trikonamalai and Colombo in our inland shipping route AND consider construction of a bridge to cross the OCCEN from Rameswaram to Talaimannar. G.Krishnan.</v>
      </c>
      <c r="D1480" s="4" t="s">
        <v>2550</v>
      </c>
      <c r="E1480" s="4"/>
      <c r="F1480" s="4"/>
      <c r="G1480" s="4"/>
      <c r="H1480" s="4"/>
      <c r="I1480" s="4"/>
      <c r="J1480" s="4"/>
      <c r="K1480" s="4"/>
      <c r="L1480" s="4"/>
      <c r="M1480" s="4"/>
      <c r="N1480" s="4"/>
      <c r="O1480" s="4"/>
      <c r="P1480" s="4"/>
      <c r="Q1480" s="4"/>
      <c r="R1480" s="4"/>
      <c r="S1480" s="4"/>
      <c r="T1480" s="4"/>
      <c r="U1480" s="4"/>
      <c r="V1480" s="4"/>
      <c r="W1480" s="4"/>
      <c r="X1480" s="4"/>
      <c r="Y1480" s="4"/>
      <c r="Z1480" s="4"/>
    </row>
    <row r="1481" spans="1:26" ht="14.25" customHeight="1" x14ac:dyDescent="0.3">
      <c r="A1481" s="6" t="s">
        <v>2551</v>
      </c>
      <c r="B1481" s="6" t="s">
        <v>2552</v>
      </c>
      <c r="C1481" s="4" t="str">
        <f ca="1">IFERROR(__xludf.DUMMYFUNCTION("GOOGLETRANSLATE(B1481,""auto"",""en"")"),"Government should really focus on economy section and infrastructure of countries.
If there is no job requirements no any public sector working than increasing population and unemployment will lead our country to disasters")</f>
        <v>Government should really focus on economy section and infrastructure of countries.
If there is no job requirements no any public sector working than increasing population and unemployment will lead our country to disasters</v>
      </c>
      <c r="D1481" s="4" t="s">
        <v>2552</v>
      </c>
      <c r="E1481" s="4"/>
      <c r="F1481" s="4"/>
      <c r="G1481" s="4"/>
      <c r="H1481" s="4"/>
      <c r="I1481" s="4"/>
      <c r="J1481" s="4"/>
      <c r="K1481" s="4"/>
      <c r="L1481" s="4"/>
      <c r="M1481" s="4"/>
      <c r="N1481" s="4"/>
      <c r="O1481" s="4"/>
      <c r="P1481" s="4"/>
      <c r="Q1481" s="4"/>
      <c r="R1481" s="4"/>
      <c r="S1481" s="4"/>
      <c r="T1481" s="4"/>
      <c r="U1481" s="4"/>
      <c r="V1481" s="4"/>
      <c r="W1481" s="4"/>
      <c r="X1481" s="4"/>
      <c r="Y1481" s="4"/>
      <c r="Z1481" s="4"/>
    </row>
    <row r="1482" spans="1:26" ht="14.25" customHeight="1" x14ac:dyDescent="0.3">
      <c r="A1482" s="6" t="s">
        <v>2553</v>
      </c>
      <c r="B1482" s="6" t="s">
        <v>2554</v>
      </c>
      <c r="C1482" s="4" t="str">
        <f ca="1">IFERROR(__xludf.DUMMYFUNCTION("GOOGLETRANSLATE(B1482,""auto"",""en"")"),"Agar Private School Ka Environment, Study Acha Kuin He, Government School Me Nehin. Mera Ye Kehena He Ki Agar Private Schools Banda Kar Dia Ja Too Govt.School Acha Results Laega.")</f>
        <v>Agar Private School Ka Environment, Study Acha Kuin He, Government School Me Nehin. Mera Ye Kehena He Ki Agar Private Schools Banda Kar Dia Ja Too Govt.School Acha Results Laega.</v>
      </c>
      <c r="D1482" s="4" t="s">
        <v>3260</v>
      </c>
      <c r="E1482" s="4"/>
      <c r="F1482" s="4"/>
      <c r="G1482" s="4"/>
      <c r="H1482" s="4"/>
      <c r="I1482" s="4"/>
      <c r="J1482" s="4"/>
      <c r="K1482" s="4"/>
      <c r="L1482" s="4"/>
      <c r="M1482" s="4"/>
      <c r="N1482" s="4"/>
      <c r="O1482" s="4"/>
      <c r="P1482" s="4"/>
      <c r="Q1482" s="4"/>
      <c r="R1482" s="4"/>
      <c r="S1482" s="4"/>
      <c r="T1482" s="4"/>
      <c r="U1482" s="4"/>
      <c r="V1482" s="4"/>
      <c r="W1482" s="4"/>
      <c r="X1482" s="4"/>
      <c r="Y1482" s="4"/>
      <c r="Z1482" s="4"/>
    </row>
    <row r="1483" spans="1:26" ht="14.25" customHeight="1" x14ac:dyDescent="0.3">
      <c r="A1483" s="6" t="s">
        <v>2555</v>
      </c>
      <c r="B1483" s="6" t="s">
        <v>2556</v>
      </c>
      <c r="C1483" s="4" t="str">
        <f ca="1">IFERROR(__xludf.DUMMYFUNCTION("GOOGLETRANSLATE(B1483,""auto"",""en"")"),"abhi govt school mai koi facility nahi mil rehi hai ek taraf private school hai jo bacho se fees jyaada lete hai or mosam ke hisaab se facility available kerwaaoye hai or govt school mai room nahi student ke liye kamro ke bhaar jaal lagaa hua hai us per c"&amp;"hatai Jisi Chij Laga Ker Sochte Hai Baccho Ko Thand Nahi Lagegi Kya Govt Itne Nirman KERTI HAI 2SE. 4 Room Baccho Ke Liye nahi banwaa sakte.")</f>
        <v>abhi govt school mai koi facility nahi mil rehi hai ek taraf private school hai jo bacho se fees jyaada lete hai or mosam ke hisaab se facility available kerwaaoye hai or govt school mai room nahi student ke liye kamro ke bhaar jaal lagaa hua hai us per chatai Jisi Chij Laga Ker Sochte Hai Baccho Ko Thand Nahi Lagegi Kya Govt Itne Nirman KERTI HAI 2SE. 4 Room Baccho Ke Liye nahi banwaa sakte.</v>
      </c>
      <c r="D1483" s="4" t="s">
        <v>3261</v>
      </c>
      <c r="E1483" s="4"/>
      <c r="F1483" s="4"/>
      <c r="G1483" s="4"/>
      <c r="H1483" s="4"/>
      <c r="I1483" s="4"/>
      <c r="J1483" s="4"/>
      <c r="K1483" s="4"/>
      <c r="L1483" s="4"/>
      <c r="M1483" s="4"/>
      <c r="N1483" s="4"/>
      <c r="O1483" s="4"/>
      <c r="P1483" s="4"/>
      <c r="Q1483" s="4"/>
      <c r="R1483" s="4"/>
      <c r="S1483" s="4"/>
      <c r="T1483" s="4"/>
      <c r="U1483" s="4"/>
      <c r="V1483" s="4"/>
      <c r="W1483" s="4"/>
      <c r="X1483" s="4"/>
      <c r="Y1483" s="4"/>
      <c r="Z1483" s="4"/>
    </row>
    <row r="1484" spans="1:26" ht="14.25" customHeight="1" x14ac:dyDescent="0.3">
      <c r="A1484" s="6" t="s">
        <v>2557</v>
      </c>
      <c r="B1484" s="6" t="s">
        <v>2558</v>
      </c>
      <c r="C1484" s="4" t="str">
        <f ca="1">IFERROR(__xludf.DUMMYFUNCTION("GOOGLETRANSLATE(B1484,""auto"",""en"")"),"I have no one. I have come to Kolkata to help me, who was with my father, help me for God
My Number is 8910766967 /7687019100
My Address is 64 Ashoutosh Colony Haltu School Road Near Haltu Boys School Kolkata 700078.")</f>
        <v>I have no one. I have come to Kolkata to help me, who was with my father, help me for God
My Number is 8910766967 /7687019100
My Address is 64 Ashoutosh Colony Haltu School Road Near Haltu Boys School Kolkata 700078.</v>
      </c>
      <c r="D1484" s="4" t="s">
        <v>3262</v>
      </c>
      <c r="E1484" s="4"/>
      <c r="F1484" s="4"/>
      <c r="G1484" s="4"/>
      <c r="H1484" s="4"/>
      <c r="I1484" s="4"/>
      <c r="J1484" s="4"/>
      <c r="K1484" s="4"/>
      <c r="L1484" s="4"/>
      <c r="M1484" s="4"/>
      <c r="N1484" s="4"/>
      <c r="O1484" s="4"/>
      <c r="P1484" s="4"/>
      <c r="Q1484" s="4"/>
      <c r="R1484" s="4"/>
      <c r="S1484" s="4"/>
      <c r="T1484" s="4"/>
      <c r="U1484" s="4"/>
      <c r="V1484" s="4"/>
      <c r="W1484" s="4"/>
      <c r="X1484" s="4"/>
      <c r="Y1484" s="4"/>
      <c r="Z1484" s="4"/>
    </row>
    <row r="1485" spans="1:26" ht="14.25" customHeight="1" x14ac:dyDescent="0.3">
      <c r="A1485" s="6" t="s">
        <v>2559</v>
      </c>
      <c r="B1485" s="6" t="s">
        <v>2560</v>
      </c>
      <c r="C1485" s="4" t="str">
        <f ca="1">IFERROR(__xludf.DUMMYFUNCTION("GOOGLETRANSLATE(B1485,""auto"",""en"")"),"Solar Panels have to be manufactured in India end-to-end. Two routes for Atmanirbhartha: 1. Neccessarily through Indian companies with local fab to manufacture solar cells upto solar panels, power electronic devices fabricatio and power system deveopment "&amp;"2. Technology transfer from foreign OEMs. Investing in solar is much more safer compared to Nuclear/fossil fuels.IIT Madras has the technology to use solar power in DC mode.")</f>
        <v>Solar Panels have to be manufactured in India end-to-end. Two routes for Atmanirbhartha: 1. Neccessarily through Indian companies with local fab to manufacture solar cells upto solar panels, power electronic devices fabricatio and power system deveopment 2. Technology transfer from foreign OEMs. Investing in solar is much more safer compared to Nuclear/fossil fuels.IIT Madras has the technology to use solar power in DC mode.</v>
      </c>
      <c r="D1485" s="4" t="s">
        <v>2560</v>
      </c>
      <c r="E1485" s="4"/>
      <c r="F1485" s="4"/>
      <c r="G1485" s="4"/>
      <c r="H1485" s="4"/>
      <c r="I1485" s="4"/>
      <c r="J1485" s="4"/>
      <c r="K1485" s="4"/>
      <c r="L1485" s="4"/>
      <c r="M1485" s="4"/>
      <c r="N1485" s="4"/>
      <c r="O1485" s="4"/>
      <c r="P1485" s="4"/>
      <c r="Q1485" s="4"/>
      <c r="R1485" s="4"/>
      <c r="S1485" s="4"/>
      <c r="T1485" s="4"/>
      <c r="U1485" s="4"/>
      <c r="V1485" s="4"/>
      <c r="W1485" s="4"/>
      <c r="X1485" s="4"/>
      <c r="Y1485" s="4"/>
      <c r="Z1485" s="4"/>
    </row>
    <row r="1486" spans="1:26" ht="14.25" customHeight="1" x14ac:dyDescent="0.3">
      <c r="A1486" s="6" t="s">
        <v>2561</v>
      </c>
      <c r="B1486" s="6" t="s">
        <v>2562</v>
      </c>
      <c r="C1486" s="4" t="str">
        <f ca="1">IFERROR(__xludf.DUMMYFUNCTION("GOOGLETRANSLATE(B1486,""auto"",""en"")"),"Transport :
We have Aviation Services and Railway Services for National and Regional network of travelling for passengers and transportation purposes. We enjoy the services of State Road Transportation Services for Local / Regional travelling, State Level"&amp;" travelling and inter-state travelling. We also have private operators for long-trips.
National Road Transportation Facility :
We do not have National Services by Road for Long / State / Inter-state / National Trips for passengers as per their convenience"&amp;". Such a system will provide more Employment in various concerned sectors, as well as generation of Revenue.
Kunju C. Nair")</f>
        <v>Transport :
We have Aviation Services and Railway Services for National and Regional network of travelling for passengers and transportation purposes. We enjoy the services of State Road Transportation Services for Local / Regional travelling, State Level travelling and inter-state travelling. We also have private operators for long-trips.
National Road Transportation Facility :
We do not have National Services by Road for Long / State / Inter-state / National Trips for passengers as per their convenience. Such a system will provide more Employment in various concerned sectors, as well as generation of Revenue.
Kunju C. Nair</v>
      </c>
      <c r="D1486" s="4" t="s">
        <v>2562</v>
      </c>
      <c r="E1486" s="4"/>
      <c r="F1486" s="4"/>
      <c r="G1486" s="4"/>
      <c r="H1486" s="4"/>
      <c r="I1486" s="4"/>
      <c r="J1486" s="4"/>
      <c r="K1486" s="4"/>
      <c r="L1486" s="4"/>
      <c r="M1486" s="4"/>
      <c r="N1486" s="4"/>
      <c r="O1486" s="4"/>
      <c r="P1486" s="4"/>
      <c r="Q1486" s="4"/>
      <c r="R1486" s="4"/>
      <c r="S1486" s="4"/>
      <c r="T1486" s="4"/>
      <c r="U1486" s="4"/>
      <c r="V1486" s="4"/>
      <c r="W1486" s="4"/>
      <c r="X1486" s="4"/>
      <c r="Y1486" s="4"/>
      <c r="Z1486" s="4"/>
    </row>
    <row r="1487" spans="1:26" ht="14.25" customHeight="1" x14ac:dyDescent="0.3">
      <c r="A1487" s="6" t="s">
        <v>2563</v>
      </c>
      <c r="B1487" s="6" t="s">
        <v>2564</v>
      </c>
      <c r="C1487" s="4" t="str">
        <f ca="1">IFERROR(__xludf.DUMMYFUNCTION("GOOGLETRANSLATE(B1487,""auto"",""en"")"),"Aur politics mein dikhana nahi Kam hona chahiye , humare yeah bahot se jaga hai jaha pein abhi tak achche hospital nahi hai , meri biswas hai har ek block ke andar ek high class chikitsa ka jaga hona chahiye Jo government diwara chole aur jyadar bahot Kom"&amp;" karcha kare . Metro Cities Ke Ilava Aur Kahi Pein utna Achcha Hospital Nahi Hai Specially har block mein jis se bahot logo bina ilaj ke hi mare jate hai. Iska sath sath digital practical education ke rup mein blogging, virtual assistant , codings yeh sab"&amp;" choti choti chizo ki education ke rup mein sikhaya Jaye schools mein taki bachcha jab bara ho ta atleast apna karmasadan khud thora kar sake and uska government jobs ke upor depend na Karna Ho. Aur sabse bari baat desh ke judiciary system ko update kiya "&amp;"jaye kyuki jab ambedkar nein banaya tha us samay indaja sits aur Tha aur tha aur abhi ka situation aur hai. The judiciary system has to be align with this age.")</f>
        <v>Aur politics mein dikhana nahi Kam hona chahiye , humare yeah bahot se jaga hai jaha pein abhi tak achche hospital nahi hai , meri biswas hai har ek block ke andar ek high class chikitsa ka jaga hona chahiye Jo government diwara chole aur jyadar bahot Kom karcha kare . Metro Cities Ke Ilava Aur Kahi Pein utna Achcha Hospital Nahi Hai Specially har block mein jis se bahot logo bina ilaj ke hi mare jate hai. Iska sath sath digital practical education ke rup mein blogging, virtual assistant , codings yeh sab choti choti chizo ki education ke rup mein sikhaya Jaye schools mein taki bachcha jab bara ho ta atleast apna karmasadan khud thora kar sake and uska government jobs ke upor depend na Karna Ho. Aur sabse bari baat desh ke judiciary system ko update kiya jaye kyuki jab ambedkar nein banaya tha us samay indaja sits aur Tha aur tha aur abhi ka situation aur hai. The judiciary system has to be align with this age.</v>
      </c>
      <c r="D1487" s="4" t="s">
        <v>3263</v>
      </c>
      <c r="E1487" s="4"/>
      <c r="F1487" s="4"/>
      <c r="G1487" s="4"/>
      <c r="H1487" s="4"/>
      <c r="I1487" s="4"/>
      <c r="J1487" s="4"/>
      <c r="K1487" s="4"/>
      <c r="L1487" s="4"/>
      <c r="M1487" s="4"/>
      <c r="N1487" s="4"/>
      <c r="O1487" s="4"/>
      <c r="P1487" s="4"/>
      <c r="Q1487" s="4"/>
      <c r="R1487" s="4"/>
      <c r="S1487" s="4"/>
      <c r="T1487" s="4"/>
      <c r="U1487" s="4"/>
      <c r="V1487" s="4"/>
      <c r="W1487" s="4"/>
      <c r="X1487" s="4"/>
      <c r="Y1487" s="4"/>
      <c r="Z1487" s="4"/>
    </row>
    <row r="1488" spans="1:26" ht="14.25" customHeight="1" x14ac:dyDescent="0.3">
      <c r="A1488" s="6" t="s">
        <v>2565</v>
      </c>
      <c r="B1488" s="6" t="s">
        <v>2566</v>
      </c>
      <c r="C1488" s="4" t="str">
        <f ca="1">IFERROR(__xludf.DUMMYFUNCTION("GOOGLETRANSLATE(B1488,""auto"",""en"")"),"you did a good job?")</f>
        <v>you did a good job?</v>
      </c>
      <c r="D1488" s="4" t="s">
        <v>2566</v>
      </c>
      <c r="E1488" s="4"/>
      <c r="F1488" s="4"/>
      <c r="G1488" s="4"/>
      <c r="H1488" s="4"/>
      <c r="I1488" s="4"/>
      <c r="J1488" s="4"/>
      <c r="K1488" s="4"/>
      <c r="L1488" s="4"/>
      <c r="M1488" s="4"/>
      <c r="N1488" s="4"/>
      <c r="O1488" s="4"/>
      <c r="P1488" s="4"/>
      <c r="Q1488" s="4"/>
      <c r="R1488" s="4"/>
      <c r="S1488" s="4"/>
      <c r="T1488" s="4"/>
      <c r="U1488" s="4"/>
      <c r="V1488" s="4"/>
      <c r="W1488" s="4"/>
      <c r="X1488" s="4"/>
      <c r="Y1488" s="4"/>
      <c r="Z1488" s="4"/>
    </row>
    <row r="1489" spans="1:26" ht="14.25" customHeight="1" x14ac:dyDescent="0.3">
      <c r="A1489" s="6" t="s">
        <v>2565</v>
      </c>
      <c r="B1489" s="6" t="s">
        <v>2567</v>
      </c>
      <c r="C1489" s="4" t="str">
        <f ca="1">IFERROR(__xludf.DUMMYFUNCTION("GOOGLETRANSLATE(B1489,""auto"",""en"")"),"you did a good job?")</f>
        <v>you did a good job?</v>
      </c>
      <c r="D1489" s="4" t="s">
        <v>2566</v>
      </c>
      <c r="E1489" s="4"/>
      <c r="F1489" s="4"/>
      <c r="G1489" s="4"/>
      <c r="H1489" s="4"/>
      <c r="I1489" s="4"/>
      <c r="J1489" s="4"/>
      <c r="K1489" s="4"/>
      <c r="L1489" s="4"/>
      <c r="M1489" s="4"/>
      <c r="N1489" s="4"/>
      <c r="O1489" s="4"/>
      <c r="P1489" s="4"/>
      <c r="Q1489" s="4"/>
      <c r="R1489" s="4"/>
      <c r="S1489" s="4"/>
      <c r="T1489" s="4"/>
      <c r="U1489" s="4"/>
      <c r="V1489" s="4"/>
      <c r="W1489" s="4"/>
      <c r="X1489" s="4"/>
      <c r="Y1489" s="4"/>
      <c r="Z1489" s="4"/>
    </row>
    <row r="1490" spans="1:26" ht="14.25" customHeight="1" x14ac:dyDescent="0.3">
      <c r="A1490" s="6" t="s">
        <v>2563</v>
      </c>
      <c r="B1490" s="6" t="s">
        <v>2568</v>
      </c>
      <c r="C1490" s="4" t="str">
        <f ca="1">IFERROR(__xludf.DUMMYFUNCTION("GOOGLETRANSLATE(B1490,""auto"",""en"")"),"We should increase ancient Indian writtings of Vedic system in our education. Humare education system ko aur bhi sudhar karna parega, Aisa nahi ki western education follow korle, hamara khud ka jo Vedas hai uska scientific knowledge ko Include karke aur S"&amp;"anskrit ko bhi parne mein utsah Dena hoga, humko English ke sath sath Sanskrit ko bhi gurutta Dena Hoga. Desh ko ek aisa pratisthan banana chahiye woh western nahi ancient education system folow kore jis bajase hum log ek samai nalanda University, takhasi"&amp;"la University jaise achcha education bana paye the.Hamare purbaj dusro ka nahi apna ek alag education system banaye the . We have to brings the glori back of our education by revolutionise education system, hum logo ko ancient vedea ka kuch bhi school hai"&amp;" parana hi nahi hata, usme hi ayurveda hai, usme hai, usme hai, usme hai, usme hai, us Chota Chapter Bhi Ho Wo Education Pein Ghusana Hoga Aur Sarkari School Mein Bhi Codings Sikhana Hoga.")</f>
        <v>We should increase ancient Indian writtings of Vedic system in our education. Humare education system ko aur bhi sudhar karna parega, Aisa nahi ki western education follow korle, hamara khud ka jo Vedas hai uska scientific knowledge ko Include karke aur Sanskrit ko bhi parne mein utsah Dena hoga, humko English ke sath sath Sanskrit ko bhi gurutta Dena Hoga. Desh ko ek aisa pratisthan banana chahiye woh western nahi ancient education system folow kore jis bajase hum log ek samai nalanda University, takhasila University jaise achcha education bana paye the.Hamare purbaj dusro ka nahi apna ek alag education system banaye the . We have to brings the glori back of our education by revolutionise education system, hum logo ko ancient vedea ka kuch bhi school hai parana hi nahi hata, usme hi ayurveda hai, usme hai, usme hai, usme hai, usme hai, us Chota Chapter Bhi Ho Wo Education Pein Ghusana Hoga Aur Sarkari School Mein Bhi Codings Sikhana Hoga.</v>
      </c>
      <c r="D1490" s="4" t="s">
        <v>3264</v>
      </c>
      <c r="E1490" s="4"/>
      <c r="F1490" s="4"/>
      <c r="G1490" s="4"/>
      <c r="H1490" s="4"/>
      <c r="I1490" s="4"/>
      <c r="J1490" s="4"/>
      <c r="K1490" s="4"/>
      <c r="L1490" s="4"/>
      <c r="M1490" s="4"/>
      <c r="N1490" s="4"/>
      <c r="O1490" s="4"/>
      <c r="P1490" s="4"/>
      <c r="Q1490" s="4"/>
      <c r="R1490" s="4"/>
      <c r="S1490" s="4"/>
      <c r="T1490" s="4"/>
      <c r="U1490" s="4"/>
      <c r="V1490" s="4"/>
      <c r="W1490" s="4"/>
      <c r="X1490" s="4"/>
      <c r="Y1490" s="4"/>
      <c r="Z1490" s="4"/>
    </row>
    <row r="1491" spans="1:26" ht="14.25" customHeight="1" x14ac:dyDescent="0.3">
      <c r="A1491" s="6" t="s">
        <v>2569</v>
      </c>
      <c r="B1491" s="6" t="s">
        <v>2570</v>
      </c>
      <c r="C1491" s="4" t="str">
        <f ca="1">IFERROR(__xludf.DUMMYFUNCTION("GOOGLETRANSLATE(B1491,""auto"",""en"")"),"Said that they have been trying not only person who has to do with my friends with the new phone was talking about how much they don't know what you think your day December and the rest of rohit ke sath bhi nahi ho rha tha to be installed it was just abou"&amp;"t anything about the other side to side and forth their house and forth with me and my family and forth to the next day December at me like that for the next day December and my family and friends and my family is the best way home from school and forth w"&amp;"ith my friends with my friends are bad for the next day December when you have been trying my friends with good day December and forth with me on my own place and forth and forth and forth with my friends with the same time to get the chance with my frien"&amp;"ds with me and forth to the new one is going well done with my family and friends with my friends with the same thing as well done with the same thing as well done with my friends with the next few weeks ago but I'm sure you")</f>
        <v>Said that they have been trying not only person who has to do with my friends with the new phone was talking about how much they don't know what you think your day December and the rest of rohit ke sath bhi nahi ho rha tha to be installed it was just about anything about the other side to side and forth their house and forth with me and my family and forth to the next day December at me like that for the next day December and my family and friends and my family is the best way home from school and forth with my friends with my friends are bad for the next day December when you have been trying my friends with good day December and forth with me on my own place and forth and forth and forth with my friends with the same time to get the chance with my friends with me and forth to the new one is going well done with my family and friends with my friends with the same thing as well done with the same thing as well done with my friends with the next few weeks ago but I'm sure you</v>
      </c>
      <c r="D1491" s="4" t="s">
        <v>2570</v>
      </c>
      <c r="E1491" s="4"/>
      <c r="F1491" s="4"/>
      <c r="G1491" s="4"/>
      <c r="H1491" s="4"/>
      <c r="I1491" s="4"/>
      <c r="J1491" s="4"/>
      <c r="K1491" s="4"/>
      <c r="L1491" s="4"/>
      <c r="M1491" s="4"/>
      <c r="N1491" s="4"/>
      <c r="O1491" s="4"/>
      <c r="P1491" s="4"/>
      <c r="Q1491" s="4"/>
      <c r="R1491" s="4"/>
      <c r="S1491" s="4"/>
      <c r="T1491" s="4"/>
      <c r="U1491" s="4"/>
      <c r="V1491" s="4"/>
      <c r="W1491" s="4"/>
      <c r="X1491" s="4"/>
      <c r="Y1491" s="4"/>
      <c r="Z1491" s="4"/>
    </row>
    <row r="1492" spans="1:26" ht="14.25" customHeight="1" x14ac:dyDescent="0.3">
      <c r="A1492" s="6" t="s">
        <v>2569</v>
      </c>
      <c r="B1492" s="6" t="s">
        <v>2571</v>
      </c>
      <c r="C1492" s="4" t="str">
        <f ca="1">IFERROR(__xludf.DUMMYFUNCTION("GOOGLETRANSLATE(B1492,""auto"",""en"")"),"Tere mera kahani tum or ham ko please tell him and help me out and get back on the way to go back and forth to the new one day December at me like")</f>
        <v>Tere mera kahani tum or ham ko please tell him and help me out and get back on the way to go back and forth to the new one day December at me like</v>
      </c>
      <c r="D1492" s="4" t="s">
        <v>2571</v>
      </c>
      <c r="E1492" s="4"/>
      <c r="F1492" s="4"/>
      <c r="G1492" s="4"/>
      <c r="H1492" s="4"/>
      <c r="I1492" s="4"/>
      <c r="J1492" s="4"/>
      <c r="K1492" s="4"/>
      <c r="L1492" s="4"/>
      <c r="M1492" s="4"/>
      <c r="N1492" s="4"/>
      <c r="O1492" s="4"/>
      <c r="P1492" s="4"/>
      <c r="Q1492" s="4"/>
      <c r="R1492" s="4"/>
      <c r="S1492" s="4"/>
      <c r="T1492" s="4"/>
      <c r="U1492" s="4"/>
      <c r="V1492" s="4"/>
      <c r="W1492" s="4"/>
      <c r="X1492" s="4"/>
      <c r="Y1492" s="4"/>
      <c r="Z1492" s="4"/>
    </row>
    <row r="1493" spans="1:26" ht="14.25" customHeight="1" x14ac:dyDescent="0.3">
      <c r="A1493" s="6" t="s">
        <v>2572</v>
      </c>
      <c r="B1493" s="6" t="s">
        <v>2573</v>
      </c>
      <c r="C1493" s="4" t="str">
        <f ca="1">IFERROR(__xludf.DUMMYFUNCTION("GOOGLETRANSLATE(B1493,""auto"",""en"")"),"Make stricter rules on forced conversions and laws regarding the safety of Majority population of India should be created.")</f>
        <v>Make stricter rules on forced conversions and laws regarding the safety of Majority population of India should be created.</v>
      </c>
      <c r="D1493" s="4" t="s">
        <v>2573</v>
      </c>
      <c r="E1493" s="4"/>
      <c r="F1493" s="4"/>
      <c r="G1493" s="4"/>
      <c r="H1493" s="4"/>
      <c r="I1493" s="4"/>
      <c r="J1493" s="4"/>
      <c r="K1493" s="4"/>
      <c r="L1493" s="4"/>
      <c r="M1493" s="4"/>
      <c r="N1493" s="4"/>
      <c r="O1493" s="4"/>
      <c r="P1493" s="4"/>
      <c r="Q1493" s="4"/>
      <c r="R1493" s="4"/>
      <c r="S1493" s="4"/>
      <c r="T1493" s="4"/>
      <c r="U1493" s="4"/>
      <c r="V1493" s="4"/>
      <c r="W1493" s="4"/>
      <c r="X1493" s="4"/>
      <c r="Y1493" s="4"/>
      <c r="Z1493" s="4"/>
    </row>
    <row r="1494" spans="1:26" ht="14.25" customHeight="1" x14ac:dyDescent="0.3">
      <c r="A1494" s="6" t="s">
        <v>2524</v>
      </c>
      <c r="B1494" s="6" t="s">
        <v>2562</v>
      </c>
      <c r="C1494" s="4" t="str">
        <f ca="1">IFERROR(__xludf.DUMMYFUNCTION("GOOGLETRANSLATE(B1494,""auto"",""en"")"),"Transport :
We have Aviation Services and Railway Services for National and Regional network of travelling for passengers and transportation purposes. We enjoy the services of State Road Transportation Services for Local / Regional travelling, State Level"&amp;" travelling and inter-state travelling. We also have private operators for long-trips.
National Road Transportation Facility :
We do not have National Services by Road for Long / State / Inter-state / National Trips for passengers as per their convenience"&amp;". Such a system will provide more Employment in various concerned sectors, as well as generation of Revenue.
Kunju C. Nair")</f>
        <v>Transport :
We have Aviation Services and Railway Services for National and Regional network of travelling for passengers and transportation purposes. We enjoy the services of State Road Transportation Services for Local / Regional travelling, State Level travelling and inter-state travelling. We also have private operators for long-trips.
National Road Transportation Facility :
We do not have National Services by Road for Long / State / Inter-state / National Trips for passengers as per their convenience. Such a system will provide more Employment in various concerned sectors, as well as generation of Revenue.
Kunju C. Nair</v>
      </c>
      <c r="D1494" s="4" t="s">
        <v>2562</v>
      </c>
      <c r="E1494" s="4"/>
      <c r="F1494" s="4"/>
      <c r="G1494" s="4"/>
      <c r="H1494" s="4"/>
      <c r="I1494" s="4"/>
      <c r="J1494" s="4"/>
      <c r="K1494" s="4"/>
      <c r="L1494" s="4"/>
      <c r="M1494" s="4"/>
      <c r="N1494" s="4"/>
      <c r="O1494" s="4"/>
      <c r="P1494" s="4"/>
      <c r="Q1494" s="4"/>
      <c r="R1494" s="4"/>
      <c r="S1494" s="4"/>
      <c r="T1494" s="4"/>
      <c r="U1494" s="4"/>
      <c r="V1494" s="4"/>
      <c r="W1494" s="4"/>
      <c r="X1494" s="4"/>
      <c r="Y1494" s="4"/>
      <c r="Z1494" s="4"/>
    </row>
    <row r="1495" spans="1:26" ht="14.25" customHeight="1" x14ac:dyDescent="0.3">
      <c r="A1495" s="6" t="s">
        <v>2574</v>
      </c>
      <c r="B1495" s="6" t="s">
        <v>2575</v>
      </c>
      <c r="C1495" s="4" t="str">
        <f ca="1">IFERROR(__xludf.DUMMYFUNCTION("GOOGLETRANSLATE(B1495,""auto"",""en"")"),"Government ka kum ko ageeey baraneykey grassroots sebok banana chiaaye johar mey mey horo Hor gaio mey ja ja ja ja ja procur koreynge good governance ka")</f>
        <v>Government ka kum ko ageeey baraneykey grassroots sebok banana chiaaye johar mey mey horo Hor gaio mey ja ja ja ja ja procur koreynge good governance ka</v>
      </c>
      <c r="D1495" s="4" t="s">
        <v>3265</v>
      </c>
      <c r="E1495" s="4"/>
      <c r="F1495" s="4"/>
      <c r="G1495" s="4"/>
      <c r="H1495" s="4"/>
      <c r="I1495" s="4"/>
      <c r="J1495" s="4"/>
      <c r="K1495" s="4"/>
      <c r="L1495" s="4"/>
      <c r="M1495" s="4"/>
      <c r="N1495" s="4"/>
      <c r="O1495" s="4"/>
      <c r="P1495" s="4"/>
      <c r="Q1495" s="4"/>
      <c r="R1495" s="4"/>
      <c r="S1495" s="4"/>
      <c r="T1495" s="4"/>
      <c r="U1495" s="4"/>
      <c r="V1495" s="4"/>
      <c r="W1495" s="4"/>
      <c r="X1495" s="4"/>
      <c r="Y1495" s="4"/>
      <c r="Z1495" s="4"/>
    </row>
    <row r="1496" spans="1:26" ht="14.25" customHeight="1" x14ac:dyDescent="0.3">
      <c r="A1496" s="6" t="s">
        <v>2576</v>
      </c>
      <c r="B1496" s="6" t="s">
        <v>2577</v>
      </c>
      <c r="C1496" s="4" t="str">
        <f ca="1">IFERROR(__xludf.DUMMYFUNCTION("GOOGLETRANSLATE(B1496,""auto"",""en"")"),"Sir, With increasing cases of corona new veriant reported from various parts of the world, It's time to take proactive measures in preventing any such on set in India.
The earlier pandemic had sufficient impact on people and countries economy however with"&amp;" Swift action on CAB and Vaccination measures have protected Indian Population.
I would request honourable Authorities to take measures to enforce 1.usage of Mask made compulsory again in public places,
2.People are moving outside and gathering at eaterie"&amp;"s and resturant are rather crowded, The restaurants should be advised on strict cleanliness of utensils through hot water washing and proper hygienic condition of the places should be advised and should be monitored by the health inspectors. 3.sale of ope"&amp;"n food items should be strictly
restricted unless properly controlled. 4. Availability of covid related medicines be geared for suitable stock.
5.An awareness message be floated in all the newspaper and TV for the public.
Thnk u")</f>
        <v>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 Availability of covid related medicines be geared for suitable stock.
5.An awareness message be floated in all the newspaper and TV for the public.
Thnk u</v>
      </c>
      <c r="D1496" s="4" t="s">
        <v>2577</v>
      </c>
      <c r="E1496" s="4"/>
      <c r="F1496" s="4"/>
      <c r="G1496" s="4"/>
      <c r="H1496" s="4"/>
      <c r="I1496" s="4"/>
      <c r="J1496" s="4"/>
      <c r="K1496" s="4"/>
      <c r="L1496" s="4"/>
      <c r="M1496" s="4"/>
      <c r="N1496" s="4"/>
      <c r="O1496" s="4"/>
      <c r="P1496" s="4"/>
      <c r="Q1496" s="4"/>
      <c r="R1496" s="4"/>
      <c r="S1496" s="4"/>
      <c r="T1496" s="4"/>
      <c r="U1496" s="4"/>
      <c r="V1496" s="4"/>
      <c r="W1496" s="4"/>
      <c r="X1496" s="4"/>
      <c r="Y1496" s="4"/>
      <c r="Z1496" s="4"/>
    </row>
    <row r="1497" spans="1:26" ht="14.25" customHeight="1" x14ac:dyDescent="0.3">
      <c r="A1497" s="6" t="s">
        <v>2578</v>
      </c>
      <c r="B1497" s="6" t="s">
        <v>2579</v>
      </c>
      <c r="C1497" s="4" t="str">
        <f ca="1">IFERROR(__xludf.DUMMYFUNCTION("GOOGLETRANSLATE(B1497,""auto"",""en"")"),"So, I have a idea aur mera idea 💡 hai ki kyu na ai notebook aur books ho, Isse ped kam kharch hong aap iske liye alaye alaye Janch Kendra Bnaiye Jahan Check Kiya Jaaye Ki Sarkar Jo Paise De Rahi Hai Wo Sahi Jagah Lag Rahe Hai Ki Nahi, Aur Ganga Ko Saaf K"&amp;"arne Ke Liye Jo Paise Liye Liye Jo Jo Jee Ji Ji Jean tohi Modi Modi Modi Modi Modi Modi Modi Modi Modi Modi Modi Modi Modi Modi Modi Modi Modi Modi Modi Modi Modi Modi Modi Modi We Want Modi Modi Modi Modi Modi Modi Modi Modi Modi Modi Modi Modi Modi Modi"&amp;" Modi Modi Modi Modi Modi Modi Modi Modi Modi Modi Modi Modi Modi Modi Modi Modi Modi Modi Modi Modi Modi Modi Modi Modi Modi Modi Modi Modi Modi Modi Modi Modi Modi Modi Modi Modi Modi Modi Modi Modi Modi Modi Modi Modi Modi Modi Modi Modi Modi Modi Modi"&amp;" Modi Modi Modi Modi not Modi Modi Modi Modi Modi Humara Neta Kaisa Ho Modi Jiisa Ho Modi Modi Modi Modi Modi Modi Modi Modi Modi Modi Modi Modi Modi Modi Modi Modi Modi Modi Modi Modi Modi Modi Modi Modi Modi Modi modi modi modi modi modi modi modi modi "&amp;"modi modi modi modi modi modi modi modi modi modi modi modi modi modi modi modi modi modi modi modi modi modi modi modi modi modi modi modi modi modi modi modi modi modi modi modi modi modi modi modi modi modi modi modi modi modi modi modi modi modi modi "&amp;"modi modi modi modi modi modi modi modi modi modi modi modi modi modi modi modi modi modi modi modi modi modi modi modi modi modi modi modi modi modi modi modi modi modi modi modi modi Modi modi modi modi modi Modi modi modi modi Modi modi modi modi modi "&amp;"modi modi modi modi Modi Modi Modi Modi Modi Modi Modi We Want Modi Ji")</f>
        <v>So, I have a idea aur mera idea 💡 hai ki kyu na ai notebook aur books ho, Isse ped kam kharch hong aap iske liye alaye alaye Janch Kendra Bnaiye Jahan Check Kiya Jaaye Ki Sarkar Jo Paise De Rahi Hai Wo Sahi Jagah Lag Rahe Hai Ki Nahi, Aur Ganga Ko Saaf Karne Ke Liye Jo Paise Liye Liye Jo Jo Jee Ji Ji Jean tohi Modi Modi Modi Modi Modi Modi Modi Modi Modi Modi Modi Modi Modi Modi Modi Modi Modi Modi Modi Modi Modi Modi Modi Modi We Want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not Modi Modi Modi Modi Modi Humara Neta Kaisa Ho Modi Jiisa Ho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Modi We Want Modi Ji</v>
      </c>
      <c r="D1497" s="4" t="s">
        <v>3266</v>
      </c>
      <c r="E1497" s="4"/>
      <c r="F1497" s="4"/>
      <c r="G1497" s="4"/>
      <c r="H1497" s="4"/>
      <c r="I1497" s="4"/>
      <c r="J1497" s="4"/>
      <c r="K1497" s="4"/>
      <c r="L1497" s="4"/>
      <c r="M1497" s="4"/>
      <c r="N1497" s="4"/>
      <c r="O1497" s="4"/>
      <c r="P1497" s="4"/>
      <c r="Q1497" s="4"/>
      <c r="R1497" s="4"/>
      <c r="S1497" s="4"/>
      <c r="T1497" s="4"/>
      <c r="U1497" s="4"/>
      <c r="V1497" s="4"/>
      <c r="W1497" s="4"/>
      <c r="X1497" s="4"/>
      <c r="Y1497" s="4"/>
      <c r="Z1497" s="4"/>
    </row>
    <row r="1498" spans="1:26" ht="14.25" customHeight="1" x14ac:dyDescent="0.3">
      <c r="A1498" s="6" t="s">
        <v>2580</v>
      </c>
      <c r="B1498" s="6" t="s">
        <v>2581</v>
      </c>
      <c r="C1498" s="4" t="str">
        <f ca="1">IFERROR(__xludf.DUMMYFUNCTION("GOOGLETRANSLATE(B1498,""auto"",""en"")"),"Please introduce a rental trust board which will control and regulate all rental laws. It should resolve all rent/lease related issues. There is such body in developed countries.")</f>
        <v>Please introduce a rental trust board which will control and regulate all rental laws. It should resolve all rent/lease related issues. There is such body in developed countries.</v>
      </c>
      <c r="D1498" s="4" t="s">
        <v>2581</v>
      </c>
      <c r="E1498" s="4"/>
      <c r="F1498" s="4"/>
      <c r="G1498" s="4"/>
      <c r="H1498" s="4"/>
      <c r="I1498" s="4"/>
      <c r="J1498" s="4"/>
      <c r="K1498" s="4"/>
      <c r="L1498" s="4"/>
      <c r="M1498" s="4"/>
      <c r="N1498" s="4"/>
      <c r="O1498" s="4"/>
      <c r="P1498" s="4"/>
      <c r="Q1498" s="4"/>
      <c r="R1498" s="4"/>
      <c r="S1498" s="4"/>
      <c r="T1498" s="4"/>
      <c r="U1498" s="4"/>
      <c r="V1498" s="4"/>
      <c r="W1498" s="4"/>
      <c r="X1498" s="4"/>
      <c r="Y1498" s="4"/>
      <c r="Z1498" s="4"/>
    </row>
    <row r="1499" spans="1:26" ht="14.25" customHeight="1" x14ac:dyDescent="0.3">
      <c r="A1499" s="6" t="s">
        <v>2580</v>
      </c>
      <c r="B1499" s="6" t="s">
        <v>2582</v>
      </c>
      <c r="C1499" s="4" t="str">
        <f ca="1">IFERROR(__xludf.DUMMYFUNCTION("GOOGLETRANSLATE(B1499,""auto"",""en"")"),"Please make LTA non-taxable for every year instead of twice in 4 years. This would eliminate confusion for tax payer and tax filing assistants. This would also promote tourism.")</f>
        <v>Please make LTA non-taxable for every year instead of twice in 4 years. This would eliminate confusion for tax payer and tax filing assistants. This would also promote tourism.</v>
      </c>
      <c r="D1499" s="4" t="s">
        <v>2582</v>
      </c>
      <c r="E1499" s="4"/>
      <c r="F1499" s="4"/>
      <c r="G1499" s="4"/>
      <c r="H1499" s="4"/>
      <c r="I1499" s="4"/>
      <c r="J1499" s="4"/>
      <c r="K1499" s="4"/>
      <c r="L1499" s="4"/>
      <c r="M1499" s="4"/>
      <c r="N1499" s="4"/>
      <c r="O1499" s="4"/>
      <c r="P1499" s="4"/>
      <c r="Q1499" s="4"/>
      <c r="R1499" s="4"/>
      <c r="S1499" s="4"/>
      <c r="T1499" s="4"/>
      <c r="U1499" s="4"/>
      <c r="V1499" s="4"/>
      <c r="W1499" s="4"/>
      <c r="X1499" s="4"/>
      <c r="Y1499" s="4"/>
      <c r="Z1499" s="4"/>
    </row>
    <row r="1500" spans="1:26" ht="14.25" customHeight="1" x14ac:dyDescent="0.3">
      <c r="A1500" s="6" t="s">
        <v>2583</v>
      </c>
      <c r="B1500" s="6" t="s">
        <v>2584</v>
      </c>
      <c r="C1500" s="4" t="str">
        <f ca="1">IFERROR(__xludf.DUMMYFUNCTION("GOOGLETRANSLATE(B1500,""auto"",""en"")"),"Sir, Villagers like us are facing a lot of difficulty in withdrawing the Provident Fund Money.
Money has been stuck for years, Instead of the mistake of some Company's, The money didn't come out.Many EPF EMPLOYEES also died।
Sir,that the person who has no"&amp;"t been active in EPF for 12 years get AUTO WITHDRAWAL done and send it to the check address by adding the name of the nominee to HIS/HER name, this should be the spear of poor, that's MY MIND.I hope you will understand my point.
Thank You ।")</f>
        <v>Sir, Villagers like us are facing a lot of difficulty in withdrawing the Provident Fund Money.
Money has been stuck for years, Instead of the mistake of some Company's, The money didn't come out.Many EPF EMPLOYEES also died।
Sir,that the person who has not been active in EPF for 12 years get AUTO WITHDRAWAL done and send it to the check address by adding the name of the nominee to HIS/HER name, this should be the spear of poor, that's MY MIND.I hope you will understand my point.
Thank You ।</v>
      </c>
      <c r="D1500" s="4" t="s">
        <v>2584</v>
      </c>
      <c r="E1500" s="4"/>
      <c r="F1500" s="4"/>
      <c r="G1500" s="4"/>
      <c r="H1500" s="4"/>
      <c r="I1500" s="4"/>
      <c r="J1500" s="4"/>
      <c r="K1500" s="4"/>
      <c r="L1500" s="4"/>
      <c r="M1500" s="4"/>
      <c r="N1500" s="4"/>
      <c r="O1500" s="4"/>
      <c r="P1500" s="4"/>
      <c r="Q1500" s="4"/>
      <c r="R1500" s="4"/>
      <c r="S1500" s="4"/>
      <c r="T1500" s="4"/>
      <c r="U1500" s="4"/>
      <c r="V1500" s="4"/>
      <c r="W1500" s="4"/>
      <c r="X1500" s="4"/>
      <c r="Y1500" s="4"/>
      <c r="Z1500" s="4"/>
    </row>
    <row r="1501" spans="1:26" ht="14.25" customHeight="1" x14ac:dyDescent="0.3">
      <c r="A1501" s="6" t="s">
        <v>2442</v>
      </c>
      <c r="B1501" s="6" t="s">
        <v>2585</v>
      </c>
      <c r="C1501" s="4" t="str">
        <f ca="1">IFERROR(__xludf.DUMMYFUNCTION("GOOGLETRANSLATE(B1501,""auto"",""en"")"),"Mr. Modi,
It is requested that the process of immediate stopping the activity of other society in maintaining purity on the holy pilgrimage site of Jain society, Jharkhand and Girnar Mountains Gujarat, Palitana Gujarat should be issued a process of stoppi"&amp;"ng the activity of other society immediately so that Jain culture and religion are not contempt.
Paras Jain")</f>
        <v>Mr. Modi,
It is requested that the process of immediate stopping the activity of other society in maintaining purity on the holy pilgrimage site of Jain society, Jharkhand and Girnar Mountains Gujarat, Palitana Gujarat should be issued a process of stopping the activity of other society immediately so that Jain culture and religion are not contempt.
Paras Jain</v>
      </c>
      <c r="D1501" s="4" t="s">
        <v>3267</v>
      </c>
      <c r="E1501" s="4"/>
      <c r="F1501" s="4"/>
      <c r="G1501" s="4"/>
      <c r="H1501" s="4"/>
      <c r="I1501" s="4"/>
      <c r="J1501" s="4"/>
      <c r="K1501" s="4"/>
      <c r="L1501" s="4"/>
      <c r="M1501" s="4"/>
      <c r="N1501" s="4"/>
      <c r="O1501" s="4"/>
      <c r="P1501" s="4"/>
      <c r="Q1501" s="4"/>
      <c r="R1501" s="4"/>
      <c r="S1501" s="4"/>
      <c r="T1501" s="4"/>
      <c r="U1501" s="4"/>
      <c r="V1501" s="4"/>
      <c r="W1501" s="4"/>
      <c r="X1501" s="4"/>
      <c r="Y1501" s="4"/>
      <c r="Z1501" s="4"/>
    </row>
    <row r="1502" spans="1:26" ht="14.25" customHeight="1" x14ac:dyDescent="0.3">
      <c r="A1502" s="6" t="s">
        <v>2586</v>
      </c>
      <c r="B1502" s="6" t="s">
        <v>2587</v>
      </c>
      <c r="C1502" s="4" t="str">
        <f ca="1">IFERROR(__xludf.DUMMYFUNCTION("GOOGLETRANSLATE(B1502,""auto"",""en"")"),"Mr.PRIME MINISTER,
I had gone to visit the Kashi Vishwanath Temple a few days ago. I want to share what we experienced during this time. This temple seems to be blooming like a lotus flower in a way. Lotus amidst mud. The meaning of saying is that on one "&amp;"side of this temple there is Maa Ganga where it is rooted and on the other three sides very narrow, dirty streets. There is not a single clean road that can reach the temple from the main road.
Therefore , request you insure atleast make a easy ,safe and "&amp;"direct way from main road to the holiest kashi vishwanath temple.
thanking you.")</f>
        <v>Mr.PRIME MINISTER,
I had gone to visit the Kashi Vishwanath Temple a few days ago. I want to share what we experienced during this time. This temple seems to be blooming like a lotus flower in a way. Lotus amidst mud. The meaning of saying is that on one side of this temple there is Maa Ganga where it is rooted and on the other three sides very narrow, dirty streets. There is not a single clean road that can reach the temple from the main road.
Therefore , request you insure atleast make a easy ,safe and direct way from main road to the holiest kashi vishwanath temple.
thanking you.</v>
      </c>
      <c r="D1502" s="4" t="s">
        <v>2587</v>
      </c>
      <c r="E1502" s="4"/>
      <c r="F1502" s="4"/>
      <c r="G1502" s="4"/>
      <c r="H1502" s="4"/>
      <c r="I1502" s="4"/>
      <c r="J1502" s="4"/>
      <c r="K1502" s="4"/>
      <c r="L1502" s="4"/>
      <c r="M1502" s="4"/>
      <c r="N1502" s="4"/>
      <c r="O1502" s="4"/>
      <c r="P1502" s="4"/>
      <c r="Q1502" s="4"/>
      <c r="R1502" s="4"/>
      <c r="S1502" s="4"/>
      <c r="T1502" s="4"/>
      <c r="U1502" s="4"/>
      <c r="V1502" s="4"/>
      <c r="W1502" s="4"/>
      <c r="X1502" s="4"/>
      <c r="Y1502" s="4"/>
      <c r="Z1502" s="4"/>
    </row>
    <row r="1503" spans="1:26" ht="14.25" customHeight="1" x14ac:dyDescent="0.3">
      <c r="A1503" s="6" t="s">
        <v>2588</v>
      </c>
      <c r="B1503" s="6" t="s">
        <v>2589</v>
      </c>
      <c r="C1503" s="4" t="str">
        <f ca="1">IFERROR(__xludf.DUMMYFUNCTION("GOOGLETRANSLATE(B1503,""auto"",""en"")"),"Sir,
There is a big need to change our education system because I think there no quantity based growth.
I mean to say daily school work is so boring and following same pattern from generationt
We need to change thi s on daily base activity,. A teacher sho"&amp;"uld teach a student about their fitness , nutrition, sports some other skill.
And most important maths and science activity should be practical based.
Thank you
Akansha Singh")</f>
        <v>Sir,
There is a big need to change our education system because I think there no quantity based growth.
I mean to say daily school work is so boring and following same pattern from generationt
We need to change thi s on daily base activity,. A teacher should teach a student about their fitness , nutrition, sports some other skill.
And most important maths and science activity should be practical based.
Thank you
Akansha Singh</v>
      </c>
      <c r="D1503" s="4" t="s">
        <v>2589</v>
      </c>
      <c r="E1503" s="4"/>
      <c r="F1503" s="4"/>
      <c r="G1503" s="4"/>
      <c r="H1503" s="4"/>
      <c r="I1503" s="4"/>
      <c r="J1503" s="4"/>
      <c r="K1503" s="4"/>
      <c r="L1503" s="4"/>
      <c r="M1503" s="4"/>
      <c r="N1503" s="4"/>
      <c r="O1503" s="4"/>
      <c r="P1503" s="4"/>
      <c r="Q1503" s="4"/>
      <c r="R1503" s="4"/>
      <c r="S1503" s="4"/>
      <c r="T1503" s="4"/>
      <c r="U1503" s="4"/>
      <c r="V1503" s="4"/>
      <c r="W1503" s="4"/>
      <c r="X1503" s="4"/>
      <c r="Y1503" s="4"/>
      <c r="Z1503" s="4"/>
    </row>
    <row r="1504" spans="1:26" ht="14.25" customHeight="1" x14ac:dyDescent="0.3">
      <c r="A1504" s="6" t="s">
        <v>2512</v>
      </c>
      <c r="B1504" s="6" t="s">
        <v>2590</v>
      </c>
      <c r="C1504" s="4" t="str">
        <f ca="1">IFERROR(__xludf.DUMMYFUNCTION("GOOGLETRANSLATE(B1504,""auto"",""en"")"),"For below 18 years age voting rights shall be invoked under guidance and guardianship of parents or other caretakers. As no restrictions imposed for making adhar card, PAN card, bank account, etc. Of below 18 years. We shall think innovatively for ' New I"&amp;"ndia' and make significant changes in existing system due to change in circumstances.")</f>
        <v>For below 18 years age voting rights shall be invoked under guidance and guardianship of parents or other caretakers. As no restrictions imposed for making adhar card, PAN card, bank account, etc. Of below 18 years. We shall think innovatively for ' New India' and make significant changes in existing system due to change in circumstances.</v>
      </c>
      <c r="D1504" s="4" t="s">
        <v>2590</v>
      </c>
      <c r="E1504" s="4"/>
      <c r="F1504" s="4"/>
      <c r="G1504" s="4"/>
      <c r="H1504" s="4"/>
      <c r="I1504" s="4"/>
      <c r="J1504" s="4"/>
      <c r="K1504" s="4"/>
      <c r="L1504" s="4"/>
      <c r="M1504" s="4"/>
      <c r="N1504" s="4"/>
      <c r="O1504" s="4"/>
      <c r="P1504" s="4"/>
      <c r="Q1504" s="4"/>
      <c r="R1504" s="4"/>
      <c r="S1504" s="4"/>
      <c r="T1504" s="4"/>
      <c r="U1504" s="4"/>
      <c r="V1504" s="4"/>
      <c r="W1504" s="4"/>
      <c r="X1504" s="4"/>
      <c r="Y1504" s="4"/>
      <c r="Z1504" s="4"/>
    </row>
    <row r="1505" spans="1:26" ht="14.25" customHeight="1" x14ac:dyDescent="0.3">
      <c r="A1505" s="6" t="s">
        <v>2591</v>
      </c>
      <c r="B1505" s="6" t="s">
        <v>2592</v>
      </c>
      <c r="C1505" s="4" t="str">
        <f ca="1">IFERROR(__xludf.DUMMYFUNCTION("GOOGLETRANSLATE(B1505,""auto"",""en"")"),"Jai Hind Honourable PM Sir,
Me odisha ka hu sir or me history change karunga sir odisha me BJP aaiga sir 8658117688 ye mera no sir")</f>
        <v>Jai Hind Honourable PM Sir,
Me odisha ka hu sir or me history change karunga sir odisha me BJP aaiga sir 8658117688 ye mera no sir</v>
      </c>
      <c r="D1505" s="4" t="s">
        <v>3268</v>
      </c>
      <c r="E1505" s="4"/>
      <c r="F1505" s="4"/>
      <c r="G1505" s="4"/>
      <c r="H1505" s="4"/>
      <c r="I1505" s="4"/>
      <c r="J1505" s="4"/>
      <c r="K1505" s="4"/>
      <c r="L1505" s="4"/>
      <c r="M1505" s="4"/>
      <c r="N1505" s="4"/>
      <c r="O1505" s="4"/>
      <c r="P1505" s="4"/>
      <c r="Q1505" s="4"/>
      <c r="R1505" s="4"/>
      <c r="S1505" s="4"/>
      <c r="T1505" s="4"/>
      <c r="U1505" s="4"/>
      <c r="V1505" s="4"/>
      <c r="W1505" s="4"/>
      <c r="X1505" s="4"/>
      <c r="Y1505" s="4"/>
      <c r="Z1505" s="4"/>
    </row>
    <row r="1506" spans="1:26" ht="14.25" customHeight="1" x14ac:dyDescent="0.3">
      <c r="A1506" s="6" t="s">
        <v>2593</v>
      </c>
      <c r="B1506" s="6" t="s">
        <v>2594</v>
      </c>
      <c r="C1506" s="4" t="str">
        <f ca="1">IFERROR(__xludf.DUMMYFUNCTION("GOOGLETRANSLATE(B1506,""auto"",""en"")"),"Sir, With increasing cases of corona new veriant reported from various parts of the world, It's
time to take proactive measures in preventing any such on set in India.
The earlier pandemic had sufficient impact on people and countries economy however with"&amp;" Swift action on CAB and Vaccination measures have protected Indian Population.
I would request honourable Authorities to take measures to enforce 1.usage of Mask made compulsory again in public places,
2.People are moving outside and gathering at eaterie"&amp;"s and resturant are rather crowded, The restaurants should be advised on strict cleanliness of utensils through hot water washing and proper hygienic condition of the places should be advised and should be monitored by the health inspectors.
3.sale of ope"&amp;"n food items should be strictly restricted unless properly controlled.
4.Availability of covid related medicines be geared for suitable stock.
5.An awareness message be floated in all the newspaper and TV for the public.
Thnk u")</f>
        <v>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Thnk u</v>
      </c>
      <c r="D1506" s="4" t="s">
        <v>2594</v>
      </c>
      <c r="E1506" s="4"/>
      <c r="F1506" s="4"/>
      <c r="G1506" s="4"/>
      <c r="H1506" s="4"/>
      <c r="I1506" s="4"/>
      <c r="J1506" s="4"/>
      <c r="K1506" s="4"/>
      <c r="L1506" s="4"/>
      <c r="M1506" s="4"/>
      <c r="N1506" s="4"/>
      <c r="O1506" s="4"/>
      <c r="P1506" s="4"/>
      <c r="Q1506" s="4"/>
      <c r="R1506" s="4"/>
      <c r="S1506" s="4"/>
      <c r="T1506" s="4"/>
      <c r="U1506" s="4"/>
      <c r="V1506" s="4"/>
      <c r="W1506" s="4"/>
      <c r="X1506" s="4"/>
      <c r="Y1506" s="4"/>
      <c r="Z1506" s="4"/>
    </row>
    <row r="1507" spans="1:26" ht="14.25" customHeight="1" x14ac:dyDescent="0.3">
      <c r="A1507" s="6" t="s">
        <v>2595</v>
      </c>
      <c r="B1507" s="6" t="s">
        <v>2596</v>
      </c>
      <c r="C1507" s="4" t="str">
        <f ca="1">IFERROR(__xludf.DUMMYFUNCTION("GOOGLETRANSLATE(B1507,""auto"",""en"")"),"I WANT THAT MANY STUDENTS ARE FACING MANY PROBLEMS LIKE STRESS,ANXIETY DURING EXAM DAYS.I AM ALSO A STUDENT.SO I WANT THAT AN ACTION SHOULD BE TAKEN REGARDING THIS.")</f>
        <v>I WANT THAT MANY STUDENTS ARE FACING MANY PROBLEMS LIKE STRESS,ANXIETY DURING EXAM DAYS.I AM ALSO A STUDENT.SO I WANT THAT AN ACTION SHOULD BE TAKEN REGARDING THIS.</v>
      </c>
      <c r="D1507" s="4" t="s">
        <v>2596</v>
      </c>
      <c r="E1507" s="4"/>
      <c r="F1507" s="4"/>
      <c r="G1507" s="4"/>
      <c r="H1507" s="4"/>
      <c r="I1507" s="4"/>
      <c r="J1507" s="4"/>
      <c r="K1507" s="4"/>
      <c r="L1507" s="4"/>
      <c r="M1507" s="4"/>
      <c r="N1507" s="4"/>
      <c r="O1507" s="4"/>
      <c r="P1507" s="4"/>
      <c r="Q1507" s="4"/>
      <c r="R1507" s="4"/>
      <c r="S1507" s="4"/>
      <c r="T1507" s="4"/>
      <c r="U1507" s="4"/>
      <c r="V1507" s="4"/>
      <c r="W1507" s="4"/>
      <c r="X1507" s="4"/>
      <c r="Y1507" s="4"/>
      <c r="Z1507" s="4"/>
    </row>
    <row r="1508" spans="1:26" ht="14.25" customHeight="1" x14ac:dyDescent="0.3">
      <c r="A1508" s="6" t="s">
        <v>2597</v>
      </c>
      <c r="B1508" s="6" t="s">
        <v>2598</v>
      </c>
      <c r="C1508" s="4" t="str">
        <f ca="1">IFERROR(__xludf.DUMMYFUNCTION("GOOGLETRANSLATE(B1508,""auto"",""en"")"),"Shri. Respected PM MODI SIR please improve the education in India for the government schools as I have seen myself the way they teach the students in the school so please improve")</f>
        <v>Shri. Respected PM MODI SIR please improve the education in India for the government schools as I have seen myself the way they teach the students in the school so please improve</v>
      </c>
      <c r="D1508" s="4" t="s">
        <v>2598</v>
      </c>
      <c r="E1508" s="4"/>
      <c r="F1508" s="4"/>
      <c r="G1508" s="4"/>
      <c r="H1508" s="4"/>
      <c r="I1508" s="4"/>
      <c r="J1508" s="4"/>
      <c r="K1508" s="4"/>
      <c r="L1508" s="4"/>
      <c r="M1508" s="4"/>
      <c r="N1508" s="4"/>
      <c r="O1508" s="4"/>
      <c r="P1508" s="4"/>
      <c r="Q1508" s="4"/>
      <c r="R1508" s="4"/>
      <c r="S1508" s="4"/>
      <c r="T1508" s="4"/>
      <c r="U1508" s="4"/>
      <c r="V1508" s="4"/>
      <c r="W1508" s="4"/>
      <c r="X1508" s="4"/>
      <c r="Y1508" s="4"/>
      <c r="Z1508" s="4"/>
    </row>
    <row r="1509" spans="1:26" ht="14.25" customHeight="1" x14ac:dyDescent="0.3">
      <c r="A1509" s="6" t="s">
        <v>2599</v>
      </c>
      <c r="B1509" s="6" t="s">
        <v>2600</v>
      </c>
      <c r="C1509" s="4" t="str">
        <f ca="1">IFERROR(__xludf.DUMMYFUNCTION("GOOGLETRANSLATE(B1509,""auto"",""en"")"),"Jay Hind - Jay Bharat
Namaste modiji,
1)). ., 100 Vadhari Bharat Ni Suraksha Mate Te Fund Sidhu Jama Thai Tevi Vyavastha Karo, 1- April, 2023 Thi Lagu Karo.
Darek Majdoor Tatha Karmchari Ne Minimum Rs.
3). Koipan Madhyam Varg No Manas Kharidi Kare Tenu Ki"&amp;"mmat Rs.
Thank you,
Jayantilal G Bharad
Jay somnath")</f>
        <v>Jay Hind - Jay Bharat
Namaste modiji,
1)). ., 100 Vadhari Bharat Ni Suraksha Mate Te Fund Sidhu Jama Thai Tevi Vyavastha Karo, 1- April, 2023 Thi Lagu Karo.
Darek Majdoor Tatha Karmchari Ne Minimum Rs.
3). Koipan Madhyam Varg No Manas Kharidi Kare Tenu Kimmat Rs.
Thank you,
Jayantilal G Bharad
Jay somnath</v>
      </c>
      <c r="D1509" s="4" t="s">
        <v>3269</v>
      </c>
      <c r="E1509" s="4"/>
      <c r="F1509" s="4"/>
      <c r="G1509" s="4"/>
      <c r="H1509" s="4"/>
      <c r="I1509" s="4"/>
      <c r="J1509" s="4"/>
      <c r="K1509" s="4"/>
      <c r="L1509" s="4"/>
      <c r="M1509" s="4"/>
      <c r="N1509" s="4"/>
      <c r="O1509" s="4"/>
      <c r="P1509" s="4"/>
      <c r="Q1509" s="4"/>
      <c r="R1509" s="4"/>
      <c r="S1509" s="4"/>
      <c r="T1509" s="4"/>
      <c r="U1509" s="4"/>
      <c r="V1509" s="4"/>
      <c r="W1509" s="4"/>
      <c r="X1509" s="4"/>
      <c r="Y1509" s="4"/>
      <c r="Z1509" s="4"/>
    </row>
    <row r="1510" spans="1:26" ht="14.25" customHeight="1" x14ac:dyDescent="0.3">
      <c r="A1510" s="6" t="s">
        <v>2601</v>
      </c>
      <c r="B1510" s="6" t="s">
        <v>2602</v>
      </c>
      <c r="C1510" s="4" t="str">
        <f ca="1">IFERROR(__xludf.DUMMYFUNCTION("GOOGLETRANSLATE(B1510,""auto"",""en"")"),"government should have a licence to use phone")</f>
        <v>government should have a licence to use phone</v>
      </c>
      <c r="D1510" s="4" t="s">
        <v>2602</v>
      </c>
      <c r="E1510" s="4"/>
      <c r="F1510" s="4"/>
      <c r="G1510" s="4"/>
      <c r="H1510" s="4"/>
      <c r="I1510" s="4"/>
      <c r="J1510" s="4"/>
      <c r="K1510" s="4"/>
      <c r="L1510" s="4"/>
      <c r="M1510" s="4"/>
      <c r="N1510" s="4"/>
      <c r="O1510" s="4"/>
      <c r="P1510" s="4"/>
      <c r="Q1510" s="4"/>
      <c r="R1510" s="4"/>
      <c r="S1510" s="4"/>
      <c r="T1510" s="4"/>
      <c r="U1510" s="4"/>
      <c r="V1510" s="4"/>
      <c r="W1510" s="4"/>
      <c r="X1510" s="4"/>
      <c r="Y1510" s="4"/>
      <c r="Z1510" s="4"/>
    </row>
    <row r="1511" spans="1:26" ht="14.25" customHeight="1" x14ac:dyDescent="0.3">
      <c r="A1511" s="6" t="s">
        <v>2520</v>
      </c>
      <c r="B1511" s="6" t="s">
        <v>2603</v>
      </c>
      <c r="C1511" s="4" t="str">
        <f ca="1">IFERROR(__xludf.DUMMYFUNCTION("GOOGLETRANSLATE(B1511,""auto"",""en"")"),"Under stand how to make corona virus medicine in a simple way -
1. carrying oxygen in a bottle . Medicine to destroy corona virus . Mixing well in oxygen gas .
2. corona virus drug by coming in contact with , corona virus should be completely destroyed . "&amp;"There should be no harm in the body . By converting that medicine into gas and reaching it through the nose or mouth , the corona virus present in the respiratory tract and lungs ,liver and kidney can be very easily destroyed . Due to which the person suf"&amp;"fering from corona virus will be cured very easily . Can free the whole world from corona virus .")</f>
        <v>Under stand how to make corona virus medicine in a simple way -
1. carrying oxygen in a bottle . Medicine to destroy corona virus . Mixing well in oxygen gas .
2. corona virus drug by coming in contact with , corona virus should be completely destroyed . There should be no harm in the body . By converting that medicine into gas and reaching it through the nose or mouth , the corona virus present in the respiratory tract and lungs ,liver and kidney can be very easily destroyed . Due to which the person suffering from corona virus will be cured very easily . Can free the whole world from corona virus .</v>
      </c>
      <c r="D1511" s="4" t="s">
        <v>2603</v>
      </c>
      <c r="E1511" s="4"/>
      <c r="F1511" s="4"/>
      <c r="G1511" s="4"/>
      <c r="H1511" s="4"/>
      <c r="I1511" s="4"/>
      <c r="J1511" s="4"/>
      <c r="K1511" s="4"/>
      <c r="L1511" s="4"/>
      <c r="M1511" s="4"/>
      <c r="N1511" s="4"/>
      <c r="O1511" s="4"/>
      <c r="P1511" s="4"/>
      <c r="Q1511" s="4"/>
      <c r="R1511" s="4"/>
      <c r="S1511" s="4"/>
      <c r="T1511" s="4"/>
      <c r="U1511" s="4"/>
      <c r="V1511" s="4"/>
      <c r="W1511" s="4"/>
      <c r="X1511" s="4"/>
      <c r="Y1511" s="4"/>
      <c r="Z1511" s="4"/>
    </row>
    <row r="1512" spans="1:26" ht="14.25" customHeight="1" x14ac:dyDescent="0.3">
      <c r="A1512" s="6" t="s">
        <v>2604</v>
      </c>
      <c r="B1512" s="6" t="s">
        <v>2594</v>
      </c>
      <c r="C1512" s="4" t="str">
        <f ca="1">IFERROR(__xludf.DUMMYFUNCTION("GOOGLETRANSLATE(B1512,""auto"",""en"")"),"Sir, With increasing cases of corona new veriant reported from various parts of the world, It's
time to take proactive measures in preventing any such on set in India.
The earlier pandemic had sufficient impact on people and countries economy however with"&amp;" Swift action on CAB and Vaccination measures have protected Indian Population.
I would request honourable Authorities to take measures to enforce 1.usage of Mask made compulsory again in public places,
2.People are moving outside and gathering at eaterie"&amp;"s and resturant are rather crowded, The restaurants should be advised on strict cleanliness of utensils through hot water washing and proper hygienic condition of the places should be advised and should be monitored by the health inspectors.
3.sale of ope"&amp;"n food items should be strictly restricted unless properly controlled.
4.Availability of covid related medicines be geared for suitable stock.
5.An awareness message be floated in all the newspaper and TV for the public.
Thnk u")</f>
        <v>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Thnk u</v>
      </c>
      <c r="D1512" s="4" t="s">
        <v>2594</v>
      </c>
      <c r="E1512" s="4"/>
      <c r="F1512" s="4"/>
      <c r="G1512" s="4"/>
      <c r="H1512" s="4"/>
      <c r="I1512" s="4"/>
      <c r="J1512" s="4"/>
      <c r="K1512" s="4"/>
      <c r="L1512" s="4"/>
      <c r="M1512" s="4"/>
      <c r="N1512" s="4"/>
      <c r="O1512" s="4"/>
      <c r="P1512" s="4"/>
      <c r="Q1512" s="4"/>
      <c r="R1512" s="4"/>
      <c r="S1512" s="4"/>
      <c r="T1512" s="4"/>
      <c r="U1512" s="4"/>
      <c r="V1512" s="4"/>
      <c r="W1512" s="4"/>
      <c r="X1512" s="4"/>
      <c r="Y1512" s="4"/>
      <c r="Z1512" s="4"/>
    </row>
    <row r="1513" spans="1:26" ht="14.25" customHeight="1" x14ac:dyDescent="0.3">
      <c r="A1513" s="6" t="s">
        <v>2605</v>
      </c>
      <c r="B1513" s="6" t="s">
        <v>2606</v>
      </c>
      <c r="C1513" s="4" t="str">
        <f ca="1">IFERROR(__xludf.DUMMYFUNCTION("GOOGLETRANSLATE(B1513,""auto"",""en"")"),"Dear PM Modiji: With due respect I would like to bring to your notice how can we bring a cultural change to cleanliness drive. I think media in India can play significant role in it. And its just not cleaniness drive but other aspects of life. Most of the"&amp;" news channels are for eyeing TRPs and unnecessary waste time in futile discussions with no objectives. I am not saying these discussions are not healthy for democracy but for the overall growth of the society, these TV channels should start covering role"&amp;" models of growth, villages, Mohallahs, Municipalities where these things start. They need to cover unsung heroes and tap their knowledge and innovations by giving them an opportunities to be their on channel. By sharing their success stories, others will"&amp;" follow and a cascading effect in betterment of society can be achieved. These discussions should follow the developmental aspects of societies - in the field of science and technologies, medical science etc., ( ex german, Japan tvs)")</f>
        <v>Dear PM Modiji: With due respect I would like to bring to your notice how can we bring a cultural change to cleanliness drive. I think media in India can play significant role in it. And its just not cleaniness drive but other aspects of life. Most of the news channels are for eyeing TRPs and unnecessary waste time in futile discussions with no objectives. I am not saying these discussions are not healthy for democracy but for the overall growth of the society, these TV channels should start covering role models of growth, villages, Mohallahs, Municipalities where these things start. They need to cover unsung heroes and tap their knowledge and innovations by giving them an opportunities to be their on channel. By sharing their success stories, others will follow and a cascading effect in betterment of society can be achieved. These discussions should follow the developmental aspects of societies - in the field of science and technologies, medical science etc., ( ex german, Japan tvs)</v>
      </c>
      <c r="D1513" s="4" t="s">
        <v>2606</v>
      </c>
      <c r="E1513" s="4"/>
      <c r="F1513" s="4"/>
      <c r="G1513" s="4"/>
      <c r="H1513" s="4"/>
      <c r="I1513" s="4"/>
      <c r="J1513" s="4"/>
      <c r="K1513" s="4"/>
      <c r="L1513" s="4"/>
      <c r="M1513" s="4"/>
      <c r="N1513" s="4"/>
      <c r="O1513" s="4"/>
      <c r="P1513" s="4"/>
      <c r="Q1513" s="4"/>
      <c r="R1513" s="4"/>
      <c r="S1513" s="4"/>
      <c r="T1513" s="4"/>
      <c r="U1513" s="4"/>
      <c r="V1513" s="4"/>
      <c r="W1513" s="4"/>
      <c r="X1513" s="4"/>
      <c r="Y1513" s="4"/>
      <c r="Z1513" s="4"/>
    </row>
    <row r="1514" spans="1:26" ht="14.25" customHeight="1" x14ac:dyDescent="0.3">
      <c r="A1514" s="6" t="s">
        <v>2607</v>
      </c>
      <c r="B1514" s="6" t="s">
        <v>2608</v>
      </c>
      <c r="C1514" s="4" t="str">
        <f ca="1">IFERROR(__xludf.DUMMYFUNCTION("GOOGLETRANSLATE(B1514,""auto"",""en"")"),"I name My Idea as 'One India"".... Imagine a new 10 Kilometer width strait line connecting north-india endpoint to south endpoint. We can have road, rail, water-way(by merging revers) side by side. a 5km width reserved for farming/forestry by govt. 5 KM w"&amp;"idth reserved for offices/residences/SEZ/parks/zoos/stadums/amusement parks/police stations/army-camps/temples-moques/ bus stands/railway stations/ airports/shipping ports/Hopitals/schools/colleges/Institues and what not that related to govt. Free/paid re"&amp;"sidence to poor&amp;middle class citizens with big area... complete development of the 3000KM long growth corridor may take 20 to 100 years , but it will make india no.1 by this planned corridor after 50 years. Land can be aquired by land pooling and purchasi"&amp;"ng from the help of bank loans. It produces wealth, employment, accessibility to resources, bulk production, food security, max-utilisation of resurces and a big 30000 KM area city, which is equal to total of major cities in 2022.")</f>
        <v>I name My Idea as 'One India".... Imagine a new 10 Kilometer width strait line connecting north-india endpoint to south endpoint. We can have road, rail, water-way(by merging revers) side by side. a 5km width reserved for farming/forestry by govt. 5 KM width reserved for offices/residences/SEZ/parks/zoos/stadums/amusement parks/police stations/army-camps/temples-moques/ bus stands/railway stations/ airports/shipping ports/Hopitals/schools/colleges/Institues and what not that related to govt. Free/paid residence to poor&amp;middle class citizens with big area... complete development of the 3000KM long growth corridor may take 20 to 100 years , but it will make india no.1 by this planned corridor after 50 years. Land can be aquired by land pooling and purchasing from the help of bank loans. It produces wealth, employment, accessibility to resources, bulk production, food security, max-utilisation of resurces and a big 30000 KM area city, which is equal to total of major cities in 2022.</v>
      </c>
      <c r="D1514" s="4" t="s">
        <v>2608</v>
      </c>
      <c r="E1514" s="4"/>
      <c r="F1514" s="4"/>
      <c r="G1514" s="4"/>
      <c r="H1514" s="4"/>
      <c r="I1514" s="4"/>
      <c r="J1514" s="4"/>
      <c r="K1514" s="4"/>
      <c r="L1514" s="4"/>
      <c r="M1514" s="4"/>
      <c r="N1514" s="4"/>
      <c r="O1514" s="4"/>
      <c r="P1514" s="4"/>
      <c r="Q1514" s="4"/>
      <c r="R1514" s="4"/>
      <c r="S1514" s="4"/>
      <c r="T1514" s="4"/>
      <c r="U1514" s="4"/>
      <c r="V1514" s="4"/>
      <c r="W1514" s="4"/>
      <c r="X1514" s="4"/>
      <c r="Y1514" s="4"/>
      <c r="Z1514" s="4"/>
    </row>
    <row r="1515" spans="1:26" ht="14.25" customHeight="1" x14ac:dyDescent="0.3">
      <c r="A1515" s="6" t="s">
        <v>2609</v>
      </c>
      <c r="B1515" s="6" t="s">
        <v>2610</v>
      </c>
      <c r="C1515" s="4" t="str">
        <f ca="1">IFERROR(__xludf.DUMMYFUNCTION("GOOGLETRANSLATE(B1515,""auto"",""en"")"),"Mr. Prime Minister Narendra Modi ji is my question, why do we get nervous during the exam")</f>
        <v>Mr. Prime Minister Narendra Modi ji is my question, why do we get nervous during the exam</v>
      </c>
      <c r="D1515" s="4" t="s">
        <v>3270</v>
      </c>
      <c r="E1515" s="4"/>
      <c r="F1515" s="4"/>
      <c r="G1515" s="4"/>
      <c r="H1515" s="4"/>
      <c r="I1515" s="4"/>
      <c r="J1515" s="4"/>
      <c r="K1515" s="4"/>
      <c r="L1515" s="4"/>
      <c r="M1515" s="4"/>
      <c r="N1515" s="4"/>
      <c r="O1515" s="4"/>
      <c r="P1515" s="4"/>
      <c r="Q1515" s="4"/>
      <c r="R1515" s="4"/>
      <c r="S1515" s="4"/>
      <c r="T1515" s="4"/>
      <c r="U1515" s="4"/>
      <c r="V1515" s="4"/>
      <c r="W1515" s="4"/>
      <c r="X1515" s="4"/>
      <c r="Y1515" s="4"/>
      <c r="Z1515" s="4"/>
    </row>
    <row r="1516" spans="1:26" ht="14.25" customHeight="1" x14ac:dyDescent="0.3">
      <c r="A1516" s="6" t="s">
        <v>2611</v>
      </c>
      <c r="B1516" s="6" t="s">
        <v>2612</v>
      </c>
      <c r="C1516" s="4" t="str">
        <f ca="1">IFERROR(__xludf.DUMMYFUNCTION("GOOGLETRANSLATE(B1516,""auto"",""en"")"),"Hello Modi Ji
Student ko phone se kais dur rakhha ja sakata hai")</f>
        <v>Hello Modi Ji
Student ko phone se kais dur rakhha ja sakata hai</v>
      </c>
      <c r="D1516" s="4" t="s">
        <v>3271</v>
      </c>
      <c r="E1516" s="4"/>
      <c r="F1516" s="4"/>
      <c r="G1516" s="4"/>
      <c r="H1516" s="4"/>
      <c r="I1516" s="4"/>
      <c r="J1516" s="4"/>
      <c r="K1516" s="4"/>
      <c r="L1516" s="4"/>
      <c r="M1516" s="4"/>
      <c r="N1516" s="4"/>
      <c r="O1516" s="4"/>
      <c r="P1516" s="4"/>
      <c r="Q1516" s="4"/>
      <c r="R1516" s="4"/>
      <c r="S1516" s="4"/>
      <c r="T1516" s="4"/>
      <c r="U1516" s="4"/>
      <c r="V1516" s="4"/>
      <c r="W1516" s="4"/>
      <c r="X1516" s="4"/>
      <c r="Y1516" s="4"/>
      <c r="Z1516" s="4"/>
    </row>
    <row r="1517" spans="1:26" ht="14.25" customHeight="1" x14ac:dyDescent="0.3">
      <c r="A1517" s="6" t="s">
        <v>2613</v>
      </c>
      <c r="B1517" s="6" t="s">
        <v>2614</v>
      </c>
      <c r="C1517" s="4" t="str">
        <f ca="1">IFERROR(__xludf.DUMMYFUNCTION("GOOGLETRANSLATE(B1517,""auto"",""en"")"),"EMPLOYMENT GENERATION
Roadside vendors ,hawkers,pettybusinessmen form largest number of people under self employment
It is necessary for the Gov to bring reforms in this sector
Inventing mobile carts with following features
consumes minimum space but offe"&amp;"rs good exposure,with good brakes and solar panels
Training the vendor in digital transaction,maintaining hygiene and waste disposal
Bank loans to vendors who have finished training
Identify the parking slots and schedule of working hours
TYPE OF VENDORS
"&amp;"Food...Fresh/packed
vegetables and fruits
daily necessity and stationery
flowers and bouquet
news papers
others
THANK YOU SIR
K RAVINDRA KAMATH")</f>
        <v>EMPLOYMENT GENERATION
Roadside vendors ,hawkers,pettybusinessmen form largest number of people under self employment
It is necessary for the Gov to bring reforms in this sector
Inventing mobile carts with following features
consumes minimum space but offers good exposure,with good brakes and solar panels
Training the vendor in digital transaction,maintaining hygiene and waste disposal
Bank loans to vendors who have finished training
Identify the parking slots and schedule of working hours
TYPE OF VENDORS
Food...Fresh/packed
vegetables and fruits
daily necessity and stationery
flowers and bouquet
news papers
others
THANK YOU SIR
K RAVINDRA KAMATH</v>
      </c>
      <c r="D1517" s="4" t="s">
        <v>2614</v>
      </c>
      <c r="E1517" s="4"/>
      <c r="F1517" s="4"/>
      <c r="G1517" s="4"/>
      <c r="H1517" s="4"/>
      <c r="I1517" s="4"/>
      <c r="J1517" s="4"/>
      <c r="K1517" s="4"/>
      <c r="L1517" s="4"/>
      <c r="M1517" s="4"/>
      <c r="N1517" s="4"/>
      <c r="O1517" s="4"/>
      <c r="P1517" s="4"/>
      <c r="Q1517" s="4"/>
      <c r="R1517" s="4"/>
      <c r="S1517" s="4"/>
      <c r="T1517" s="4"/>
      <c r="U1517" s="4"/>
      <c r="V1517" s="4"/>
      <c r="W1517" s="4"/>
      <c r="X1517" s="4"/>
      <c r="Y1517" s="4"/>
      <c r="Z1517" s="4"/>
    </row>
    <row r="1518" spans="1:26" ht="14.25" customHeight="1" x14ac:dyDescent="0.3">
      <c r="A1518" s="6" t="s">
        <v>2611</v>
      </c>
      <c r="B1518" s="6" t="s">
        <v>2615</v>
      </c>
      <c r="C1518" s="4" t="str">
        <f ca="1">IFERROR(__xludf.DUMMYFUNCTION("GOOGLETRANSLATE(B1518,""auto"",""en"")"),"But joko phone karne ke liye kya kya kra kra ja sakata hai
Vscbbcbcjsxshfsssssfss")</f>
        <v>But joko phone karne ke liye kya kya kra kra ja sakata hai
Vscbbcbcjsxshfsssssfss</v>
      </c>
      <c r="D1518" s="4" t="s">
        <v>3272</v>
      </c>
      <c r="E1518" s="4"/>
      <c r="F1518" s="4"/>
      <c r="G1518" s="4"/>
      <c r="H1518" s="4"/>
      <c r="I1518" s="4"/>
      <c r="J1518" s="4"/>
      <c r="K1518" s="4"/>
      <c r="L1518" s="4"/>
      <c r="M1518" s="4"/>
      <c r="N1518" s="4"/>
      <c r="O1518" s="4"/>
      <c r="P1518" s="4"/>
      <c r="Q1518" s="4"/>
      <c r="R1518" s="4"/>
      <c r="S1518" s="4"/>
      <c r="T1518" s="4"/>
      <c r="U1518" s="4"/>
      <c r="V1518" s="4"/>
      <c r="W1518" s="4"/>
      <c r="X1518" s="4"/>
      <c r="Y1518" s="4"/>
      <c r="Z1518" s="4"/>
    </row>
    <row r="1519" spans="1:26" ht="14.25" customHeight="1" x14ac:dyDescent="0.3">
      <c r="A1519" s="6" t="s">
        <v>2616</v>
      </c>
      <c r="B1519" s="6" t="s">
        <v>2617</v>
      </c>
      <c r="C1519" s="4" t="str">
        <f ca="1">IFERROR(__xludf.DUMMYFUNCTION("GOOGLETRANSLATE(B1519,""auto"",""en"")"),"Respected Modi ji,
Today our country is moving towards progress and in this episode I also want to give a worthy donation to my suggestion!
My saying is that today we have a politician in other countries, then we should have an individual business center "&amp;"(I B S) in every city of those countries and each one has a CEO and there is a CEO and there is an Indian politician with the Indian Rajnayak there to increase the Indian business there. Together can easily sell India's products from India there:
1. India"&amp;"'s Embassy will reduce the workload.
2. People will get employment by opening Indian office in every city!
3. The Indian will get work from Asani there and people will also get work, this will increase the production in India here!
4. India will also get "&amp;"more money from those countries in India!
5. With this, Local traders of those countries will be able to get Indian goods easily, you just go to our IBC office and go to the department of CONCERN Product, get your order written.
Dhanyawad ..........")</f>
        <v>Respected Modi ji,
Today our country is moving towards progress and in this episode I also want to give a worthy donation to my suggestion!
My saying is that today we have a politician in other countries, then we should have an individual business center (I B S) in every city of those countries and each one has a CEO and there is a CEO and there is an Indian politician with the Indian Rajnayak there to increase the Indian business there. Together can easily sell India's products from India there:
1. India's Embassy will reduce the workload.
2. People will get employment by opening Indian office in every city!
3. The Indian will get work from Asani there and people will also get work, this will increase the production in India here!
4. India will also get more money from those countries in India!
5. With this, Local traders of those countries will be able to get Indian goods easily, you just go to our IBC office and go to the department of CONCERN Product, get your order written.
Dhanyawad ..........</v>
      </c>
      <c r="D1519" s="4" t="s">
        <v>3273</v>
      </c>
      <c r="E1519" s="4"/>
      <c r="F1519" s="4"/>
      <c r="G1519" s="4"/>
      <c r="H1519" s="4"/>
      <c r="I1519" s="4"/>
      <c r="J1519" s="4"/>
      <c r="K1519" s="4"/>
      <c r="L1519" s="4"/>
      <c r="M1519" s="4"/>
      <c r="N1519" s="4"/>
      <c r="O1519" s="4"/>
      <c r="P1519" s="4"/>
      <c r="Q1519" s="4"/>
      <c r="R1519" s="4"/>
      <c r="S1519" s="4"/>
      <c r="T1519" s="4"/>
      <c r="U1519" s="4"/>
      <c r="V1519" s="4"/>
      <c r="W1519" s="4"/>
      <c r="X1519" s="4"/>
      <c r="Y1519" s="4"/>
      <c r="Z1519" s="4"/>
    </row>
    <row r="1520" spans="1:26" ht="14.25" customHeight="1" x14ac:dyDescent="0.3">
      <c r="A1520" s="6" t="s">
        <v>2616</v>
      </c>
      <c r="B1520" s="6" t="s">
        <v>2618</v>
      </c>
      <c r="C1520" s="4" t="str">
        <f ca="1">IFERROR(__xludf.DUMMYFUNCTION("GOOGLETRANSLATE(B1520,""auto"",""en"")"),"Dear Modi ji,
Apko samrpit.
Ek baar mauka dijeye.
Best Regard's,
Vir b. basnet")</f>
        <v>Dear Modi ji,
Apko samrpit.
Ek baar mauka dijeye.
Best Regard's,
Vir b. basnet</v>
      </c>
      <c r="D1520" s="4" t="s">
        <v>3274</v>
      </c>
      <c r="E1520" s="4"/>
      <c r="F1520" s="4"/>
      <c r="G1520" s="4"/>
      <c r="H1520" s="4"/>
      <c r="I1520" s="4"/>
      <c r="J1520" s="4"/>
      <c r="K1520" s="4"/>
      <c r="L1520" s="4"/>
      <c r="M1520" s="4"/>
      <c r="N1520" s="4"/>
      <c r="O1520" s="4"/>
      <c r="P1520" s="4"/>
      <c r="Q1520" s="4"/>
      <c r="R1520" s="4"/>
      <c r="S1520" s="4"/>
      <c r="T1520" s="4"/>
      <c r="U1520" s="4"/>
      <c r="V1520" s="4"/>
      <c r="W1520" s="4"/>
      <c r="X1520" s="4"/>
      <c r="Y1520" s="4"/>
      <c r="Z1520" s="4"/>
    </row>
    <row r="1521" spans="1:26" ht="14.25" customHeight="1" x14ac:dyDescent="0.3">
      <c r="A1521" s="6" t="s">
        <v>2619</v>
      </c>
      <c r="B1521" s="6" t="s">
        <v>2620</v>
      </c>
      <c r="C1521" s="4" t="str">
        <f ca="1">IFERROR(__xludf.DUMMYFUNCTION("GOOGLETRANSLATE(B1521,""auto"",""en"")"),"Sir, With increasing cases of corona new veriant reported from various parts of the world, It's
time to take proactive measures in preventing any such on set in India.
The earlier pandemic had sufficient impact on people and countries economy however with"&amp;" Swift action on CAB and Vaccination measures have protected Indian Population.
I would request honourable Authorities to take measures to enforce 1.usage of Mask made compulsory again in public places,
2.People are moving outside and gathering at eaterie"&amp;"s and resturant are rather crowded, The restaurants should be advised on strict cleanliness of utensils through hot water washing and proper hygienic condition of the places should be advised and should be monitored by the health inspectors.
3.sale of ope"&amp;"n food items should be strictly restricted unless properly controlled.
4.Availability of covid related medicines be geared for suitable stock.
5.An awareness message be floated in all the newspaper and TV for the public.
Thank you")</f>
        <v>Sir, With increasing cases of corona new veriant reported from various parts of the world, It's
time to take proactive measures in preventing any such on set in India.
The earlier pandemic had sufficient impact on people and countries economy however with Swift action on CAB and Vaccination measures have protected Indian Population.
I would request honourable Authorities to take measures to enforce 1.usage of Mask made compulsory again in public places,
2.People are moving outside and gathering at eateries and resturant are rather crowded, The restaurants should be advised on strict cleanliness of utensils through hot water washing and proper hygienic condition of the places should be advised and should be monitored by the health inspectors.
3.sale of open food items should be strictly restricted unless properly controlled.
4.Availability of covid related medicines be geared for suitable stock.
5.An awareness message be floated in all the newspaper and TV for the public.
Thank you</v>
      </c>
      <c r="D1521" s="4" t="s">
        <v>2620</v>
      </c>
      <c r="E1521" s="4"/>
      <c r="F1521" s="4"/>
      <c r="G1521" s="4"/>
      <c r="H1521" s="4"/>
      <c r="I1521" s="4"/>
      <c r="J1521" s="4"/>
      <c r="K1521" s="4"/>
      <c r="L1521" s="4"/>
      <c r="M1521" s="4"/>
      <c r="N1521" s="4"/>
      <c r="O1521" s="4"/>
      <c r="P1521" s="4"/>
      <c r="Q1521" s="4"/>
      <c r="R1521" s="4"/>
      <c r="S1521" s="4"/>
      <c r="T1521" s="4"/>
      <c r="U1521" s="4"/>
      <c r="V1521" s="4"/>
      <c r="W1521" s="4"/>
      <c r="X1521" s="4"/>
      <c r="Y1521" s="4"/>
      <c r="Z1521" s="4"/>
    </row>
    <row r="1522" spans="1:26" ht="14.25" customHeight="1" x14ac:dyDescent="0.3">
      <c r="A1522" s="6" t="s">
        <v>2621</v>
      </c>
      <c r="B1522" s="6" t="s">
        <v>2622</v>
      </c>
      <c r="C1522" s="4" t="str">
        <f ca="1">IFERROR(__xludf.DUMMYFUNCTION("GOOGLETRANSLATE(B1522,""auto"",""en"")"),"Hume Lagta He Ki Gobor Dhon Jojoba Ko Small Scale Farmar Ke Liye Layajaye to Bohot Achha Hota. Sarkar Kuch Subsidy Deke Har Cow Palne Balo Ke Liye Gos Korne Ke Liye Kahe To Bohut Farmars Ko Faida Hota. ICHE Humara Dollar Bhi Bache Ga Kuy Ki Hume Gas Kom I"&amp;"mport Korna Porega. Gobor khad ko taiyari korne ke liye hume kast bhi nehi korna porega. Kuch Family He Jibone Gobor Ko Nast Kor Dete or Unko Sukake Jalate He Use Paribes Dushon vi Hote He or Khad Bhi Nehi Hote. Ich Tara Farmar Ko Khad and Gas Dono Free P"&amp;"aye Ga. LPG Gas Bache Ga O Unka Transportation Kharch Bhi Bache Ga. Sarkar Ka Trade Deficit Kom Hoga.")</f>
        <v>Hume Lagta He Ki Gobor Dhon Jojoba Ko Small Scale Farmar Ke Liye Layajaye to Bohot Achha Hota. Sarkar Kuch Subsidy Deke Har Cow Palne Balo Ke Liye Gos Korne Ke Liye Kahe To Bohut Farmars Ko Faida Hota. ICHE Humara Dollar Bhi Bache Ga Kuy Ki Hume Gas Kom Import Korna Porega. Gobor khad ko taiyari korne ke liye hume kast bhi nehi korna porega. Kuch Family He Jibone Gobor Ko Nast Kor Dete or Unko Sukake Jalate He Use Paribes Dushon vi Hote He or Khad Bhi Nehi Hote. Ich Tara Farmar Ko Khad and Gas Dono Free Paye Ga. LPG Gas Bache Ga O Unka Transportation Kharch Bhi Bache Ga. Sarkar Ka Trade Deficit Kom Hoga.</v>
      </c>
      <c r="D1522" s="4" t="s">
        <v>3275</v>
      </c>
      <c r="E1522" s="4"/>
      <c r="F1522" s="4"/>
      <c r="G1522" s="4"/>
      <c r="H1522" s="4"/>
      <c r="I1522" s="4"/>
      <c r="J1522" s="4"/>
      <c r="K1522" s="4"/>
      <c r="L1522" s="4"/>
      <c r="M1522" s="4"/>
      <c r="N1522" s="4"/>
      <c r="O1522" s="4"/>
      <c r="P1522" s="4"/>
      <c r="Q1522" s="4"/>
      <c r="R1522" s="4"/>
      <c r="S1522" s="4"/>
      <c r="T1522" s="4"/>
      <c r="U1522" s="4"/>
      <c r="V1522" s="4"/>
      <c r="W1522" s="4"/>
      <c r="X1522" s="4"/>
      <c r="Y1522" s="4"/>
      <c r="Z1522" s="4"/>
    </row>
    <row r="1523" spans="1:26" ht="14.25" customHeight="1" x14ac:dyDescent="0.3">
      <c r="A1523" s="6" t="s">
        <v>2623</v>
      </c>
      <c r="B1523" s="6" t="s">
        <v>2624</v>
      </c>
      <c r="C1523" s="4" t="str">
        <f ca="1">IFERROR(__xludf.DUMMYFUNCTION("GOOGLETRANSLATE(B1523,""auto"",""en"")"),"Namaste Modi ji,
we the middle class people are troubled so much by the speedy hiking of price of medicine over last 2 years that we are almost at the end. Kindly look into the matter on humanitarian ground and do the needful.That sir, we presume that thi"&amp;"s price hike may be linked to the Jana Aushadhi program and fuel price hike and also to the huge fund diverted to the free goods _foods_services etc.
But sir, we think these free culture would in the long run do more harm to the individual and the country"&amp;"'s economy. And we can no longer persist on the jana aushudhi medicine
due to the doubtful potency of these medicines. we therefore pray to you that it will be good to restrict the same program to very costly drugs only and at the same time reduce the pri"&amp;"ce of all the other common medicine in the market used by the mass people.
we the middle class people would be strong enough to serve the country if above mentioned steps are taken from your end.Thank you Modi ji again.")</f>
        <v>Namaste Modi ji,
we the middle class people are troubled so much by the speedy hiking of price of medicine over last 2 years that we are almost at the end. Kindly look into the matter on humanitarian ground and do the needful.That sir, we presume that this price hike may be linked to the Jana Aushadhi program and fuel price hike and also to the huge fund diverted to the free goods _foods_services etc.
But sir, we think these free culture would in the long run do more harm to the individual and the country's economy. And we can no longer persist on the jana aushudhi medicine
due to the doubtful potency of these medicines. we therefore pray to you that it will be good to restrict the same program to very costly drugs only and at the same time reduce the price of all the other common medicine in the market used by the mass people.
we the middle class people would be strong enough to serve the country if above mentioned steps are taken from your end.Thank you Modi ji again.</v>
      </c>
      <c r="D1523" s="4" t="s">
        <v>2624</v>
      </c>
      <c r="E1523" s="4"/>
      <c r="F1523" s="4"/>
      <c r="G1523" s="4"/>
      <c r="H1523" s="4"/>
      <c r="I1523" s="4"/>
      <c r="J1523" s="4"/>
      <c r="K1523" s="4"/>
      <c r="L1523" s="4"/>
      <c r="M1523" s="4"/>
      <c r="N1523" s="4"/>
      <c r="O1523" s="4"/>
      <c r="P1523" s="4"/>
      <c r="Q1523" s="4"/>
      <c r="R1523" s="4"/>
      <c r="S1523" s="4"/>
      <c r="T1523" s="4"/>
      <c r="U1523" s="4"/>
      <c r="V1523" s="4"/>
      <c r="W1523" s="4"/>
      <c r="X1523" s="4"/>
      <c r="Y1523" s="4"/>
      <c r="Z1523" s="4"/>
    </row>
    <row r="1524" spans="1:26" ht="14.25" customHeight="1" x14ac:dyDescent="0.3">
      <c r="A1524" s="6" t="s">
        <v>2625</v>
      </c>
      <c r="B1524" s="6" t="s">
        <v>2626</v>
      </c>
      <c r="C1524" s="4" t="str">
        <f ca="1">IFERROR(__xludf.DUMMYFUNCTION("GOOGLETRANSLATE(B1524,""auto"",""en"")"),"our heritage")</f>
        <v>our heritage</v>
      </c>
      <c r="D1524" s="4" t="s">
        <v>2626</v>
      </c>
      <c r="E1524" s="4"/>
      <c r="F1524" s="4"/>
      <c r="G1524" s="4"/>
      <c r="H1524" s="4"/>
      <c r="I1524" s="4"/>
      <c r="J1524" s="4"/>
      <c r="K1524" s="4"/>
      <c r="L1524" s="4"/>
      <c r="M1524" s="4"/>
      <c r="N1524" s="4"/>
      <c r="O1524" s="4"/>
      <c r="P1524" s="4"/>
      <c r="Q1524" s="4"/>
      <c r="R1524" s="4"/>
      <c r="S1524" s="4"/>
      <c r="T1524" s="4"/>
      <c r="U1524" s="4"/>
      <c r="V1524" s="4"/>
      <c r="W1524" s="4"/>
      <c r="X1524" s="4"/>
      <c r="Y1524" s="4"/>
      <c r="Z1524" s="4"/>
    </row>
    <row r="1525" spans="1:26" ht="14.25" customHeight="1" x14ac:dyDescent="0.3">
      <c r="A1525" s="6" t="s">
        <v>2627</v>
      </c>
      <c r="B1525" s="6" t="s">
        <v>2628</v>
      </c>
      <c r="C1525" s="4" t="str">
        <f ca="1">IFERROR(__xludf.DUMMYFUNCTION("GOOGLETRANSLATE(B1525,""auto"",""en"")"),"I want to talk about my law. Respected Sir, you should go to the law of divorce here and change some once. Some women are also taking advantage of this thing. Please change this bare and change it.")</f>
        <v>I want to talk about my law. Respected Sir, you should go to the law of divorce here and change some once. Some women are also taking advantage of this thing. Please change this bare and change it.</v>
      </c>
      <c r="D1525" s="4" t="s">
        <v>3276</v>
      </c>
      <c r="E1525" s="4"/>
      <c r="F1525" s="4"/>
      <c r="G1525" s="4"/>
      <c r="H1525" s="4"/>
      <c r="I1525" s="4"/>
      <c r="J1525" s="4"/>
      <c r="K1525" s="4"/>
      <c r="L1525" s="4"/>
      <c r="M1525" s="4"/>
      <c r="N1525" s="4"/>
      <c r="O1525" s="4"/>
      <c r="P1525" s="4"/>
      <c r="Q1525" s="4"/>
      <c r="R1525" s="4"/>
      <c r="S1525" s="4"/>
      <c r="T1525" s="4"/>
      <c r="U1525" s="4"/>
      <c r="V1525" s="4"/>
      <c r="W1525" s="4"/>
      <c r="X1525" s="4"/>
      <c r="Y1525" s="4"/>
      <c r="Z1525" s="4"/>
    </row>
    <row r="1526" spans="1:26" ht="14.25" customHeight="1" x14ac:dyDescent="0.3">
      <c r="A1526" s="6" t="s">
        <v>2629</v>
      </c>
      <c r="B1526" s="6" t="s">
        <v>2630</v>
      </c>
      <c r="C1526" s="4" t="str">
        <f ca="1">IFERROR(__xludf.DUMMYFUNCTION("GOOGLETRANSLATE(B1526,""auto"",""en"")"),"Poojya Hon PM Shri Modiji,
Vande Mataram
You have Transformed Kashi and India.
[25/12, 02:27] Dr. Gunvant Oswal: https://m.facebook.com/story.php?story_fbid=pfbid02h3KCGXyxo8RCvC296xm9b7n9t8y5CjuqX8aXLNzMv8QiY2RQY7Wyzshs27CaFmUjl&amp;id=100000558650954&amp;sfnsn="&amp;"wiwspwa&amp;mibextid=6aamW6
Dr. Gunvant Oswal: 🙏The Ancient Holy India is Still Present on The Bank of Ganga Mata in Holy Varanasi, Kashi , The City of Energy
🌞Take some time out and Run for Varanasi the City of Energy.
🙏This Long Story is in The Life of A"&amp;" Common Man like Me.
Written and Forwarded to you all, for inspiration to visit Varanasi, Ganga Mata and The Lord Kashi Vishwanath 🙏
Poojya Modiji has Transformed Varanasi City and Maintained it as World Heritage.
The Kashi Vishveshwar Temple and Ganga M"&amp;"ata River will give Eternal Energy to this Planet.
It is A Pride of Our Bharat Bhumi.
🙏Be Blessed.
🙏Jai Hind
Dr Oswal Gunvant D
Pune
9822038464.")</f>
        <v>Poojya Hon PM Shri Modiji,
Vande Mataram
You have Transformed Kashi and India.
[25/12, 02:27] Dr. Gunvant Oswal: https://m.facebook.com/story.php?story_fbid=pfbid02h3KCGXyxo8RCvC296xm9b7n9t8y5CjuqX8aXLNzMv8QiY2RQY7Wyzshs27CaFmUjl&amp;id=100000558650954&amp;sfnsn=wiwspwa&amp;mibextid=6aamW6
Dr. Gunvant Oswal: 🙏The Ancient Holy India is Still Present on The Bank of Ganga Mata in Holy Varanasi, Kashi , The City of Energy
🌞Take some time out and Run for Varanasi the City of Energy.
🙏This Long Story is in The Life of A Common Man like Me.
Written and Forwarded to you all, for inspiration to visit Varanasi, Ganga Mata and The Lord Kashi Vishwanath 🙏
Poojya Modiji has Transformed Varanasi City and Maintained it as World Heritage.
The Kashi Vishveshwar Temple and Ganga Mata River will give Eternal Energy to this Planet.
It is A Pride of Our Bharat Bhumi.
🙏Be Blessed.
🙏Jai Hind
Dr Oswal Gunvant D
Pune
9822038464.</v>
      </c>
      <c r="D1526" s="4" t="s">
        <v>2630</v>
      </c>
      <c r="E1526" s="4"/>
      <c r="F1526" s="4"/>
      <c r="G1526" s="4"/>
      <c r="H1526" s="4"/>
      <c r="I1526" s="4"/>
      <c r="J1526" s="4"/>
      <c r="K1526" s="4"/>
      <c r="L1526" s="4"/>
      <c r="M1526" s="4"/>
      <c r="N1526" s="4"/>
      <c r="O1526" s="4"/>
      <c r="P1526" s="4"/>
      <c r="Q1526" s="4"/>
      <c r="R1526" s="4"/>
      <c r="S1526" s="4"/>
      <c r="T1526" s="4"/>
      <c r="U1526" s="4"/>
      <c r="V1526" s="4"/>
      <c r="W1526" s="4"/>
      <c r="X1526" s="4"/>
      <c r="Y1526" s="4"/>
      <c r="Z1526" s="4"/>
    </row>
    <row r="1527" spans="1:26" ht="14.25" customHeight="1" x14ac:dyDescent="0.3">
      <c r="A1527" s="6" t="s">
        <v>2631</v>
      </c>
      <c r="B1527" s="6" t="s">
        <v>2606</v>
      </c>
      <c r="C1527" s="4" t="str">
        <f ca="1">IFERROR(__xludf.DUMMYFUNCTION("GOOGLETRANSLATE(B1527,""auto"",""en"")"),"Dear PM Modiji: With due respect I would like to bring to your notice how can we bring a cultural change to cleanliness drive. I think media in India can play significant role in it. And its just not cleaniness drive but other aspects of life. Most of the"&amp;" news channels are for eyeing TRPs and unnecessary waste time in futile discussions with no objectives. I am not saying these discussions are not healthy for democracy but for the overall growth of the society, these TV channels should start covering role"&amp;" models of growth, villages, Mohallahs, Municipalities where these things start. They need to cover unsung heroes and tap their knowledge and innovations by giving them an opportunities to be their on channel. By sharing their success stories, others will"&amp;" follow and a cascading effect in betterment of society can be achieved. These discussions should follow the developmental aspects of societies - in the field of science and technologies, medical science etc., ( ex german, Japan tvs)")</f>
        <v>Dear PM Modiji: With due respect I would like to bring to your notice how can we bring a cultural change to cleanliness drive. I think media in India can play significant role in it. And its just not cleaniness drive but other aspects of life. Most of the news channels are for eyeing TRPs and unnecessary waste time in futile discussions with no objectives. I am not saying these discussions are not healthy for democracy but for the overall growth of the society, these TV channels should start covering role models of growth, villages, Mohallahs, Municipalities where these things start. They need to cover unsung heroes and tap their knowledge and innovations by giving them an opportunities to be their on channel. By sharing their success stories, others will follow and a cascading effect in betterment of society can be achieved. These discussions should follow the developmental aspects of societies - in the field of science and technologies, medical science etc., ( ex german, Japan tvs)</v>
      </c>
      <c r="D1527" s="4" t="s">
        <v>2606</v>
      </c>
      <c r="E1527" s="4"/>
      <c r="F1527" s="4"/>
      <c r="G1527" s="4"/>
      <c r="H1527" s="4"/>
      <c r="I1527" s="4"/>
      <c r="J1527" s="4"/>
      <c r="K1527" s="4"/>
      <c r="L1527" s="4"/>
      <c r="M1527" s="4"/>
      <c r="N1527" s="4"/>
      <c r="O1527" s="4"/>
      <c r="P1527" s="4"/>
      <c r="Q1527" s="4"/>
      <c r="R1527" s="4"/>
      <c r="S1527" s="4"/>
      <c r="T1527" s="4"/>
      <c r="U1527" s="4"/>
      <c r="V1527" s="4"/>
      <c r="W1527" s="4"/>
      <c r="X1527" s="4"/>
      <c r="Y1527" s="4"/>
      <c r="Z1527" s="4"/>
    </row>
    <row r="1528" spans="1:26" ht="14.25" customHeight="1" x14ac:dyDescent="0.3">
      <c r="A1528" s="6" t="s">
        <v>2632</v>
      </c>
      <c r="B1528" s="6" t="s">
        <v>2633</v>
      </c>
      <c r="C1528" s="4" t="str">
        <f ca="1">IFERROR(__xludf.DUMMYFUNCTION("GOOGLETRANSLATE(B1528,""auto"",""en"")"),"Sir Mujhe English Padne Me Dikkat Hoti Hai Mai Karu Air Kaise Ki Mujhe English Ka Questions Answered Padne Me Aasani Ho")</f>
        <v>Sir Mujhe English Padne Me Dikkat Hoti Hai Mai Karu Air Kaise Ki Mujhe English Ka Questions Answered Padne Me Aasani Ho</v>
      </c>
      <c r="D1528" s="4" t="s">
        <v>3277</v>
      </c>
      <c r="E1528" s="4"/>
      <c r="F1528" s="4"/>
      <c r="G1528" s="4"/>
      <c r="H1528" s="4"/>
      <c r="I1528" s="4"/>
      <c r="J1528" s="4"/>
      <c r="K1528" s="4"/>
      <c r="L1528" s="4"/>
      <c r="M1528" s="4"/>
      <c r="N1528" s="4"/>
      <c r="O1528" s="4"/>
      <c r="P1528" s="4"/>
      <c r="Q1528" s="4"/>
      <c r="R1528" s="4"/>
      <c r="S1528" s="4"/>
      <c r="T1528" s="4"/>
      <c r="U1528" s="4"/>
      <c r="V1528" s="4"/>
      <c r="W1528" s="4"/>
      <c r="X1528" s="4"/>
      <c r="Y1528" s="4"/>
      <c r="Z1528" s="4"/>
    </row>
    <row r="1529" spans="1:26" ht="14.25" customHeight="1" x14ac:dyDescent="0.3">
      <c r="A1529" s="6" t="s">
        <v>2634</v>
      </c>
      <c r="B1529" s="6" t="s">
        <v>2635</v>
      </c>
      <c r="C1529" s="4" t="str">
        <f ca="1">IFERROR(__xludf.DUMMYFUNCTION("GOOGLETRANSLATE(B1529,""auto"",""en"")"),"Dear sir,
I think on that time we have to focus on environment. We have to develop greenery in India. Because there is so polution in India.")</f>
        <v>Dear sir,
I think on that time we have to focus on environment. We have to develop greenery in India. Because there is so polution in India.</v>
      </c>
      <c r="D1529" s="4" t="s">
        <v>2635</v>
      </c>
      <c r="E1529" s="4"/>
      <c r="F1529" s="4"/>
      <c r="G1529" s="4"/>
      <c r="H1529" s="4"/>
      <c r="I1529" s="4"/>
      <c r="J1529" s="4"/>
      <c r="K1529" s="4"/>
      <c r="L1529" s="4"/>
      <c r="M1529" s="4"/>
      <c r="N1529" s="4"/>
      <c r="O1529" s="4"/>
      <c r="P1529" s="4"/>
      <c r="Q1529" s="4"/>
      <c r="R1529" s="4"/>
      <c r="S1529" s="4"/>
      <c r="T1529" s="4"/>
      <c r="U1529" s="4"/>
      <c r="V1529" s="4"/>
      <c r="W1529" s="4"/>
      <c r="X1529" s="4"/>
      <c r="Y1529" s="4"/>
      <c r="Z1529" s="4"/>
    </row>
    <row r="1530" spans="1:26" ht="14.25" customHeight="1" x14ac:dyDescent="0.3">
      <c r="A1530" s="6" t="s">
        <v>2636</v>
      </c>
      <c r="B1530" s="6" t="s">
        <v>2637</v>
      </c>
      <c r="C1530" s="4" t="str">
        <f ca="1">IFERROR(__xludf.DUMMYFUNCTION("GOOGLETRANSLATE(B1530,""auto"",""en"")"),"Respected
Our honour able
Pm narendra modiji sir
What implement in India is such power pack thing,s will happen to new ideological policy can make in state&amp; central government if we have a conflict to see the all policy conference for details whatever cen"&amp;"tral government started known indian we increase of to move a in front of all to battle and India is growth a new country after some few years it will see but state and central one stand to more implantation to all conditions judging of others because if "&amp;"changing some thing to more provide of any one to help of poor family education jobs etc can do evening of everyone when one policy can do changes is automatically all references can not be hard and it be growing country to our education system is most im"&amp;"portant of all are become study can do anything so what,s policy can do if successfully can do and if most important thing election, s can do every wher and one stand one rule in election if win ate loss can do policy")</f>
        <v>Respected
Our honour able
Pm narendra modiji sir
What implement in India is such power pack thing,s will happen to new ideological policy can make in state&amp; central government if we have a conflict to see the all policy conference for details whatever central government started known indian we increase of to move a in front of all to battle and India is growth a new country after some few years it will see but state and central one stand to more implantation to all conditions judging of others because if changing some thing to more provide of any one to help of poor family education jobs etc can do evening of everyone when one policy can do changes is automatically all references can not be hard and it be growing country to our education system is most important of all are become study can do anything so what,s policy can do if successfully can do and if most important thing election, s can do every wher and one stand one rule in election if win ate loss can do policy</v>
      </c>
      <c r="D1530" s="4" t="s">
        <v>2637</v>
      </c>
      <c r="E1530" s="4"/>
      <c r="F1530" s="4"/>
      <c r="G1530" s="4"/>
      <c r="H1530" s="4"/>
      <c r="I1530" s="4"/>
      <c r="J1530" s="4"/>
      <c r="K1530" s="4"/>
      <c r="L1530" s="4"/>
      <c r="M1530" s="4"/>
      <c r="N1530" s="4"/>
      <c r="O1530" s="4"/>
      <c r="P1530" s="4"/>
      <c r="Q1530" s="4"/>
      <c r="R1530" s="4"/>
      <c r="S1530" s="4"/>
      <c r="T1530" s="4"/>
      <c r="U1530" s="4"/>
      <c r="V1530" s="4"/>
      <c r="W1530" s="4"/>
      <c r="X1530" s="4"/>
      <c r="Y1530" s="4"/>
      <c r="Z1530" s="4"/>
    </row>
    <row r="1531" spans="1:26" ht="14.25" customHeight="1" x14ac:dyDescent="0.3">
      <c r="A1531" s="6" t="s">
        <v>2638</v>
      </c>
      <c r="B1531" s="6" t="s">
        <v>2639</v>
      </c>
      <c r="C1531" s="4" t="str">
        <f ca="1">IFERROR(__xludf.DUMMYFUNCTION("GOOGLETRANSLATE(B1531,""auto"",""en"")"),"I would like to grap your attention towards policy,- making, ideas which will help in building a new india.
As the special laws are made for sc and st casts but then also many peoples didn't grap that opportunity whereas the general and obc cast peoples a"&amp;"re suffering to get admissions in government colleges even if getting marks in the particular range . I think that this should be changed")</f>
        <v>I would like to grap your attention towards policy,- making, ideas which will help in building a new india.
As the special laws are made for sc and st casts but then also many peoples didn't grap that opportunity whereas the general and obc cast peoples are suffering to get admissions in government colleges even if getting marks in the particular range . I think that this should be changed</v>
      </c>
      <c r="D1531" s="4" t="s">
        <v>2639</v>
      </c>
      <c r="E1531" s="4"/>
      <c r="F1531" s="4"/>
      <c r="G1531" s="4"/>
      <c r="H1531" s="4"/>
      <c r="I1531" s="4"/>
      <c r="J1531" s="4"/>
      <c r="K1531" s="4"/>
      <c r="L1531" s="4"/>
      <c r="M1531" s="4"/>
      <c r="N1531" s="4"/>
      <c r="O1531" s="4"/>
      <c r="P1531" s="4"/>
      <c r="Q1531" s="4"/>
      <c r="R1531" s="4"/>
      <c r="S1531" s="4"/>
      <c r="T1531" s="4"/>
      <c r="U1531" s="4"/>
      <c r="V1531" s="4"/>
      <c r="W1531" s="4"/>
      <c r="X1531" s="4"/>
      <c r="Y1531" s="4"/>
      <c r="Z1531" s="4"/>
    </row>
    <row r="1532" spans="1:26" ht="14.25" customHeight="1" x14ac:dyDescent="0.3">
      <c r="A1532" s="6" t="s">
        <v>2640</v>
      </c>
      <c r="B1532" s="6" t="s">
        <v>2641</v>
      </c>
      <c r="C1532" s="4" t="str">
        <f ca="1">IFERROR(__xludf.DUMMYFUNCTION("GOOGLETRANSLATE(B1532,""auto"",""en"")"),"Lets make india a better country.")</f>
        <v>Lets make india a better country.</v>
      </c>
      <c r="D1532" s="4" t="s">
        <v>2641</v>
      </c>
      <c r="E1532" s="4"/>
      <c r="F1532" s="4"/>
      <c r="G1532" s="4"/>
      <c r="H1532" s="4"/>
      <c r="I1532" s="4"/>
      <c r="J1532" s="4"/>
      <c r="K1532" s="4"/>
      <c r="L1532" s="4"/>
      <c r="M1532" s="4"/>
      <c r="N1532" s="4"/>
      <c r="O1532" s="4"/>
      <c r="P1532" s="4"/>
      <c r="Q1532" s="4"/>
      <c r="R1532" s="4"/>
      <c r="S1532" s="4"/>
      <c r="T1532" s="4"/>
      <c r="U1532" s="4"/>
      <c r="V1532" s="4"/>
      <c r="W1532" s="4"/>
      <c r="X1532" s="4"/>
      <c r="Y1532" s="4"/>
      <c r="Z1532" s="4"/>
    </row>
    <row r="1533" spans="1:26" ht="14.25" customHeight="1" x14ac:dyDescent="0.3">
      <c r="A1533" s="6" t="s">
        <v>2642</v>
      </c>
      <c r="B1533" s="6" t="s">
        <v>2643</v>
      </c>
      <c r="C1533" s="4" t="str">
        <f ca="1">IFERROR(__xludf.DUMMYFUNCTION("GOOGLETRANSLATE(B1533,""auto"",""en"")"),"Dear prime minister
India is country growing robustly under your leadership. our country is witnessing heavy shortage in accountancy people. As December 31st has declared as a deadline for many forms such as 9 ,9c and income tax deadline many tax payers a"&amp;"re under heavy pressure. This will not only affect the tax payers mentality and also create a negative impact on government procedure. Last financial year has witnessed growth in number of tax payers compared to previous years. Kindly consider the deadlin"&amp;"e procedure and increase the Due date to atleast two months. Bharat Mata ki Jai
Thank you
saravanan")</f>
        <v>Dear prime minister
India is country growing robustly under your leadership. our country is witnessing heavy shortage in accountancy people. As December 31st has declared as a deadline for many forms such as 9 ,9c and income tax deadline many tax payers are under heavy pressure. This will not only affect the tax payers mentality and also create a negative impact on government procedure. Last financial year has witnessed growth in number of tax payers compared to previous years. Kindly consider the deadline procedure and increase the Due date to atleast two months. Bharat Mata ki Jai
Thank you
saravanan</v>
      </c>
      <c r="D1533" s="4" t="s">
        <v>2643</v>
      </c>
      <c r="E1533" s="4"/>
      <c r="F1533" s="4"/>
      <c r="G1533" s="4"/>
      <c r="H1533" s="4"/>
      <c r="I1533" s="4"/>
      <c r="J1533" s="4"/>
      <c r="K1533" s="4"/>
      <c r="L1533" s="4"/>
      <c r="M1533" s="4"/>
      <c r="N1533" s="4"/>
      <c r="O1533" s="4"/>
      <c r="P1533" s="4"/>
      <c r="Q1533" s="4"/>
      <c r="R1533" s="4"/>
      <c r="S1533" s="4"/>
      <c r="T1533" s="4"/>
      <c r="U1533" s="4"/>
      <c r="V1533" s="4"/>
      <c r="W1533" s="4"/>
      <c r="X1533" s="4"/>
      <c r="Y1533" s="4"/>
      <c r="Z1533" s="4"/>
    </row>
    <row r="1534" spans="1:26" ht="14.25" customHeight="1" x14ac:dyDescent="0.3">
      <c r="A1534" s="6" t="s">
        <v>2644</v>
      </c>
      <c r="B1534" s="6" t="s">
        <v>2645</v>
      </c>
      <c r="C1534" s="4" t="str">
        <f ca="1">IFERROR(__xludf.DUMMYFUNCTION("GOOGLETRANSLATE(B1534,""auto"",""en"")"),"Pictures good model Education in future")</f>
        <v>Pictures good model Education in future</v>
      </c>
      <c r="D1534" s="4" t="s">
        <v>2645</v>
      </c>
      <c r="E1534" s="4"/>
      <c r="F1534" s="4"/>
      <c r="G1534" s="4"/>
      <c r="H1534" s="4"/>
      <c r="I1534" s="4"/>
      <c r="J1534" s="4"/>
      <c r="K1534" s="4"/>
      <c r="L1534" s="4"/>
      <c r="M1534" s="4"/>
      <c r="N1534" s="4"/>
      <c r="O1534" s="4"/>
      <c r="P1534" s="4"/>
      <c r="Q1534" s="4"/>
      <c r="R1534" s="4"/>
      <c r="S1534" s="4"/>
      <c r="T1534" s="4"/>
      <c r="U1534" s="4"/>
      <c r="V1534" s="4"/>
      <c r="W1534" s="4"/>
      <c r="X1534" s="4"/>
      <c r="Y1534" s="4"/>
      <c r="Z1534" s="4"/>
    </row>
    <row r="1535" spans="1:26" ht="14.25" customHeight="1" x14ac:dyDescent="0.3">
      <c r="A1535" s="6" t="s">
        <v>2646</v>
      </c>
      <c r="B1535" s="6" t="s">
        <v>2647</v>
      </c>
      <c r="C1535" s="4" t="str">
        <f ca="1">IFERROR(__xludf.DUMMYFUNCTION("GOOGLETRANSLATE(B1535,""auto"",""en"")"),"I hope central government make a policy in improving public transport system .if government process and implementation of better public transport system then our society achieve some goal like control of pollution ,safe road safety ,fuel efficiency ,and s"&amp;"ave money.so I requested to government make a better public transport policy rising for all. and save and safe both are achieved.")</f>
        <v>I hope central government make a policy in improving public transport system .if government process and implementation of better public transport system then our society achieve some goal like control of pollution ,safe road safety ,fuel efficiency ,and save money.so I requested to government make a better public transport policy rising for all. and save and safe both are achieved.</v>
      </c>
      <c r="D1535" s="4" t="s">
        <v>2647</v>
      </c>
      <c r="E1535" s="4"/>
      <c r="F1535" s="4"/>
      <c r="G1535" s="4"/>
      <c r="H1535" s="4"/>
      <c r="I1535" s="4"/>
      <c r="J1535" s="4"/>
      <c r="K1535" s="4"/>
      <c r="L1535" s="4"/>
      <c r="M1535" s="4"/>
      <c r="N1535" s="4"/>
      <c r="O1535" s="4"/>
      <c r="P1535" s="4"/>
      <c r="Q1535" s="4"/>
      <c r="R1535" s="4"/>
      <c r="S1535" s="4"/>
      <c r="T1535" s="4"/>
      <c r="U1535" s="4"/>
      <c r="V1535" s="4"/>
      <c r="W1535" s="4"/>
      <c r="X1535" s="4"/>
      <c r="Y1535" s="4"/>
      <c r="Z1535" s="4"/>
    </row>
    <row r="1536" spans="1:26" ht="14.25" customHeight="1" x14ac:dyDescent="0.3">
      <c r="A1536" s="6" t="s">
        <v>2648</v>
      </c>
      <c r="B1536" s="6" t="s">
        <v>2649</v>
      </c>
      <c r="C1536" s="4" t="str">
        <f ca="1">IFERROR(__xludf.DUMMYFUNCTION("GOOGLETRANSLATE(B1536,""auto"",""en"")"),"sir my. name is Ravindra and I want to suggest some ideas about election' as we know there is most important for every citizens to present during voting but sometimes some people no to be able to I have one idea, that,s should be lunch a mobile app which,"&amp;"s through people may will able to vote from anywhere anytime by Android app .")</f>
        <v>sir my. name is Ravindra and I want to suggest some ideas about election' as we know there is most important for every citizens to present during voting but sometimes some people no to be able to I have one idea, that,s should be lunch a mobile app which,s through people may will able to vote from anywhere anytime by Android app .</v>
      </c>
      <c r="D1536" s="4" t="s">
        <v>2649</v>
      </c>
      <c r="E1536" s="4"/>
      <c r="F1536" s="4"/>
      <c r="G1536" s="4"/>
      <c r="H1536" s="4"/>
      <c r="I1536" s="4"/>
      <c r="J1536" s="4"/>
      <c r="K1536" s="4"/>
      <c r="L1536" s="4"/>
      <c r="M1536" s="4"/>
      <c r="N1536" s="4"/>
      <c r="O1536" s="4"/>
      <c r="P1536" s="4"/>
      <c r="Q1536" s="4"/>
      <c r="R1536" s="4"/>
      <c r="S1536" s="4"/>
      <c r="T1536" s="4"/>
      <c r="U1536" s="4"/>
      <c r="V1536" s="4"/>
      <c r="W1536" s="4"/>
      <c r="X1536" s="4"/>
      <c r="Y1536" s="4"/>
      <c r="Z1536" s="4"/>
    </row>
    <row r="1537" spans="1:26" ht="14.25" customHeight="1" x14ac:dyDescent="0.3">
      <c r="A1537" s="6" t="s">
        <v>2650</v>
      </c>
      <c r="B1537" s="6" t="s">
        <v>2651</v>
      </c>
      <c r="C1537" s="4" t="str">
        <f ca="1">IFERROR(__xludf.DUMMYFUNCTION("GOOGLETRANSLATE(B1537,""auto"",""en"")"),"#interact #education #budget #ideas
Sir, pls make education fees spent for children outside 80c. This will benefit salaried employers and also ppl will demand a bill for entire fees being paid. Increase the tax on profit from education services. And make "&amp;"the same tax exempted when there is concession given to ews ppl. This will create a balance between creation of black money from edu inst vs salaried employee benefit vs poor ppl to get good education. As a salaried employee we are paying a huge sum towar"&amp;"ds children education in private schools and colleges.")</f>
        <v>#interact #education #budget #ideas
Sir, pls make education fees spent for children outside 80c. This will benefit salaried employers and also ppl will demand a bill for entire fees being paid. Increase the tax on profit from education services. And make the same tax exempted when there is concession given to ews ppl. This will create a balance between creation of black money from edu inst vs salaried employee benefit vs poor ppl to get good education. As a salaried employee we are paying a huge sum towards children education in private schools and colleges.</v>
      </c>
      <c r="D1537" s="4" t="s">
        <v>2651</v>
      </c>
      <c r="E1537" s="4"/>
      <c r="F1537" s="4"/>
      <c r="G1537" s="4"/>
      <c r="H1537" s="4"/>
      <c r="I1537" s="4"/>
      <c r="J1537" s="4"/>
      <c r="K1537" s="4"/>
      <c r="L1537" s="4"/>
      <c r="M1537" s="4"/>
      <c r="N1537" s="4"/>
      <c r="O1537" s="4"/>
      <c r="P1537" s="4"/>
      <c r="Q1537" s="4"/>
      <c r="R1537" s="4"/>
      <c r="S1537" s="4"/>
      <c r="T1537" s="4"/>
      <c r="U1537" s="4"/>
      <c r="V1537" s="4"/>
      <c r="W1537" s="4"/>
      <c r="X1537" s="4"/>
      <c r="Y1537" s="4"/>
      <c r="Z1537" s="4"/>
    </row>
    <row r="1538" spans="1:26" ht="14.25" customHeight="1" x14ac:dyDescent="0.3">
      <c r="A1538" s="6" t="s">
        <v>2652</v>
      </c>
      <c r="B1538" s="6" t="s">
        <v>2653</v>
      </c>
      <c r="C1538" s="4" t="str">
        <f ca="1">IFERROR(__xludf.DUMMYFUNCTION("GOOGLETRANSLATE(B1538,""auto"",""en"")"),"I think teachers are not given their due. Since a long time teachers have been working hard to see their students shine but who cares for them? Every year new rules to teach, practice , evolve keep on pouring on their table but has anyone checked if they "&amp;"are paid well, if labour laws are followed? Why is it so easy for any organisation to give remuneration as per their wishes.
It is high time that Govt looks into the matter of teacher welfare and provide them some benefits. This matter is particularly a g"&amp;"rave concern with reference to 'Private Schools'.
If those who build the nation are unhappy , how can the pupils will become asset for the country.")</f>
        <v>I think teachers are not given their due. Since a long time teachers have been working hard to see their students shine but who cares for them? Every year new rules to teach, practice , evolve keep on pouring on their table but has anyone checked if they are paid well, if labour laws are followed? Why is it so easy for any organisation to give remuneration as per their wishes.
It is high time that Govt looks into the matter of teacher welfare and provide them some benefits. This matter is particularly a grave concern with reference to 'Private Schools'.
If those who build the nation are unhappy , how can the pupils will become asset for the country.</v>
      </c>
      <c r="D1538" s="4" t="s">
        <v>2653</v>
      </c>
      <c r="E1538" s="4"/>
      <c r="F1538" s="4"/>
      <c r="G1538" s="4"/>
      <c r="H1538" s="4"/>
      <c r="I1538" s="4"/>
      <c r="J1538" s="4"/>
      <c r="K1538" s="4"/>
      <c r="L1538" s="4"/>
      <c r="M1538" s="4"/>
      <c r="N1538" s="4"/>
      <c r="O1538" s="4"/>
      <c r="P1538" s="4"/>
      <c r="Q1538" s="4"/>
      <c r="R1538" s="4"/>
      <c r="S1538" s="4"/>
      <c r="T1538" s="4"/>
      <c r="U1538" s="4"/>
      <c r="V1538" s="4"/>
      <c r="W1538" s="4"/>
      <c r="X1538" s="4"/>
      <c r="Y1538" s="4"/>
      <c r="Z1538" s="4"/>
    </row>
    <row r="1539" spans="1:26" ht="14.25" customHeight="1" x14ac:dyDescent="0.3">
      <c r="A1539" s="6" t="s">
        <v>2654</v>
      </c>
      <c r="B1539" s="6" t="s">
        <v>2655</v>
      </c>
      <c r="C1539" s="4" t="str">
        <f ca="1">IFERROR(__xludf.DUMMYFUNCTION("GOOGLETRANSLATE(B1539,""auto"",""en"")"),"Regarding: IMPROVING THE REVERSE MORTGAGE FACILITY FOR SR CITIZENS
To,
Smt Nirmala Sitaraman,
Hon'ble Finance Minister
Madam,
For thousands of Sr Citizens, Reverse Mortgage of their house property can be the only honourable way of a comfortable livelihood"&amp;" in old age. However, the present scheme is unattractive. My suggestions for urgent improvements are: 1) Lower the age for eligibility. Lot of people are losing their jobs in their 50s, and have their house as the only asset, 2) The amount to be disbursed"&amp;" should be raised up to 85% of the present market value of the property, 3) Lower the interest on the amount disbursed, 4) In case of demise of the owner the spouse should also be made eligible for availing RM.
For your urgent and sympathetic consideratio"&amp;"n, please.
Regards, Dr Mahesh Ranade, Mumbai")</f>
        <v>Regarding: IMPROVING THE REVERSE MORTGAGE FACILITY FOR SR CITIZENS
To,
Smt Nirmala Sitaraman,
Hon'ble Finance Minister
Madam,
For thousands of Sr Citizens, Reverse Mortgage of their house property can be the only honourable way of a comfortable livelihood in old age. However, the present scheme is unattractive. My suggestions for urgent improvements are: 1) Lower the age for eligibility. Lot of people are losing their jobs in their 50s, and have their house as the only asset, 2) The amount to be disbursed should be raised up to 85% of the present market value of the property, 3) Lower the interest on the amount disbursed, 4) In case of demise of the owner the spouse should also be made eligible for availing RM.
For your urgent and sympathetic consideration, please.
Regards, Dr Mahesh Ranade, Mumbai</v>
      </c>
      <c r="D1539" s="4" t="s">
        <v>2655</v>
      </c>
      <c r="E1539" s="4"/>
      <c r="F1539" s="4"/>
      <c r="G1539" s="4"/>
      <c r="H1539" s="4"/>
      <c r="I1539" s="4"/>
      <c r="J1539" s="4"/>
      <c r="K1539" s="4"/>
      <c r="L1539" s="4"/>
      <c r="M1539" s="4"/>
      <c r="N1539" s="4"/>
      <c r="O1539" s="4"/>
      <c r="P1539" s="4"/>
      <c r="Q1539" s="4"/>
      <c r="R1539" s="4"/>
      <c r="S1539" s="4"/>
      <c r="T1539" s="4"/>
      <c r="U1539" s="4"/>
      <c r="V1539" s="4"/>
      <c r="W1539" s="4"/>
      <c r="X1539" s="4"/>
      <c r="Y1539" s="4"/>
      <c r="Z1539" s="4"/>
    </row>
    <row r="1540" spans="1:26" ht="14.25" customHeight="1" x14ac:dyDescent="0.3">
      <c r="A1540" s="6" t="s">
        <v>2656</v>
      </c>
      <c r="B1540" s="6" t="s">
        <v>2657</v>
      </c>
      <c r="C1540" s="4" t="str">
        <f ca="1">IFERROR(__xludf.DUMMYFUNCTION("GOOGLETRANSLATE(B1540,""auto"",""en"")"),"Anjisth Tiwari
From Dayawati Modi Public School
Please emphasize on school teaching as most of the students are going to coaching institutes or taking tution in home")</f>
        <v>Anjisth Tiwari
From Dayawati Modi Public School
Please emphasize on school teaching as most of the students are going to coaching institutes or taking tution in home</v>
      </c>
      <c r="D1540" s="4" t="s">
        <v>2657</v>
      </c>
      <c r="E1540" s="4"/>
      <c r="F1540" s="4"/>
      <c r="G1540" s="4"/>
      <c r="H1540" s="4"/>
      <c r="I1540" s="4"/>
      <c r="J1540" s="4"/>
      <c r="K1540" s="4"/>
      <c r="L1540" s="4"/>
      <c r="M1540" s="4"/>
      <c r="N1540" s="4"/>
      <c r="O1540" s="4"/>
      <c r="P1540" s="4"/>
      <c r="Q1540" s="4"/>
      <c r="R1540" s="4"/>
      <c r="S1540" s="4"/>
      <c r="T1540" s="4"/>
      <c r="U1540" s="4"/>
      <c r="V1540" s="4"/>
      <c r="W1540" s="4"/>
      <c r="X1540" s="4"/>
      <c r="Y1540" s="4"/>
      <c r="Z1540" s="4"/>
    </row>
    <row r="1541" spans="1:26" ht="14.25" customHeight="1" x14ac:dyDescent="0.3">
      <c r="A1541" s="6" t="s">
        <v>2658</v>
      </c>
      <c r="B1541" s="6" t="s">
        <v>2659</v>
      </c>
      <c r="C1541" s="4" t="str">
        <f ca="1">IFERROR(__xludf.DUMMYFUNCTION("GOOGLETRANSLATE(B1541,""auto"",""en"")"),"a complete ban on plastic water bottles usage should be implemented in three stages.
In the first phase, use of water bottles must be banned in all government departments and the offices were directed to use only the bortled water. In the second stage, a "&amp;"mandatory advisory must be displayed urging citizens not to carry single-use plastic bottles.
In the third stage, all eateries and restaurants in country must be urged to avoid water bottles and use only water from the bottlesa complete ban on plastic wat"&amp;"er bottles usage should be implemented in three stages.
In the first phase, use of water bottles must be banned in all government departments and the offices were directed to use only the bortled water. In the second stage, a mandatory advisory must be di"&amp;"splayed urging citizens not to carry single-use plastic bottles.
In the third stage, all eateries and restaurants in country must be urged to avoid water bottles and use only water from the bottles")</f>
        <v>a complete ban on plastic water bottles usage should be implemented in three stages.
In the first phase, use of water bottles must be banned in all government departments and the offices were directed to use only the bortled water. In the second stage, a mandatory advisory must be displayed urging citizens not to carry single-use plastic bottles.
In the third stage, all eateries and restaurants in country must be urged to avoid water bottles and use only water from the bottlesa complete ban on plastic water bottles usage should be implemented in three stages.
In the first phase, use of water bottles must be banned in all government departments and the offices were directed to use only the bortled water. In the second stage, a mandatory advisory must be displayed urging citizens not to carry single-use plastic bottles.
In the third stage, all eateries and restaurants in country must be urged to avoid water bottles and use only water from the bottles</v>
      </c>
      <c r="D1541" s="4" t="s">
        <v>2659</v>
      </c>
      <c r="E1541" s="4"/>
      <c r="F1541" s="4"/>
      <c r="G1541" s="4"/>
      <c r="H1541" s="4"/>
      <c r="I1541" s="4"/>
      <c r="J1541" s="4"/>
      <c r="K1541" s="4"/>
      <c r="L1541" s="4"/>
      <c r="M1541" s="4"/>
      <c r="N1541" s="4"/>
      <c r="O1541" s="4"/>
      <c r="P1541" s="4"/>
      <c r="Q1541" s="4"/>
      <c r="R1541" s="4"/>
      <c r="S1541" s="4"/>
      <c r="T1541" s="4"/>
      <c r="U1541" s="4"/>
      <c r="V1541" s="4"/>
      <c r="W1541" s="4"/>
      <c r="X1541" s="4"/>
      <c r="Y1541" s="4"/>
      <c r="Z1541" s="4"/>
    </row>
    <row r="1542" spans="1:26" ht="14.25" customHeight="1" x14ac:dyDescent="0.3">
      <c r="A1542" s="6" t="s">
        <v>2660</v>
      </c>
      <c r="B1542" s="6" t="s">
        <v>2661</v>
      </c>
      <c r="C1542" s="4" t="str">
        <f ca="1">IFERROR(__xludf.DUMMYFUNCTION("GOOGLETRANSLATE(B1542,""auto"",""en"")"),"We need a transparent platform for people in India and abroad who want to donate for a good cause and support those in need could be the creation of a centralized online platform. This platform could be designed to connect donors with approved causes and "&amp;"projects that have been vetted and approved by government agencies.
It should be capable to provide tax benefits as well to the donors living in India")</f>
        <v>We need a transparent platform for people in India and abroad who want to donate for a good cause and support those in need could be the creation of a centralized online platform. This platform could be designed to connect donors with approved causes and projects that have been vetted and approved by government agencies.
It should be capable to provide tax benefits as well to the donors living in India</v>
      </c>
      <c r="D1542" s="4" t="s">
        <v>2661</v>
      </c>
      <c r="E1542" s="4"/>
      <c r="F1542" s="4"/>
      <c r="G1542" s="4"/>
      <c r="H1542" s="4"/>
      <c r="I1542" s="4"/>
      <c r="J1542" s="4"/>
      <c r="K1542" s="4"/>
      <c r="L1542" s="4"/>
      <c r="M1542" s="4"/>
      <c r="N1542" s="4"/>
      <c r="O1542" s="4"/>
      <c r="P1542" s="4"/>
      <c r="Q1542" s="4"/>
      <c r="R1542" s="4"/>
      <c r="S1542" s="4"/>
      <c r="T1542" s="4"/>
      <c r="U1542" s="4"/>
      <c r="V1542" s="4"/>
      <c r="W1542" s="4"/>
      <c r="X1542" s="4"/>
      <c r="Y1542" s="4"/>
      <c r="Z1542" s="4"/>
    </row>
    <row r="1543" spans="1:26" ht="14.25" customHeight="1" x14ac:dyDescent="0.3">
      <c r="A1543" s="6" t="s">
        <v>2662</v>
      </c>
      <c r="B1543" s="6" t="s">
        <v>2663</v>
      </c>
      <c r="C1543" s="4" t="str">
        <f ca="1">IFERROR(__xludf.DUMMYFUNCTION("GOOGLETRANSLATE(B1543,""auto"",""en"")"),"Education should become digital")</f>
        <v>Education should become digital</v>
      </c>
      <c r="D1543" s="4" t="s">
        <v>2663</v>
      </c>
      <c r="E1543" s="4"/>
      <c r="F1543" s="4"/>
      <c r="G1543" s="4"/>
      <c r="H1543" s="4"/>
      <c r="I1543" s="4"/>
      <c r="J1543" s="4"/>
      <c r="K1543" s="4"/>
      <c r="L1543" s="4"/>
      <c r="M1543" s="4"/>
      <c r="N1543" s="4"/>
      <c r="O1543" s="4"/>
      <c r="P1543" s="4"/>
      <c r="Q1543" s="4"/>
      <c r="R1543" s="4"/>
      <c r="S1543" s="4"/>
      <c r="T1543" s="4"/>
      <c r="U1543" s="4"/>
      <c r="V1543" s="4"/>
      <c r="W1543" s="4"/>
      <c r="X1543" s="4"/>
      <c r="Y1543" s="4"/>
      <c r="Z1543" s="4"/>
    </row>
    <row r="1544" spans="1:26" ht="14.25" customHeight="1" x14ac:dyDescent="0.3">
      <c r="A1544" s="6" t="s">
        <v>2664</v>
      </c>
      <c r="B1544" s="6" t="s">
        <v>2665</v>
      </c>
      <c r="C1544" s="4" t="str">
        <f ca="1">IFERROR(__xludf.DUMMYFUNCTION("GOOGLETRANSLATE(B1544,""auto"",""en"")"),"Teri with ki tuuuuuuuuuu hdhdhshhsjxxxxxxxxxxx")</f>
        <v>Teri with ki tuuuuuuuuuu hdhdhshhsjxxxxxxxxxxx</v>
      </c>
      <c r="D1544" s="4" t="s">
        <v>3278</v>
      </c>
      <c r="E1544" s="4"/>
      <c r="F1544" s="4"/>
      <c r="G1544" s="4"/>
      <c r="H1544" s="4"/>
      <c r="I1544" s="4"/>
      <c r="J1544" s="4"/>
      <c r="K1544" s="4"/>
      <c r="L1544" s="4"/>
      <c r="M1544" s="4"/>
      <c r="N1544" s="4"/>
      <c r="O1544" s="4"/>
      <c r="P1544" s="4"/>
      <c r="Q1544" s="4"/>
      <c r="R1544" s="4"/>
      <c r="S1544" s="4"/>
      <c r="T1544" s="4"/>
      <c r="U1544" s="4"/>
      <c r="V1544" s="4"/>
      <c r="W1544" s="4"/>
      <c r="X1544" s="4"/>
      <c r="Y1544" s="4"/>
      <c r="Z1544" s="4"/>
    </row>
    <row r="1545" spans="1:26" ht="14.25" customHeight="1" x14ac:dyDescent="0.3">
      <c r="A1545" s="6" t="s">
        <v>2666</v>
      </c>
      <c r="B1545" s="6" t="s">
        <v>2667</v>
      </c>
      <c r="C1545" s="4" t="str">
        <f ca="1">IFERROR(__xludf.DUMMYFUNCTION("GOOGLETRANSLATE(B1545,""auto"",""en"")"),"The contract employee also has the right that is regular, otherwise exploitation is more")</f>
        <v>The contract employee also has the right that is regular, otherwise exploitation is more</v>
      </c>
      <c r="D1545" s="4" t="s">
        <v>3279</v>
      </c>
      <c r="E1545" s="4"/>
      <c r="F1545" s="4"/>
      <c r="G1545" s="4"/>
      <c r="H1545" s="4"/>
      <c r="I1545" s="4"/>
      <c r="J1545" s="4"/>
      <c r="K1545" s="4"/>
      <c r="L1545" s="4"/>
      <c r="M1545" s="4"/>
      <c r="N1545" s="4"/>
      <c r="O1545" s="4"/>
      <c r="P1545" s="4"/>
      <c r="Q1545" s="4"/>
      <c r="R1545" s="4"/>
      <c r="S1545" s="4"/>
      <c r="T1545" s="4"/>
      <c r="U1545" s="4"/>
      <c r="V1545" s="4"/>
      <c r="W1545" s="4"/>
      <c r="X1545" s="4"/>
      <c r="Y1545" s="4"/>
      <c r="Z1545" s="4"/>
    </row>
    <row r="1546" spans="1:26" ht="14.25" customHeight="1" x14ac:dyDescent="0.3">
      <c r="A1546" s="6" t="s">
        <v>2668</v>
      </c>
      <c r="B1546" s="6" t="s">
        <v>2669</v>
      </c>
      <c r="C1546" s="4" t="str">
        <f ca="1">IFERROR(__xludf.DUMMYFUNCTION("GOOGLETRANSLATE(B1546,""auto"",""en"")"),"respected sir I think you can make school and collage for student to make more educated")</f>
        <v>respected sir I think you can make school and collage for student to make more educated</v>
      </c>
      <c r="D1546" s="4" t="s">
        <v>2669</v>
      </c>
      <c r="E1546" s="4"/>
      <c r="F1546" s="4"/>
      <c r="G1546" s="4"/>
      <c r="H1546" s="4"/>
      <c r="I1546" s="4"/>
      <c r="J1546" s="4"/>
      <c r="K1546" s="4"/>
      <c r="L1546" s="4"/>
      <c r="M1546" s="4"/>
      <c r="N1546" s="4"/>
      <c r="O1546" s="4"/>
      <c r="P1546" s="4"/>
      <c r="Q1546" s="4"/>
      <c r="R1546" s="4"/>
      <c r="S1546" s="4"/>
      <c r="T1546" s="4"/>
      <c r="U1546" s="4"/>
      <c r="V1546" s="4"/>
      <c r="W1546" s="4"/>
      <c r="X1546" s="4"/>
      <c r="Y1546" s="4"/>
      <c r="Z1546" s="4"/>
    </row>
    <row r="1547" spans="1:26" ht="14.25" customHeight="1" x14ac:dyDescent="0.3">
      <c r="A1547" s="6" t="s">
        <v>2670</v>
      </c>
      <c r="B1547" s="6" t="s">
        <v>2671</v>
      </c>
      <c r="C1547" s="4" t="str">
        <f ca="1">IFERROR(__xludf.DUMMYFUNCTION("GOOGLETRANSLATE(B1547,""auto"",""en"")"),"Sir it will more better to cancel the the sc,St reservation incase of studies because it is some how likes to discrimination")</f>
        <v>Sir it will more better to cancel the the sc,St reservation incase of studies because it is some how likes to discrimination</v>
      </c>
      <c r="D1547" s="4" t="s">
        <v>2671</v>
      </c>
      <c r="E1547" s="4"/>
      <c r="F1547" s="4"/>
      <c r="G1547" s="4"/>
      <c r="H1547" s="4"/>
      <c r="I1547" s="4"/>
      <c r="J1547" s="4"/>
      <c r="K1547" s="4"/>
      <c r="L1547" s="4"/>
      <c r="M1547" s="4"/>
      <c r="N1547" s="4"/>
      <c r="O1547" s="4"/>
      <c r="P1547" s="4"/>
      <c r="Q1547" s="4"/>
      <c r="R1547" s="4"/>
      <c r="S1547" s="4"/>
      <c r="T1547" s="4"/>
      <c r="U1547" s="4"/>
      <c r="V1547" s="4"/>
      <c r="W1547" s="4"/>
      <c r="X1547" s="4"/>
      <c r="Y1547" s="4"/>
      <c r="Z1547" s="4"/>
    </row>
    <row r="1548" spans="1:26" ht="14.25" customHeight="1" x14ac:dyDescent="0.3">
      <c r="A1548" s="6" t="s">
        <v>2512</v>
      </c>
      <c r="B1548" s="6" t="s">
        <v>2672</v>
      </c>
      <c r="C1548" s="4" t="str">
        <f ca="1">IFERROR(__xludf.DUMMYFUNCTION("GOOGLETRANSLATE(B1548,""auto"",""en"")"),"After Constitution of India Preamble resolution, it is high time to demonstrate world about Unity and Integrity of India by all people wearing a badge at the chest having India Flag in between, one side Ashok embalam and one side India map in rectangular "&amp;"shape. It will be the true representation that every citizen ownes responsibilities towards country sustainable peace, progress, prosperity and participation . Size of badge may one Inch height and three Inch length . If it is made compulsory thru notific"&amp;"ation on 26th Jan 2023 will also a break through step from equity to equality. Every citizen shall wear badge during their working hours and shall also wear in personal and social events and programs etc. It will also be live example to demonstrate world "&amp;"community India slogan ' Ek Bharat Shreshtha Bharat' ' Sabka sath Sabka Vikas' and much more. Far beyond social, economic , cultural impact in particular unemployment solution and message of ' Visve Guru' to world Atmanirbhar Bharat'")</f>
        <v>After Constitution of India Preamble resolution, it is high time to demonstrate world about Unity and Integrity of India by all people wearing a badge at the chest having India Flag in between, one side Ashok embalam and one side India map in rectangular shape. It will be the true representation that every citizen ownes responsibilities towards country sustainable peace, progress, prosperity and participation . Size of badge may one Inch height and three Inch length . If it is made compulsory thru notification on 26th Jan 2023 will also a break through step from equity to equality. Every citizen shall wear badge during their working hours and shall also wear in personal and social events and programs etc. It will also be live example to demonstrate world community India slogan ' Ek Bharat Shreshtha Bharat' ' Sabka sath Sabka Vikas' and much more. Far beyond social, economic , cultural impact in particular unemployment solution and message of ' Visve Guru' to world Atmanirbhar Bharat'</v>
      </c>
      <c r="D1548" s="4" t="s">
        <v>2672</v>
      </c>
      <c r="E1548" s="4"/>
      <c r="F1548" s="4"/>
      <c r="G1548" s="4"/>
      <c r="H1548" s="4"/>
      <c r="I1548" s="4"/>
      <c r="J1548" s="4"/>
      <c r="K1548" s="4"/>
      <c r="L1548" s="4"/>
      <c r="M1548" s="4"/>
      <c r="N1548" s="4"/>
      <c r="O1548" s="4"/>
      <c r="P1548" s="4"/>
      <c r="Q1548" s="4"/>
      <c r="R1548" s="4"/>
      <c r="S1548" s="4"/>
      <c r="T1548" s="4"/>
      <c r="U1548" s="4"/>
      <c r="V1548" s="4"/>
      <c r="W1548" s="4"/>
      <c r="X1548" s="4"/>
      <c r="Y1548" s="4"/>
      <c r="Z1548" s="4"/>
    </row>
    <row r="1549" spans="1:26" ht="14.25" customHeight="1" x14ac:dyDescent="0.3">
      <c r="A1549" s="6" t="s">
        <v>2660</v>
      </c>
      <c r="B1549" s="6" t="s">
        <v>2673</v>
      </c>
      <c r="C1549" s="4" t="str">
        <f ca="1">IFERROR(__xludf.DUMMYFUNCTION("GOOGLETRANSLATE(B1549,""auto"",""en"")"),"In order to promote development and engagement in villages and towns, every community should have a portal with information about government schemes and services, as well as records available online. Every citizen should have access to this portal and be "&amp;"able to participate in the development of their community, similar to the Mygov portal.
However, this portal should be an improved version that includes details about the beneficiaries of each scheme and allows citizens to choose the schemes that align wi"&amp;"th their priorities and needs. For example, if a village wants to focus on improving their water supply system rather than their sewage system, they should have the option to prioritize and allocate their budget towards those specific schemes.
This portal"&amp;" could also serve as a platform to connect small towns directly with state or central government, promoting transparency and communication. All ongoing schemes should be published with deadlines and details.")</f>
        <v>In order to promote development and engagement in villages and towns, every community should have a portal with information about government schemes and services, as well as records available online. Every citizen should have access to this portal and be able to participate in the development of their community, similar to the Mygov portal.
However, this portal should be an improved version that includes details about the beneficiaries of each scheme and allows citizens to choose the schemes that align with their priorities and needs. For example, if a village wants to focus on improving their water supply system rather than their sewage system, they should have the option to prioritize and allocate their budget towards those specific schemes.
This portal could also serve as a platform to connect small towns directly with state or central government, promoting transparency and communication. All ongoing schemes should be published with deadlines and details.</v>
      </c>
      <c r="D1549" s="4" t="s">
        <v>2673</v>
      </c>
      <c r="E1549" s="4"/>
      <c r="F1549" s="4"/>
      <c r="G1549" s="4"/>
      <c r="H1549" s="4"/>
      <c r="I1549" s="4"/>
      <c r="J1549" s="4"/>
      <c r="K1549" s="4"/>
      <c r="L1549" s="4"/>
      <c r="M1549" s="4"/>
      <c r="N1549" s="4"/>
      <c r="O1549" s="4"/>
      <c r="P1549" s="4"/>
      <c r="Q1549" s="4"/>
      <c r="R1549" s="4"/>
      <c r="S1549" s="4"/>
      <c r="T1549" s="4"/>
      <c r="U1549" s="4"/>
      <c r="V1549" s="4"/>
      <c r="W1549" s="4"/>
      <c r="X1549" s="4"/>
      <c r="Y1549" s="4"/>
      <c r="Z1549" s="4"/>
    </row>
    <row r="1550" spans="1:26" ht="14.25" customHeight="1" x14ac:dyDescent="0.3">
      <c r="A1550" s="6" t="s">
        <v>2674</v>
      </c>
      <c r="B1550" s="6" t="s">
        <v>2675</v>
      </c>
      <c r="C1550" s="4" t="str">
        <f ca="1">IFERROR(__xludf.DUMMYFUNCTION("GOOGLETRANSLATE(B1550,""auto"",""en"")"),"Decisions taken in the interest of the country are always beneficial. I support all the decisions taken by the present government.")</f>
        <v>Decisions taken in the interest of the country are always beneficial. I support all the decisions taken by the present government.</v>
      </c>
      <c r="D1550" s="4" t="s">
        <v>2675</v>
      </c>
      <c r="E1550" s="4"/>
      <c r="F1550" s="4"/>
      <c r="G1550" s="4"/>
      <c r="H1550" s="4"/>
      <c r="I1550" s="4"/>
      <c r="J1550" s="4"/>
      <c r="K1550" s="4"/>
      <c r="L1550" s="4"/>
      <c r="M1550" s="4"/>
      <c r="N1550" s="4"/>
      <c r="O1550" s="4"/>
      <c r="P1550" s="4"/>
      <c r="Q1550" s="4"/>
      <c r="R1550" s="4"/>
      <c r="S1550" s="4"/>
      <c r="T1550" s="4"/>
      <c r="U1550" s="4"/>
      <c r="V1550" s="4"/>
      <c r="W1550" s="4"/>
      <c r="X1550" s="4"/>
      <c r="Y1550" s="4"/>
      <c r="Z1550" s="4"/>
    </row>
    <row r="1551" spans="1:26" ht="14.25" customHeight="1" x14ac:dyDescent="0.3">
      <c r="A1551" s="6" t="s">
        <v>2676</v>
      </c>
      <c r="B1551" s="6" t="s">
        <v>2677</v>
      </c>
      <c r="C1551" s="4" t="str">
        <f ca="1">IFERROR(__xludf.DUMMYFUNCTION("GOOGLETRANSLATE(B1551,""auto"",""en"")"),"In view of the current situation in China regarding Covid and fear of spreading it in India, our government should take necessary steps to stop all incoming flights from China with immediate effect.
Further all incoming passengers from China directly or v"&amp;"ia other countries must be subjected to a hundred percent test for Covid.")</f>
        <v>In view of the current situation in China regarding Covid and fear of spreading it in India, our government should take necessary steps to stop all incoming flights from China with immediate effect.
Further all incoming passengers from China directly or via other countries must be subjected to a hundred percent test for Covid.</v>
      </c>
      <c r="D1551" s="4" t="s">
        <v>2677</v>
      </c>
      <c r="E1551" s="4"/>
      <c r="F1551" s="4"/>
      <c r="G1551" s="4"/>
      <c r="H1551" s="4"/>
      <c r="I1551" s="4"/>
      <c r="J1551" s="4"/>
      <c r="K1551" s="4"/>
      <c r="L1551" s="4"/>
      <c r="M1551" s="4"/>
      <c r="N1551" s="4"/>
      <c r="O1551" s="4"/>
      <c r="P1551" s="4"/>
      <c r="Q1551" s="4"/>
      <c r="R1551" s="4"/>
      <c r="S1551" s="4"/>
      <c r="T1551" s="4"/>
      <c r="U1551" s="4"/>
      <c r="V1551" s="4"/>
      <c r="W1551" s="4"/>
      <c r="X1551" s="4"/>
      <c r="Y1551" s="4"/>
      <c r="Z1551" s="4"/>
    </row>
    <row r="1552" spans="1:26" ht="14.25" customHeight="1" x14ac:dyDescent="0.3">
      <c r="A1552" s="6" t="s">
        <v>2660</v>
      </c>
      <c r="B1552" s="6" t="s">
        <v>2678</v>
      </c>
      <c r="C1552" s="4" t="str">
        <f ca="1">IFERROR(__xludf.DUMMYFUNCTION("GOOGLETRANSLATE(B1552,""auto"",""en"")"),"In order to address the current issues in the real estate market, we should consider making our properties available for purchase online for those who are not living in India but are interested in purchasing property. This will allow people who do not hav"&amp;"e the time to come to India to purchase a property to do so remotely.
To ensure transparency and authenticity, the Real Estate Regulatory Authority (RERA) could create a website where buyers can verify the authenticity of properties and purchase inventory"&amp;" directly, without the need for intermediaries. This would help to make the real estate market more affordable and address the issues of demand and supply, as it would also allow for the option of advance bookings.
Additionally, this online system could b"&amp;"e connected to the Gati Shakti mission, further streamlining the process and making it more efficient. Overall, implementing an online system for purchasing properties would increase transparency.")</f>
        <v>In order to address the current issues in the real estate market, we should consider making our properties available for purchase online for those who are not living in India but are interested in purchasing property. This will allow people who do not have the time to come to India to purchase a property to do so remotely.
To ensure transparency and authenticity, the Real Estate Regulatory Authority (RERA) could create a website where buyers can verify the authenticity of properties and purchase inventory directly, without the need for intermediaries. This would help to make the real estate market more affordable and address the issues of demand and supply, as it would also allow for the option of advance bookings.
Additionally, this online system could be connected to the Gati Shakti mission, further streamlining the process and making it more efficient. Overall, implementing an online system for purchasing properties would increase transparency.</v>
      </c>
      <c r="D1552" s="4" t="s">
        <v>2678</v>
      </c>
      <c r="E1552" s="4"/>
      <c r="F1552" s="4"/>
      <c r="G1552" s="4"/>
      <c r="H1552" s="4"/>
      <c r="I1552" s="4"/>
      <c r="J1552" s="4"/>
      <c r="K1552" s="4"/>
      <c r="L1552" s="4"/>
      <c r="M1552" s="4"/>
      <c r="N1552" s="4"/>
      <c r="O1552" s="4"/>
      <c r="P1552" s="4"/>
      <c r="Q1552" s="4"/>
      <c r="R1552" s="4"/>
      <c r="S1552" s="4"/>
      <c r="T1552" s="4"/>
      <c r="U1552" s="4"/>
      <c r="V1552" s="4"/>
      <c r="W1552" s="4"/>
      <c r="X1552" s="4"/>
      <c r="Y1552" s="4"/>
      <c r="Z1552" s="4"/>
    </row>
    <row r="1553" spans="1:26" ht="14.25" customHeight="1" x14ac:dyDescent="0.3">
      <c r="A1553" s="6" t="s">
        <v>2679</v>
      </c>
      <c r="B1553" s="6" t="s">
        <v>2680</v>
      </c>
      <c r="C1553" s="4" t="str">
        <f ca="1">IFERROR(__xludf.DUMMYFUNCTION("GOOGLETRANSLATE(B1553,""auto"",""en"")"),"The Govt. should introduce a portal for the first time exporters. Aspirants should get guidance and hand holding from the expert")</f>
        <v>The Govt. should introduce a portal for the first time exporters. Aspirants should get guidance and hand holding from the expert</v>
      </c>
      <c r="D1553" s="4" t="s">
        <v>2680</v>
      </c>
      <c r="E1553" s="4"/>
      <c r="F1553" s="4"/>
      <c r="G1553" s="4"/>
      <c r="H1553" s="4"/>
      <c r="I1553" s="4"/>
      <c r="J1553" s="4"/>
      <c r="K1553" s="4"/>
      <c r="L1553" s="4"/>
      <c r="M1553" s="4"/>
      <c r="N1553" s="4"/>
      <c r="O1553" s="4"/>
      <c r="P1553" s="4"/>
      <c r="Q1553" s="4"/>
      <c r="R1553" s="4"/>
      <c r="S1553" s="4"/>
      <c r="T1553" s="4"/>
      <c r="U1553" s="4"/>
      <c r="V1553" s="4"/>
      <c r="W1553" s="4"/>
      <c r="X1553" s="4"/>
      <c r="Y1553" s="4"/>
      <c r="Z1553" s="4"/>
    </row>
    <row r="1554" spans="1:26" ht="14.25" customHeight="1" x14ac:dyDescent="0.3">
      <c r="A1554" s="6" t="s">
        <v>2681</v>
      </c>
      <c r="B1554" s="6" t="s">
        <v>2682</v>
      </c>
      <c r="C1554" s="4" t="str">
        <f ca="1">IFERROR(__xludf.DUMMYFUNCTION("GOOGLETRANSLATE(B1554,""auto"",""en"")"),"Just shortly after marriage in 1968, Modi left home at the age of 18 and left for India. During this time, he visited North India and North-East India and then after staying in an ashram, he was also impressed by Swami Vivekananda's life.
After about 2 ye"&amp;"ars of visit, Modi returned to Gujarat and formally became part of the RSS on the suggestion of the Inamdar. Meanwhile, Modi ji met Atal Bihari Vajpayee in 1971, with whom Modi ji learned many claims of politics.
In a short time, Modi ji became a full-fle"&amp;"dged campaigner of RSS and under which he not only started promoting the ideology of the Sangh but also openly protested against many activities of the Congress party, which was in power.")</f>
        <v>Just shortly after marriage in 1968, Modi left home at the age of 18 and left for India. During this time, he visited North India and North-East India and then after staying in an ashram, he was also impressed by Swami Vivekananda's life.
After about 2 years of visit, Modi returned to Gujarat and formally became part of the RSS on the suggestion of the Inamdar. Meanwhile, Modi ji met Atal Bihari Vajpayee in 1971, with whom Modi ji learned many claims of politics.
In a short time, Modi ji became a full-fledged campaigner of RSS and under which he not only started promoting the ideology of the Sangh but also openly protested against many activities of the Congress party, which was in power.</v>
      </c>
      <c r="D1554" s="4" t="s">
        <v>3280</v>
      </c>
      <c r="E1554" s="4"/>
      <c r="F1554" s="4"/>
      <c r="G1554" s="4"/>
      <c r="H1554" s="4"/>
      <c r="I1554" s="4"/>
      <c r="J1554" s="4"/>
      <c r="K1554" s="4"/>
      <c r="L1554" s="4"/>
      <c r="M1554" s="4"/>
      <c r="N1554" s="4"/>
      <c r="O1554" s="4"/>
      <c r="P1554" s="4"/>
      <c r="Q1554" s="4"/>
      <c r="R1554" s="4"/>
      <c r="S1554" s="4"/>
      <c r="T1554" s="4"/>
      <c r="U1554" s="4"/>
      <c r="V1554" s="4"/>
      <c r="W1554" s="4"/>
      <c r="X1554" s="4"/>
      <c r="Y1554" s="4"/>
      <c r="Z1554" s="4"/>
    </row>
    <row r="1555" spans="1:26" ht="14.25" customHeight="1" x14ac:dyDescent="0.3">
      <c r="A1555" s="6" t="s">
        <v>2683</v>
      </c>
      <c r="B1555" s="6" t="s">
        <v>2684</v>
      </c>
      <c r="C1555" s="4" t="str">
        <f ca="1">IFERROR(__xludf.DUMMYFUNCTION("GOOGLETRANSLATE(B1555,""auto"",""en"")"),"Government make a college for students to make more educated and knowledge")</f>
        <v>Government make a college for students to make more educated and knowledge</v>
      </c>
      <c r="D1555" s="4" t="s">
        <v>2684</v>
      </c>
      <c r="E1555" s="4"/>
      <c r="F1555" s="4"/>
      <c r="G1555" s="4"/>
      <c r="H1555" s="4"/>
      <c r="I1555" s="4"/>
      <c r="J1555" s="4"/>
      <c r="K1555" s="4"/>
      <c r="L1555" s="4"/>
      <c r="M1555" s="4"/>
      <c r="N1555" s="4"/>
      <c r="O1555" s="4"/>
      <c r="P1555" s="4"/>
      <c r="Q1555" s="4"/>
      <c r="R1555" s="4"/>
      <c r="S1555" s="4"/>
      <c r="T1555" s="4"/>
      <c r="U1555" s="4"/>
      <c r="V1555" s="4"/>
      <c r="W1555" s="4"/>
      <c r="X1555" s="4"/>
      <c r="Y1555" s="4"/>
      <c r="Z1555" s="4"/>
    </row>
    <row r="1556" spans="1:26" ht="14.25" customHeight="1" x14ac:dyDescent="0.3">
      <c r="A1556" s="6" t="s">
        <v>2685</v>
      </c>
      <c r="B1556" s="6" t="s">
        <v>2686</v>
      </c>
      <c r="C1556" s="4" t="str">
        <f ca="1">IFERROR(__xludf.DUMMYFUNCTION("GOOGLETRANSLATE(B1556,""auto"",""en"")"),"Lakshdeep ki tarah hi dadar nagar haweli ka name change karo")</f>
        <v>Lakshdeep ki tarah hi dadar nagar haweli ka name change karo</v>
      </c>
      <c r="D1556" s="4" t="s">
        <v>3281</v>
      </c>
      <c r="E1556" s="4"/>
      <c r="F1556" s="4"/>
      <c r="G1556" s="4"/>
      <c r="H1556" s="4"/>
      <c r="I1556" s="4"/>
      <c r="J1556" s="4"/>
      <c r="K1556" s="4"/>
      <c r="L1556" s="4"/>
      <c r="M1556" s="4"/>
      <c r="N1556" s="4"/>
      <c r="O1556" s="4"/>
      <c r="P1556" s="4"/>
      <c r="Q1556" s="4"/>
      <c r="R1556" s="4"/>
      <c r="S1556" s="4"/>
      <c r="T1556" s="4"/>
      <c r="U1556" s="4"/>
      <c r="V1556" s="4"/>
      <c r="W1556" s="4"/>
      <c r="X1556" s="4"/>
      <c r="Y1556" s="4"/>
      <c r="Z1556" s="4"/>
    </row>
    <row r="1557" spans="1:26" ht="14.25" customHeight="1" x14ac:dyDescent="0.3">
      <c r="A1557" s="6" t="s">
        <v>2687</v>
      </c>
      <c r="B1557" s="6" t="s">
        <v>2688</v>
      </c>
      <c r="C1557" s="4" t="str">
        <f ca="1">IFERROR(__xludf.DUMMYFUNCTION("GOOGLETRANSLATE(B1557,""auto"",""en"")"),"Naiya here
From sattva vikas school
Please make studying part shorter and easier because due to more and more study part students are taking stress on their head and nowadays due to taking stress and tension students are getting more weaker and weaker by "&amp;"their mental health and if students will not be there our new India will not be formed.
Thank you
For reading it")</f>
        <v>Naiya here
From sattva vikas school
Please make studying part shorter and easier because due to more and more study part students are taking stress on their head and nowadays due to taking stress and tension students are getting more weaker and weaker by their mental health and if students will not be there our new India will not be formed.
Thank you
For reading it</v>
      </c>
      <c r="D1557" s="4" t="s">
        <v>2688</v>
      </c>
      <c r="E1557" s="4"/>
      <c r="F1557" s="4"/>
      <c r="G1557" s="4"/>
      <c r="H1557" s="4"/>
      <c r="I1557" s="4"/>
      <c r="J1557" s="4"/>
      <c r="K1557" s="4"/>
      <c r="L1557" s="4"/>
      <c r="M1557" s="4"/>
      <c r="N1557" s="4"/>
      <c r="O1557" s="4"/>
      <c r="P1557" s="4"/>
      <c r="Q1557" s="4"/>
      <c r="R1557" s="4"/>
      <c r="S1557" s="4"/>
      <c r="T1557" s="4"/>
      <c r="U1557" s="4"/>
      <c r="V1557" s="4"/>
      <c r="W1557" s="4"/>
      <c r="X1557" s="4"/>
      <c r="Y1557" s="4"/>
      <c r="Z1557" s="4"/>
    </row>
    <row r="1558" spans="1:26" ht="14.25" customHeight="1" x14ac:dyDescent="0.3">
      <c r="A1558" s="6" t="s">
        <v>2689</v>
      </c>
      <c r="B1558" s="6" t="s">
        <v>2690</v>
      </c>
      <c r="C1558" s="4" t="str">
        <f ca="1">IFERROR(__xludf.DUMMYFUNCTION("GOOGLETRANSLATE(B1558,""auto"",""en"")"),"Made in India ko promote krne ke liye India ke hai yesa bhi lgna chahiye. Aapne dekha hoga adhiktar uttar bhartiya apne culture of follow nhi krta hai. Log kisi na kisi ko dekhkr hi follow karte hai. Ab pant shirt pahanna ek norm bn gya hai, agar koe dhot"&amp;"i kurta pahan le to log use yes dekhte hai jane kahan se aa gya hai. Aur uski haansi banate hai. Aap apne bjp party members Aur vo log kr bhi skte hai unko jyada physical kam bhi nhi karna padta.
Thanks")</f>
        <v>Made in India ko promote krne ke liye India ke hai yesa bhi lgna chahiye. Aapne dekha hoga adhiktar uttar bhartiya apne culture of follow nhi krta hai. Log kisi na kisi ko dekhkr hi follow karte hai. Ab pant shirt pahanna ek norm bn gya hai, agar koe dhoti kurta pahan le to log use yes dekhte hai jane kahan se aa gya hai. Aur uski haansi banate hai. Aap apne bjp party members Aur vo log kr bhi skte hai unko jyada physical kam bhi nhi karna padta.
Thanks</v>
      </c>
      <c r="D1558" s="4" t="s">
        <v>3282</v>
      </c>
      <c r="E1558" s="4"/>
      <c r="F1558" s="4"/>
      <c r="G1558" s="4"/>
      <c r="H1558" s="4"/>
      <c r="I1558" s="4"/>
      <c r="J1558" s="4"/>
      <c r="K1558" s="4"/>
      <c r="L1558" s="4"/>
      <c r="M1558" s="4"/>
      <c r="N1558" s="4"/>
      <c r="O1558" s="4"/>
      <c r="P1558" s="4"/>
      <c r="Q1558" s="4"/>
      <c r="R1558" s="4"/>
      <c r="S1558" s="4"/>
      <c r="T1558" s="4"/>
      <c r="U1558" s="4"/>
      <c r="V1558" s="4"/>
      <c r="W1558" s="4"/>
      <c r="X1558" s="4"/>
      <c r="Y1558" s="4"/>
      <c r="Z1558" s="4"/>
    </row>
    <row r="1559" spans="1:26" ht="14.25" customHeight="1" x14ac:dyDescent="0.3">
      <c r="A1559" s="6" t="s">
        <v>2691</v>
      </c>
      <c r="B1559" s="6" t="s">
        <v>2692</v>
      </c>
      <c r="C1559" s="4" t="str">
        <f ca="1">IFERROR(__xludf.DUMMYFUNCTION("GOOGLETRANSLATE(B1559,""auto"",""en"")"),"I would like to draw attention to the drugs menace which is going to be a huge threat to the youth and hence the future of our country. Its a collective responsibility of the parents, government , judiciary and the public as a whole. Moral values at home,"&amp;" keeping an eye on the teenagers by the parents, early disbursement of the concerned cases the judiciary and strict implementation of law and aggressive control by government by imposing harsh and deterrent punishment as is practised in small countries li"&amp;"ke Singapore, Thailand, Malaysia etc. Let's be wise and not otherwise. Let's act before it's too late.")</f>
        <v>I would like to draw attention to the drugs menace which is going to be a huge threat to the youth and hence the future of our country. Its a collective responsibility of the parents, government , judiciary and the public as a whole. Moral values at home, keeping an eye on the teenagers by the parents, early disbursement of the concerned cases the judiciary and strict implementation of law and aggressive control by government by imposing harsh and deterrent punishment as is practised in small countries like Singapore, Thailand, Malaysia etc. Let's be wise and not otherwise. Let's act before it's too late.</v>
      </c>
      <c r="D1559" s="4" t="s">
        <v>2692</v>
      </c>
      <c r="E1559" s="4"/>
      <c r="F1559" s="4"/>
      <c r="G1559" s="4"/>
      <c r="H1559" s="4"/>
      <c r="I1559" s="4"/>
      <c r="J1559" s="4"/>
      <c r="K1559" s="4"/>
      <c r="L1559" s="4"/>
      <c r="M1559" s="4"/>
      <c r="N1559" s="4"/>
      <c r="O1559" s="4"/>
      <c r="P1559" s="4"/>
      <c r="Q1559" s="4"/>
      <c r="R1559" s="4"/>
      <c r="S1559" s="4"/>
      <c r="T1559" s="4"/>
      <c r="U1559" s="4"/>
      <c r="V1559" s="4"/>
      <c r="W1559" s="4"/>
      <c r="X1559" s="4"/>
      <c r="Y1559" s="4"/>
      <c r="Z1559" s="4"/>
    </row>
    <row r="1560" spans="1:26" ht="14.25" customHeight="1" x14ac:dyDescent="0.3">
      <c r="A1560" s="6" t="s">
        <v>2691</v>
      </c>
      <c r="B1560" s="6" t="s">
        <v>2693</v>
      </c>
      <c r="C1560" s="4" t="str">
        <f ca="1">IFERROR(__xludf.DUMMYFUNCTION("GOOGLETRANSLATE(B1560,""auto"",""en"")"),"we must aggressively invest in Pharma industry especially API , active pharmaceutical ingredients before its too late. Its more important than investing in country's defence equipment. If we can produce and export APIs it would be great. But, if we can't "&amp;"get out of the present state of dependence on imports from countries like China, our population's health is in other's hands. which is dangerous. Any moment, if they declare non cooperation, our health is in peril .Time to wake up from our slumber . Be wi"&amp;"se. Don't be otherwise.")</f>
        <v>we must aggressively invest in Pharma industry especially API , active pharmaceutical ingredients before its too late. Its more important than investing in country's defence equipment. If we can produce and export APIs it would be great. But, if we can't get out of the present state of dependence on imports from countries like China, our population's health is in other's hands. which is dangerous. Any moment, if they declare non cooperation, our health is in peril .Time to wake up from our slumber . Be wise. Don't be otherwise.</v>
      </c>
      <c r="D1560" s="4" t="s">
        <v>2693</v>
      </c>
      <c r="E1560" s="4"/>
      <c r="F1560" s="4"/>
      <c r="G1560" s="4"/>
      <c r="H1560" s="4"/>
      <c r="I1560" s="4"/>
      <c r="J1560" s="4"/>
      <c r="K1560" s="4"/>
      <c r="L1560" s="4"/>
      <c r="M1560" s="4"/>
      <c r="N1560" s="4"/>
      <c r="O1560" s="4"/>
      <c r="P1560" s="4"/>
      <c r="Q1560" s="4"/>
      <c r="R1560" s="4"/>
      <c r="S1560" s="4"/>
      <c r="T1560" s="4"/>
      <c r="U1560" s="4"/>
      <c r="V1560" s="4"/>
      <c r="W1560" s="4"/>
      <c r="X1560" s="4"/>
      <c r="Y1560" s="4"/>
      <c r="Z1560" s="4"/>
    </row>
    <row r="1561" spans="1:26" ht="14.25" customHeight="1" x14ac:dyDescent="0.3">
      <c r="A1561" s="6" t="s">
        <v>2694</v>
      </c>
      <c r="B1561" s="6" t="s">
        <v>2695</v>
      </c>
      <c r="C1561" s="4" t="str">
        <f ca="1">IFERROR(__xludf.DUMMYFUNCTION("GOOGLETRANSLATE(B1561,""auto"",""en"")"),"Chinese mobile phone companies price of mobiles is 10000 - 15000 but display price 6400, 7000... Why this is so same display out side service centre with same quality 1500- 2000 and they have to provide free replacement with in warranty of 1 year atleast "&amp;"1 Time made up of glass which can be easily can be broken taken lot of advantage and also with GST finally one can purchase new mobile phone")</f>
        <v>Chinese mobile phone companies price of mobiles is 10000 - 15000 but display price 6400, 7000... Why this is so same display out side service centre with same quality 1500- 2000 and they have to provide free replacement with in warranty of 1 year atleast 1 Time made up of glass which can be easily can be broken taken lot of advantage and also with GST finally one can purchase new mobile phone</v>
      </c>
      <c r="D1561" s="4" t="s">
        <v>2695</v>
      </c>
      <c r="E1561" s="4"/>
      <c r="F1561" s="4"/>
      <c r="G1561" s="4"/>
      <c r="H1561" s="4"/>
      <c r="I1561" s="4"/>
      <c r="J1561" s="4"/>
      <c r="K1561" s="4"/>
      <c r="L1561" s="4"/>
      <c r="M1561" s="4"/>
      <c r="N1561" s="4"/>
      <c r="O1561" s="4"/>
      <c r="P1561" s="4"/>
      <c r="Q1561" s="4"/>
      <c r="R1561" s="4"/>
      <c r="S1561" s="4"/>
      <c r="T1561" s="4"/>
      <c r="U1561" s="4"/>
      <c r="V1561" s="4"/>
      <c r="W1561" s="4"/>
      <c r="X1561" s="4"/>
      <c r="Y1561" s="4"/>
      <c r="Z1561" s="4"/>
    </row>
    <row r="1562" spans="1:26" ht="14.25" customHeight="1" x14ac:dyDescent="0.3">
      <c r="A1562" s="6" t="s">
        <v>2696</v>
      </c>
      <c r="B1562" s="6" t="s">
        <v>2697</v>
      </c>
      <c r="C1562" s="4" t="str">
        <f ca="1">IFERROR(__xludf.DUMMYFUNCTION("GOOGLETRANSLATE(B1562,""auto"",""en"")"),"sir,it looks like we are again going to have to face covid situation. In last two years with DST and PSA office support we have developed waste disposal mechanism. In last covid there was enormous amount of pressure on hospitals for waste disposal. Patien"&amp;"ts were paying 100 Rs/kg which were charged in hospital bill. This time god forbid ,but any emergencies arise we can use this cheaper technology developed by us which is being verified by PSA office for last one year. We even have mobile units like the on"&amp;"e we donated to iskon for hard to reach places. We will be happy to help in any way we can,as the people have paid for the technology in form of dst grant ,so it should be used for their benefit .")</f>
        <v>sir,it looks like we are again going to have to face covid situation. In last two years with DST and PSA office support we have developed waste disposal mechanism. In last covid there was enormous amount of pressure on hospitals for waste disposal. Patients were paying 100 Rs/kg which were charged in hospital bill. This time god forbid ,but any emergencies arise we can use this cheaper technology developed by us which is being verified by PSA office for last one year. We even have mobile units like the one we donated to iskon for hard to reach places. We will be happy to help in any way we can,as the people have paid for the technology in form of dst grant ,so it should be used for their benefit .</v>
      </c>
      <c r="D1562" s="4" t="s">
        <v>2697</v>
      </c>
      <c r="E1562" s="4"/>
      <c r="F1562" s="4"/>
      <c r="G1562" s="4"/>
      <c r="H1562" s="4"/>
      <c r="I1562" s="4"/>
      <c r="J1562" s="4"/>
      <c r="K1562" s="4"/>
      <c r="L1562" s="4"/>
      <c r="M1562" s="4"/>
      <c r="N1562" s="4"/>
      <c r="O1562" s="4"/>
      <c r="P1562" s="4"/>
      <c r="Q1562" s="4"/>
      <c r="R1562" s="4"/>
      <c r="S1562" s="4"/>
      <c r="T1562" s="4"/>
      <c r="U1562" s="4"/>
      <c r="V1562" s="4"/>
      <c r="W1562" s="4"/>
      <c r="X1562" s="4"/>
      <c r="Y1562" s="4"/>
      <c r="Z1562" s="4"/>
    </row>
    <row r="1563" spans="1:26" ht="14.25" customHeight="1" x14ac:dyDescent="0.3">
      <c r="A1563" s="6" t="s">
        <v>2698</v>
      </c>
      <c r="B1563" s="6" t="s">
        <v>2699</v>
      </c>
      <c r="C1563" s="4" t="str">
        <f ca="1">IFERROR(__xludf.DUMMYFUNCTION("GOOGLETRANSLATE(B1563,""auto"",""en"")"),"The 5T transformation is a great idea which is implemented by Govt of Odisha. Each state should follow this.")</f>
        <v>The 5T transformation is a great idea which is implemented by Govt of Odisha. Each state should follow this.</v>
      </c>
      <c r="D1563" s="4" t="s">
        <v>2699</v>
      </c>
      <c r="E1563" s="4"/>
      <c r="F1563" s="4"/>
      <c r="G1563" s="4"/>
      <c r="H1563" s="4"/>
      <c r="I1563" s="4"/>
      <c r="J1563" s="4"/>
      <c r="K1563" s="4"/>
      <c r="L1563" s="4"/>
      <c r="M1563" s="4"/>
      <c r="N1563" s="4"/>
      <c r="O1563" s="4"/>
      <c r="P1563" s="4"/>
      <c r="Q1563" s="4"/>
      <c r="R1563" s="4"/>
      <c r="S1563" s="4"/>
      <c r="T1563" s="4"/>
      <c r="U1563" s="4"/>
      <c r="V1563" s="4"/>
      <c r="W1563" s="4"/>
      <c r="X1563" s="4"/>
      <c r="Y1563" s="4"/>
      <c r="Z1563" s="4"/>
    </row>
    <row r="1564" spans="1:26" ht="14.25" customHeight="1" x14ac:dyDescent="0.3">
      <c r="A1564" s="6" t="s">
        <v>2700</v>
      </c>
      <c r="B1564" s="6" t="s">
        <v>2701</v>
      </c>
      <c r="C1564" s="4" t="str">
        <f ca="1">IFERROR(__xludf.DUMMYFUNCTION("GOOGLETRANSLATE(B1564,""auto"",""en"")"),"Through this platform, I would like draw attention of the government towards the droppers of Jee examination. Sir our exams are going to be held in Jan 2023 about which we were informed on 15th of December. Sir in 2022 our exams were held in July and from"&amp;" then on we got very little time to prepare. Sir this is not like any ordinary exam but it is an utmost important exam which would shape our future. Therefore, Sir I request you to postpone the 1st attempt of Jee Mains 2023 to April and thereby oblige. Lo"&amp;"oking forward to your response.
Yours sincerely,
An aspiring student.")</f>
        <v>Through this platform, I would like draw attention of the government towards the droppers of Jee examination. Sir our exams are going to be held in Jan 2023 about which we were informed on 15th of December. Sir in 2022 our exams were held in July and from then on we got very little time to prepare. Sir this is not like any ordinary exam but it is an utmost important exam which would shape our future. Therefore, Sir I request you to postpone the 1st attempt of Jee Mains 2023 to April and thereby oblige. Looking forward to your response.
Yours sincerely,
An aspiring student.</v>
      </c>
      <c r="D1564" s="4" t="s">
        <v>2701</v>
      </c>
      <c r="E1564" s="4"/>
      <c r="F1564" s="4"/>
      <c r="G1564" s="4"/>
      <c r="H1564" s="4"/>
      <c r="I1564" s="4"/>
      <c r="J1564" s="4"/>
      <c r="K1564" s="4"/>
      <c r="L1564" s="4"/>
      <c r="M1564" s="4"/>
      <c r="N1564" s="4"/>
      <c r="O1564" s="4"/>
      <c r="P1564" s="4"/>
      <c r="Q1564" s="4"/>
      <c r="R1564" s="4"/>
      <c r="S1564" s="4"/>
      <c r="T1564" s="4"/>
      <c r="U1564" s="4"/>
      <c r="V1564" s="4"/>
      <c r="W1564" s="4"/>
      <c r="X1564" s="4"/>
      <c r="Y1564" s="4"/>
      <c r="Z1564" s="4"/>
    </row>
    <row r="1565" spans="1:26" ht="14.25" customHeight="1" x14ac:dyDescent="0.3">
      <c r="A1565" s="6" t="s">
        <v>2702</v>
      </c>
      <c r="B1565" s="6" t="s">
        <v>2703</v>
      </c>
      <c r="C1565" s="4" t="str">
        <f ca="1">IFERROR(__xludf.DUMMYFUNCTION("GOOGLETRANSLATE(B1565,""auto"",""en"")"),"Mai Koushal Adharit Shiksha Par Charch Karana Chahata HoO")</f>
        <v>Mai Koushal Adharit Shiksha Par Charch Karana Chahata HoO</v>
      </c>
      <c r="D1565" s="4" t="s">
        <v>3283</v>
      </c>
      <c r="E1565" s="4"/>
      <c r="F1565" s="4"/>
      <c r="G1565" s="4"/>
      <c r="H1565" s="4"/>
      <c r="I1565" s="4"/>
      <c r="J1565" s="4"/>
      <c r="K1565" s="4"/>
      <c r="L1565" s="4"/>
      <c r="M1565" s="4"/>
      <c r="N1565" s="4"/>
      <c r="O1565" s="4"/>
      <c r="P1565" s="4"/>
      <c r="Q1565" s="4"/>
      <c r="R1565" s="4"/>
      <c r="S1565" s="4"/>
      <c r="T1565" s="4"/>
      <c r="U1565" s="4"/>
      <c r="V1565" s="4"/>
      <c r="W1565" s="4"/>
      <c r="X1565" s="4"/>
      <c r="Y1565" s="4"/>
      <c r="Z1565" s="4"/>
    </row>
    <row r="1566" spans="1:26" ht="14.25" customHeight="1" x14ac:dyDescent="0.3">
      <c r="A1566" s="6" t="s">
        <v>2704</v>
      </c>
      <c r="B1566" s="6" t="s">
        <v>2705</v>
      </c>
      <c r="C1566" s="4" t="str">
        <f ca="1">IFERROR(__xludf.DUMMYFUNCTION("GOOGLETRANSLATE(B1566,""auto"",""en"")"),"Good Day.
Thanks for the opportunities like this to share our thoughts on the progress/development of our Country.
In India, the total population is above 1.7 crore people still only a maximum of 5% of this population is paying income tax.
I request the g"&amp;"overnment of India to provide some additional benefits/features for the people who pay income tax. This can be done without affecting the poor eg:- easy visa approval/long-term visas/ visa on arrival for the taxpayers to the developed countries or toll-fr"&amp;"ee travel on Indian roads etc. This will not only empower the taxpayers but also creates a mentality in people for paying taxes.
I also request you to advertise these features that the government has created in order to get more fruitful opinions and sugg"&amp;"estions.
Thanks,
Arish Nag")</f>
        <v>Good Day.
Thanks for the opportunities like this to share our thoughts on the progress/development of our Country.
In India, the total population is above 1.7 crore people still only a maximum of 5% of this population is paying income tax.
I request the government of India to provide some additional benefits/features for the people who pay income tax. This can be done without affecting the poor eg:- easy visa approval/long-term visas/ visa on arrival for the taxpayers to the developed countries or toll-free travel on Indian roads etc. This will not only empower the taxpayers but also creates a mentality in people for paying taxes.
I also request you to advertise these features that the government has created in order to get more fruitful opinions and suggestions.
Thanks,
Arish Nag</v>
      </c>
      <c r="D1566" s="4" t="s">
        <v>2705</v>
      </c>
      <c r="E1566" s="4"/>
      <c r="F1566" s="4"/>
      <c r="G1566" s="4"/>
      <c r="H1566" s="4"/>
      <c r="I1566" s="4"/>
      <c r="J1566" s="4"/>
      <c r="K1566" s="4"/>
      <c r="L1566" s="4"/>
      <c r="M1566" s="4"/>
      <c r="N1566" s="4"/>
      <c r="O1566" s="4"/>
      <c r="P1566" s="4"/>
      <c r="Q1566" s="4"/>
      <c r="R1566" s="4"/>
      <c r="S1566" s="4"/>
      <c r="T1566" s="4"/>
      <c r="U1566" s="4"/>
      <c r="V1566" s="4"/>
      <c r="W1566" s="4"/>
      <c r="X1566" s="4"/>
      <c r="Y1566" s="4"/>
      <c r="Z1566" s="4"/>
    </row>
    <row r="1567" spans="1:26" ht="14.25" customHeight="1" x14ac:dyDescent="0.3">
      <c r="A1567" s="6" t="s">
        <v>2706</v>
      </c>
      <c r="B1567" s="6" t="s">
        <v>2707</v>
      </c>
      <c r="C1567" s="4" t="str">
        <f ca="1">IFERROR(__xludf.DUMMYFUNCTION("GOOGLETRANSLATE(B1567,""auto"",""en"")"),"Our Beloved leader&amp; most Respected Sir,
*Sub: On the Historic 75th year of Indian Independence,* Honouring many of our Freedom Fighters, Ancient Historical Cultural Personalities, Literary Giants,* etc.,
by Naming (&amp; also Re - Naming the existing ones.),
"&amp;"a) 75 National level Schemes &amp; Programes,
b) 75 National Institutions, Central Govt.bodies, boards.
c) 75 National Constructions Projects, Roads, National Parks , Sanctuaries, Museums, Buildings, etc.,
----**----")</f>
        <v>Our Beloved leader&amp; most Respected Sir,
*Sub: On the Historic 75th year of Indian Independence,* Honouring many of our Freedom Fighters, Ancient Historical Cultural Personalities, Literary Giants,* etc.,
by Naming (&amp; also Re - Naming the existing ones.),
a) 75 National level Schemes &amp; Programes,
b) 75 National Institutions, Central Govt.bodies, boards.
c) 75 National Constructions Projects, Roads, National Parks , Sanctuaries, Museums, Buildings, etc.,
----**----</v>
      </c>
      <c r="D1567" s="4" t="s">
        <v>2707</v>
      </c>
      <c r="E1567" s="4"/>
      <c r="F1567" s="4"/>
      <c r="G1567" s="4"/>
      <c r="H1567" s="4"/>
      <c r="I1567" s="4"/>
      <c r="J1567" s="4"/>
      <c r="K1567" s="4"/>
      <c r="L1567" s="4"/>
      <c r="M1567" s="4"/>
      <c r="N1567" s="4"/>
      <c r="O1567" s="4"/>
      <c r="P1567" s="4"/>
      <c r="Q1567" s="4"/>
      <c r="R1567" s="4"/>
      <c r="S1567" s="4"/>
      <c r="T1567" s="4"/>
      <c r="U1567" s="4"/>
      <c r="V1567" s="4"/>
      <c r="W1567" s="4"/>
      <c r="X1567" s="4"/>
      <c r="Y1567" s="4"/>
      <c r="Z1567" s="4"/>
    </row>
    <row r="1568" spans="1:26" ht="14.25" customHeight="1" x14ac:dyDescent="0.3">
      <c r="A1568" s="6" t="s">
        <v>2708</v>
      </c>
      <c r="B1568" s="6" t="s">
        <v>2709</v>
      </c>
      <c r="C1568" s="4" t="str">
        <f ca="1">IFERROR(__xludf.DUMMYFUNCTION("GOOGLETRANSLATE(B1568,""auto"",""en"")"),"Proposal of appointment of WELFARE FRIEND or VIKAAS MITR, in panchayats.
Being in village and educated, I witness many govt schemes misused and giving opportunities for corruption. even there is much more transperency in affairs of govt. It still need som"&amp;"e improvements as of now I do suggest appointment of a person from every panchayat, that is educted and of sound mind with socialist mindset, to over look the the eligibilty of people to be benefited out of welfare schemes and it will be his responsibilit"&amp;"y to help vulnerable people to register under appropriate schemes. once he deems someone to be eligible, his approach in various offices of system must be provided priority and he must be empowered to report any sort of corruption, let it be demand of bri"&amp;"be or threatening. His report must be dealt with seriousness and quickly. To do so let the procedure of report and action be online. He may be named as ""Welfare Friend"" or the ""Vikaas Mitra"".")</f>
        <v>Proposal of appointment of WELFARE FRIEND or VIKAAS MITR, in panchayats.
Being in village and educated, I witness many govt schemes misused and giving opportunities for corruption. even there is much more transperency in affairs of govt. It still need some improvements as of now I do suggest appointment of a person from every panchayat, that is educted and of sound mind with socialist mindset, to over look the the eligibilty of people to be benefited out of welfare schemes and it will be his responsibility to help vulnerable people to register under appropriate schemes. once he deems someone to be eligible, his approach in various offices of system must be provided priority and he must be empowered to report any sort of corruption, let it be demand of bribe or threatening. His report must be dealt with seriousness and quickly. To do so let the procedure of report and action be online. He may be named as "Welfare Friend" or the "Vikaas Mitra".</v>
      </c>
      <c r="D1568" s="4" t="s">
        <v>2709</v>
      </c>
      <c r="E1568" s="4"/>
      <c r="F1568" s="4"/>
      <c r="G1568" s="4"/>
      <c r="H1568" s="4"/>
      <c r="I1568" s="4"/>
      <c r="J1568" s="4"/>
      <c r="K1568" s="4"/>
      <c r="L1568" s="4"/>
      <c r="M1568" s="4"/>
      <c r="N1568" s="4"/>
      <c r="O1568" s="4"/>
      <c r="P1568" s="4"/>
      <c r="Q1568" s="4"/>
      <c r="R1568" s="4"/>
      <c r="S1568" s="4"/>
      <c r="T1568" s="4"/>
      <c r="U1568" s="4"/>
      <c r="V1568" s="4"/>
      <c r="W1568" s="4"/>
      <c r="X1568" s="4"/>
      <c r="Y1568" s="4"/>
      <c r="Z1568" s="4"/>
    </row>
    <row r="1569" spans="1:26" ht="14.25" customHeight="1" x14ac:dyDescent="0.3">
      <c r="A1569" s="6" t="s">
        <v>2706</v>
      </c>
      <c r="B1569" s="6" t="s">
        <v>2710</v>
      </c>
      <c r="C1569" s="4" t="str">
        <f ca="1">IFERROR(__xludf.DUMMYFUNCTION("GOOGLETRANSLATE(B1569,""auto"",""en"")"),"Our Beloved leader&amp; most Respected Sir,
*Sub: On the Historic 75th year of Indian Independence,* Honouring many of our Freedom Fighters, Ancient Historical Cultural Personalities, Literary Giants,* etc.,
by Naming (&amp; also Re - Naming the existing ones.),
"&amp;"a) 75 National level Schemes &amp; Programes,
b) 75 National Institutions, Central Govt.bodies, boards.
c) 75 National Constructions Projects, Roads, National Parks , Sanctuaries, Museums, Buildings, etc.,
1) For the past 7 decades, many of the Central level "&amp;"programmes, Schemes, Central Institutions, Social &amp; Scientific bodies, museums, National Constructions, projects, roads, Buildings, etc., HAVE MOSTLY BEEN NAMED AFTER ONLY A FEW PERSONS &amp;FAMILIES.
2) This practice has resulted in sideling the memories and"&amp;" contributions of many true Freedom Fighters, Leaders and Ancient Historical Legends, Literary Giants .")</f>
        <v>Our Beloved leader&amp; most Respected Sir,
*Sub: On the Historic 75th year of Indian Independence,* Honouring many of our Freedom Fighters, Ancient Historical Cultural Personalities, Literary Giants,* etc.,
by Naming (&amp; also Re - Naming the existing ones.),
a) 75 National level Schemes &amp; Programes,
b) 75 National Institutions, Central Govt.bodies, boards.
c) 75 National Constructions Projects, Roads, National Parks , Sanctuaries, Museums, Buildings, etc.,
1) For the past 7 decades, many of the Central level programmes, Schemes, Central Institutions, Social &amp; Scientific bodies, museums, National Constructions, projects, roads, Buildings, etc., HAVE MOSTLY BEEN NAMED AFTER ONLY A FEW PERSONS &amp;FAMILIES.
2) This practice has resulted in sideling the memories and contributions of many true Freedom Fighters, Leaders and Ancient Historical Legends, Literary Giants .</v>
      </c>
      <c r="D1569" s="4" t="s">
        <v>2710</v>
      </c>
      <c r="E1569" s="4"/>
      <c r="F1569" s="4"/>
      <c r="G1569" s="4"/>
      <c r="H1569" s="4"/>
      <c r="I1569" s="4"/>
      <c r="J1569" s="4"/>
      <c r="K1569" s="4"/>
      <c r="L1569" s="4"/>
      <c r="M1569" s="4"/>
      <c r="N1569" s="4"/>
      <c r="O1569" s="4"/>
      <c r="P1569" s="4"/>
      <c r="Q1569" s="4"/>
      <c r="R1569" s="4"/>
      <c r="S1569" s="4"/>
      <c r="T1569" s="4"/>
      <c r="U1569" s="4"/>
      <c r="V1569" s="4"/>
      <c r="W1569" s="4"/>
      <c r="X1569" s="4"/>
      <c r="Y1569" s="4"/>
      <c r="Z1569" s="4"/>
    </row>
    <row r="1570" spans="1:26" ht="14.25" customHeight="1" x14ac:dyDescent="0.3">
      <c r="A1570" s="6" t="s">
        <v>2711</v>
      </c>
      <c r="B1570" s="6" t="s">
        <v>2712</v>
      </c>
      <c r="C1570" s="4" t="str">
        <f ca="1">IFERROR(__xludf.DUMMYFUNCTION("GOOGLETRANSLATE(B1570,""auto"",""en"")"),"The government should bring in some rules to curb the exorbitant fees charged by the private schools time and again, the middle class is very concerned with this whole education nexus. A couple of points that I have - 1. create an independent body which d"&amp;"oesn’t have any executive / judicial / political responsibilities. They are general parents who get a term of 1-2 months and all private schools need to abide by their rulings. 2. No salaries or perks for them as this is a social responsibility. 3. The sa"&amp;"me should be made in each district so you don’t have any issues with the workforce and I am sure parents and middle class is going to be super happy with this approach as this is a going to increase social responsibility and awareness within the parents a"&amp;"nd the private schools bullying will stop.")</f>
        <v>The government should bring in some rules to curb the exorbitant fees charged by the private schools time and again, the middle class is very concerned with this whole education nexus. A couple of points that I have - 1. create an independent body which doesn’t have any executive / judicial / political responsibilities. They are general parents who get a term of 1-2 months and all private schools need to abide by their rulings. 2. No salaries or perks for them as this is a social responsibility. 3. The same should be made in each district so you don’t have any issues with the workforce and I am sure parents and middle class is going to be super happy with this approach as this is a going to increase social responsibility and awareness within the parents and the private schools bullying will stop.</v>
      </c>
      <c r="D1570" s="4" t="s">
        <v>2712</v>
      </c>
      <c r="E1570" s="4"/>
      <c r="F1570" s="4"/>
      <c r="G1570" s="4"/>
      <c r="H1570" s="4"/>
      <c r="I1570" s="4"/>
      <c r="J1570" s="4"/>
      <c r="K1570" s="4"/>
      <c r="L1570" s="4"/>
      <c r="M1570" s="4"/>
      <c r="N1570" s="4"/>
      <c r="O1570" s="4"/>
      <c r="P1570" s="4"/>
      <c r="Q1570" s="4"/>
      <c r="R1570" s="4"/>
      <c r="S1570" s="4"/>
      <c r="T1570" s="4"/>
      <c r="U1570" s="4"/>
      <c r="V1570" s="4"/>
      <c r="W1570" s="4"/>
      <c r="X1570" s="4"/>
      <c r="Y1570" s="4"/>
      <c r="Z1570" s="4"/>
    </row>
    <row r="1571" spans="1:26" ht="14.25" customHeight="1" x14ac:dyDescent="0.3">
      <c r="A1571" s="6" t="s">
        <v>645</v>
      </c>
      <c r="B1571" s="6" t="s">
        <v>2713</v>
      </c>
      <c r="C1571" s="4" t="str">
        <f ca="1">IFERROR(__xludf.DUMMYFUNCTION("GOOGLETRANSLATE(B1571,""auto"",""en"")"),"Hello Modi ji,
Today I want to discuss a very serious topic before you,
I have the idea to stop the problem of taking arbitrary money in the government office in small cities
1) The government office should also be given all the taxes that have to be give"&amp;"n to a private institution, it is believed that it is the office of the government but some which are semi government or control by government also do not pay tax by using it so that it is not taxed by using it. The government's money also stops when ever"&amp;"yone will be brought to the same law, this problem will be resolved.
eexample ke liye: jaise toll tax kuch government officials Government official ke pass itne paise toh hote hai ki wo apna toll tax de sake unka paisa bi toh desh ke kaam aana chhiyye.
2)"&amp;" sabhi logo par ek hi tax lagu hona chhiye chahe wo private log ho ya government")</f>
        <v>Hello Modi ji,
Today I want to discuss a very serious topic before you,
I have the idea to stop the problem of taking arbitrary money in the government office in small cities
1) The government office should also be given all the taxes that have to be given to a private institution, it is believed that it is the office of the government but some which are semi government or control by government also do not pay tax by using it so that it is not taxed by using it. The government's money also stops when everyone will be brought to the same law, this problem will be resolved.
eexample ke liye: jaise toll tax kuch government officials Government official ke pass itne paise toh hote hai ki wo apna toll tax de sake unka paisa bi toh desh ke kaam aana chhiyye.
2) sabhi logo par ek hi tax lagu hona chhiye chahe wo private log ho ya government</v>
      </c>
      <c r="D1571" s="4" t="s">
        <v>3284</v>
      </c>
      <c r="E1571" s="4"/>
      <c r="F1571" s="4"/>
      <c r="G1571" s="4"/>
      <c r="H1571" s="4"/>
      <c r="I1571" s="4"/>
      <c r="J1571" s="4"/>
      <c r="K1571" s="4"/>
      <c r="L1571" s="4"/>
      <c r="M1571" s="4"/>
      <c r="N1571" s="4"/>
      <c r="O1571" s="4"/>
      <c r="P1571" s="4"/>
      <c r="Q1571" s="4"/>
      <c r="R1571" s="4"/>
      <c r="S1571" s="4"/>
      <c r="T1571" s="4"/>
      <c r="U1571" s="4"/>
      <c r="V1571" s="4"/>
      <c r="W1571" s="4"/>
      <c r="X1571" s="4"/>
      <c r="Y1571" s="4"/>
      <c r="Z1571" s="4"/>
    </row>
    <row r="1572" spans="1:26" ht="14.25" customHeight="1" x14ac:dyDescent="0.3">
      <c r="A1572" s="6" t="s">
        <v>2714</v>
      </c>
      <c r="B1572" s="6" t="s">
        <v>2715</v>
      </c>
      <c r="C1572" s="4" t="str">
        <f ca="1">IFERROR(__xludf.DUMMYFUNCTION("GOOGLETRANSLATE(B1572,""auto"",""en"")"),"There are 80 MPs of Lok Sabha in Uttar Pradesh, please do as many Lok Sabha seats by doing it. States where there are more districts than Lok Sabha seats. Their growth rate is also good.")</f>
        <v>There are 80 MPs of Lok Sabha in Uttar Pradesh, please do as many Lok Sabha seats by doing it. States where there are more districts than Lok Sabha seats. Their growth rate is also good.</v>
      </c>
      <c r="D1572" s="4" t="s">
        <v>3285</v>
      </c>
      <c r="E1572" s="4"/>
      <c r="F1572" s="4"/>
      <c r="G1572" s="4"/>
      <c r="H1572" s="4"/>
      <c r="I1572" s="4"/>
      <c r="J1572" s="4"/>
      <c r="K1572" s="4"/>
      <c r="L1572" s="4"/>
      <c r="M1572" s="4"/>
      <c r="N1572" s="4"/>
      <c r="O1572" s="4"/>
      <c r="P1572" s="4"/>
      <c r="Q1572" s="4"/>
      <c r="R1572" s="4"/>
      <c r="S1572" s="4"/>
      <c r="T1572" s="4"/>
      <c r="U1572" s="4"/>
      <c r="V1572" s="4"/>
      <c r="W1572" s="4"/>
      <c r="X1572" s="4"/>
      <c r="Y1572" s="4"/>
      <c r="Z1572" s="4"/>
    </row>
    <row r="1573" spans="1:26" ht="14.25" customHeight="1" x14ac:dyDescent="0.3">
      <c r="A1573" s="6" t="s">
        <v>2716</v>
      </c>
      <c r="B1573" s="6" t="s">
        <v>2717</v>
      </c>
      <c r="C1573" s="4" t="str">
        <f ca="1">IFERROR(__xludf.DUMMYFUNCTION("GOOGLETRANSLATE(B1573,""auto"",""en"")"),"I m continuing my writing for achieving all this teachers should be physically physiologically psychologically emotionally trained well they should attend counselling sessions with transparent views I wish to see our Bharath Nation to have crystal clear g"&amp;"enerations")</f>
        <v>I m continuing my writing for achieving all this teachers should be physically physiologically psychologically emotionally trained well they should attend counselling sessions with transparent views I wish to see our Bharath Nation to have crystal clear generations</v>
      </c>
      <c r="D1573" s="4" t="s">
        <v>2717</v>
      </c>
      <c r="E1573" s="4"/>
      <c r="F1573" s="4"/>
      <c r="G1573" s="4"/>
      <c r="H1573" s="4"/>
      <c r="I1573" s="4"/>
      <c r="J1573" s="4"/>
      <c r="K1573" s="4"/>
      <c r="L1573" s="4"/>
      <c r="M1573" s="4"/>
      <c r="N1573" s="4"/>
      <c r="O1573" s="4"/>
      <c r="P1573" s="4"/>
      <c r="Q1573" s="4"/>
      <c r="R1573" s="4"/>
      <c r="S1573" s="4"/>
      <c r="T1573" s="4"/>
      <c r="U1573" s="4"/>
      <c r="V1573" s="4"/>
      <c r="W1573" s="4"/>
      <c r="X1573" s="4"/>
      <c r="Y1573" s="4"/>
      <c r="Z1573" s="4"/>
    </row>
    <row r="1574" spans="1:26" ht="14.25" customHeight="1" x14ac:dyDescent="0.3">
      <c r="A1574" s="6" t="s">
        <v>2275</v>
      </c>
      <c r="B1574" s="6" t="s">
        <v>2718</v>
      </c>
      <c r="C1574" s="4" t="str">
        <f ca="1">IFERROR(__xludf.DUMMYFUNCTION("GOOGLETRANSLATE(B1574,""auto"",""en"")"),"Accountability, transparency, ease of service, Digital governance. To achieve this every service requested by citizens should be digitalized. Citizen submits forms, request, letters etc. to government offices, departments. There is no tracking and proof o"&amp;"f submission, actions taken, closure/resolution of the request/service. To avoid, ask every department to accept a digital submission-id along with request documents. Similar to passport applications. This can be made with My Government App, government on"&amp;"line service portal. The application can be submitted thru post-office. This way each request can be tracked and dashboard of request can be monitored. This would help long way in reducing corruption too. Post Office is present every nook-and-corner and d"&amp;"igital services thru post office can bridge the digital divide to a large extent.")</f>
        <v>Accountability, transparency, ease of service, Digital governance. To achieve this every service requested by citizens should be digitalized. Citizen submits forms, request, letters etc. to government offices, departments. There is no tracking and proof of submission, actions taken, closure/resolution of the request/service. To avoid, ask every department to accept a digital submission-id along with request documents. Similar to passport applications. This can be made with My Government App, government online service portal. The application can be submitted thru post-office. This way each request can be tracked and dashboard of request can be monitored. This would help long way in reducing corruption too. Post Office is present every nook-and-corner and digital services thru post office can bridge the digital divide to a large extent.</v>
      </c>
      <c r="D1574" s="4" t="s">
        <v>2718</v>
      </c>
      <c r="E1574" s="4"/>
      <c r="F1574" s="4"/>
      <c r="G1574" s="4"/>
      <c r="H1574" s="4"/>
      <c r="I1574" s="4"/>
      <c r="J1574" s="4"/>
      <c r="K1574" s="4"/>
      <c r="L1574" s="4"/>
      <c r="M1574" s="4"/>
      <c r="N1574" s="4"/>
      <c r="O1574" s="4"/>
      <c r="P1574" s="4"/>
      <c r="Q1574" s="4"/>
      <c r="R1574" s="4"/>
      <c r="S1574" s="4"/>
      <c r="T1574" s="4"/>
      <c r="U1574" s="4"/>
      <c r="V1574" s="4"/>
      <c r="W1574" s="4"/>
      <c r="X1574" s="4"/>
      <c r="Y1574" s="4"/>
      <c r="Z1574" s="4"/>
    </row>
    <row r="1575" spans="1:26" ht="14.25" customHeight="1" x14ac:dyDescent="0.3">
      <c r="A1575" s="6" t="s">
        <v>2716</v>
      </c>
      <c r="B1575" s="6" t="s">
        <v>2719</v>
      </c>
      <c r="C1575" s="4" t="str">
        <f ca="1">IFERROR(__xludf.DUMMYFUNCTION("GOOGLETRANSLATE(B1575,""auto"",""en"")"),"Pranams regarding education syllabus in all subjects it should start with pre primary and to be continued as knowledge imparting and thoughts oriented for eg it’s 75 yrs of independence most of the younger generations in 40- 50 itself are not aware of the"&amp;" hardships our leaders faced and even the value of independence so ideas of ancient history of slavery should be in a gist in pre primary in visual mode and every class should be updated with important details of our independent india constitution details"&amp;" similarly let us not keep grinding the same message as previous syllabus and should be inventory mode in steps of upgrading assignments should be made strict with their knowledge exposure not marks oriented individuality should be mandatory civilisation "&amp;"should be the motive of education qualitative approach not quantitative be the mode of life these can be achieved only through education that too from pre primary level I believe creativity should be improved psychology should be asses")</f>
        <v>Pranams regarding education syllabus in all subjects it should start with pre primary and to be continued as knowledge imparting and thoughts oriented for eg it’s 75 yrs of independence most of the younger generations in 40- 50 itself are not aware of the hardships our leaders faced and even the value of independence so ideas of ancient history of slavery should be in a gist in pre primary in visual mode and every class should be updated with important details of our independent india constitution details similarly let us not keep grinding the same message as previous syllabus and should be inventory mode in steps of upgrading assignments should be made strict with their knowledge exposure not marks oriented individuality should be mandatory civilisation should be the motive of education qualitative approach not quantitative be the mode of life these can be achieved only through education that too from pre primary level I believe creativity should be improved psychology should be asses</v>
      </c>
      <c r="D1575" s="4" t="s">
        <v>2719</v>
      </c>
      <c r="E1575" s="4"/>
      <c r="F1575" s="4"/>
      <c r="G1575" s="4"/>
      <c r="H1575" s="4"/>
      <c r="I1575" s="4"/>
      <c r="J1575" s="4"/>
      <c r="K1575" s="4"/>
      <c r="L1575" s="4"/>
      <c r="M1575" s="4"/>
      <c r="N1575" s="4"/>
      <c r="O1575" s="4"/>
      <c r="P1575" s="4"/>
      <c r="Q1575" s="4"/>
      <c r="R1575" s="4"/>
      <c r="S1575" s="4"/>
      <c r="T1575" s="4"/>
      <c r="U1575" s="4"/>
      <c r="V1575" s="4"/>
      <c r="W1575" s="4"/>
      <c r="X1575" s="4"/>
      <c r="Y1575" s="4"/>
      <c r="Z1575" s="4"/>
    </row>
    <row r="1576" spans="1:26" ht="14.25" customHeight="1" x14ac:dyDescent="0.3">
      <c r="A1576" s="6" t="s">
        <v>2720</v>
      </c>
      <c r="B1576" s="6" t="s">
        <v>2721</v>
      </c>
      <c r="C1576" s="4" t="str">
        <f ca="1">IFERROR(__xludf.DUMMYFUNCTION("GOOGLETRANSLATE(B1576,""auto"",""en"")"),"India is the country of persons with courage, intelligence and enthusiasm. Proper utilisation of human resources make our country will be number one among others. Policies of government should support the lower sections, underprivileged people. Make reser"&amp;"vation policies with a mindset that it will be useful to those people.")</f>
        <v>India is the country of persons with courage, intelligence and enthusiasm. Proper utilisation of human resources make our country will be number one among others. Policies of government should support the lower sections, underprivileged people. Make reservation policies with a mindset that it will be useful to those people.</v>
      </c>
      <c r="D1576" s="4" t="s">
        <v>2721</v>
      </c>
      <c r="E1576" s="4"/>
      <c r="F1576" s="4"/>
      <c r="G1576" s="4"/>
      <c r="H1576" s="4"/>
      <c r="I1576" s="4"/>
      <c r="J1576" s="4"/>
      <c r="K1576" s="4"/>
      <c r="L1576" s="4"/>
      <c r="M1576" s="4"/>
      <c r="N1576" s="4"/>
      <c r="O1576" s="4"/>
      <c r="P1576" s="4"/>
      <c r="Q1576" s="4"/>
      <c r="R1576" s="4"/>
      <c r="S1576" s="4"/>
      <c r="T1576" s="4"/>
      <c r="U1576" s="4"/>
      <c r="V1576" s="4"/>
      <c r="W1576" s="4"/>
      <c r="X1576" s="4"/>
      <c r="Y1576" s="4"/>
      <c r="Z1576" s="4"/>
    </row>
    <row r="1577" spans="1:26" ht="14.25" customHeight="1" x14ac:dyDescent="0.3">
      <c r="A1577" s="6" t="s">
        <v>2722</v>
      </c>
      <c r="B1577" s="6" t="s">
        <v>2723</v>
      </c>
      <c r="C1577" s="4" t="str">
        <f ca="1">IFERROR(__xludf.DUMMYFUNCTION("GOOGLETRANSLATE(B1577,""auto"",""en"")"),"Dear Pradhanmantri Ji,
My Idea about your vision for India making Developed country in the World before India celebrating 100 years of Ajadi. But is it possible only Transforming Digital and modernization in life style. What about our thought of Joint fam"&amp;"ily, enjoy life with small happiness, culture &amp; Historical thoughts. That all are go down if we not think about Our surrounding environment, climate change, Desh Ke liye Jine ki Souch.
Current generation only think about go to abroad and enjoy life withou"&amp;"t family that's not our culture.
My Idea is You are World Leader and our young generation Follow your ideas. So, Please please put thought in all Indian citizen mind that ""COUNTRY FIRST"" ""BHARAT FIRST"". All the world after that.
JAY HIND, JAY BHARAT")</f>
        <v>Dear Pradhanmantri Ji,
My Idea about your vision for India making Developed country in the World before India celebrating 100 years of Ajadi. But is it possible only Transforming Digital and modernization in life style. What about our thought of Joint family, enjoy life with small happiness, culture &amp; Historical thoughts. That all are go down if we not think about Our surrounding environment, climate change, Desh Ke liye Jine ki Souch.
Current generation only think about go to abroad and enjoy life without family that's not our culture.
My Idea is You are World Leader and our young generation Follow your ideas. So, Please please put thought in all Indian citizen mind that "COUNTRY FIRST" "BHARAT FIRST". All the world after that.
JAY HIND, JAY BHARAT</v>
      </c>
      <c r="D1577" s="4" t="s">
        <v>2723</v>
      </c>
      <c r="E1577" s="4"/>
      <c r="F1577" s="4"/>
      <c r="G1577" s="4"/>
      <c r="H1577" s="4"/>
      <c r="I1577" s="4"/>
      <c r="J1577" s="4"/>
      <c r="K1577" s="4"/>
      <c r="L1577" s="4"/>
      <c r="M1577" s="4"/>
      <c r="N1577" s="4"/>
      <c r="O1577" s="4"/>
      <c r="P1577" s="4"/>
      <c r="Q1577" s="4"/>
      <c r="R1577" s="4"/>
      <c r="S1577" s="4"/>
      <c r="T1577" s="4"/>
      <c r="U1577" s="4"/>
      <c r="V1577" s="4"/>
      <c r="W1577" s="4"/>
      <c r="X1577" s="4"/>
      <c r="Y1577" s="4"/>
      <c r="Z1577" s="4"/>
    </row>
    <row r="1578" spans="1:26" ht="14.25" customHeight="1" x14ac:dyDescent="0.3">
      <c r="A1578" s="6" t="s">
        <v>2724</v>
      </c>
      <c r="B1578" s="6" t="s">
        <v>2725</v>
      </c>
      <c r="C1578" s="4" t="str">
        <f ca="1">IFERROR(__xludf.DUMMYFUNCTION("GOOGLETRANSLATE(B1578,""auto"",""en"")"),"The government was very for our nation bharatand world invest your time for good development")</f>
        <v>The government was very for our nation bharatand world invest your time for good development</v>
      </c>
      <c r="D1578" s="4" t="s">
        <v>2725</v>
      </c>
      <c r="E1578" s="4"/>
      <c r="F1578" s="4"/>
      <c r="G1578" s="4"/>
      <c r="H1578" s="4"/>
      <c r="I1578" s="4"/>
      <c r="J1578" s="4"/>
      <c r="K1578" s="4"/>
      <c r="L1578" s="4"/>
      <c r="M1578" s="4"/>
      <c r="N1578" s="4"/>
      <c r="O1578" s="4"/>
      <c r="P1578" s="4"/>
      <c r="Q1578" s="4"/>
      <c r="R1578" s="4"/>
      <c r="S1578" s="4"/>
      <c r="T1578" s="4"/>
      <c r="U1578" s="4"/>
      <c r="V1578" s="4"/>
      <c r="W1578" s="4"/>
      <c r="X1578" s="4"/>
      <c r="Y1578" s="4"/>
      <c r="Z1578" s="4"/>
    </row>
    <row r="1579" spans="1:26" ht="14.25" customHeight="1" x14ac:dyDescent="0.3">
      <c r="A1579" s="6" t="s">
        <v>2726</v>
      </c>
      <c r="B1579" s="6" t="s">
        <v>2727</v>
      </c>
      <c r="C1579" s="4" t="str">
        <f ca="1">IFERROR(__xludf.DUMMYFUNCTION("GOOGLETRANSLATE(B1579,""auto"",""en"")"),"My idea is to take more appropriate suggestions from private organization shall be better option even ideas can be received after filter from the concern org management....")</f>
        <v>My idea is to take more appropriate suggestions from private organization shall be better option even ideas can be received after filter from the concern org management....</v>
      </c>
      <c r="D1579" s="4" t="s">
        <v>2727</v>
      </c>
      <c r="E1579" s="4"/>
      <c r="F1579" s="4"/>
      <c r="G1579" s="4"/>
      <c r="H1579" s="4"/>
      <c r="I1579" s="4"/>
      <c r="J1579" s="4"/>
      <c r="K1579" s="4"/>
      <c r="L1579" s="4"/>
      <c r="M1579" s="4"/>
      <c r="N1579" s="4"/>
      <c r="O1579" s="4"/>
      <c r="P1579" s="4"/>
      <c r="Q1579" s="4"/>
      <c r="R1579" s="4"/>
      <c r="S1579" s="4"/>
      <c r="T1579" s="4"/>
      <c r="U1579" s="4"/>
      <c r="V1579" s="4"/>
      <c r="W1579" s="4"/>
      <c r="X1579" s="4"/>
      <c r="Y1579" s="4"/>
      <c r="Z1579" s="4"/>
    </row>
    <row r="1580" spans="1:26" ht="14.25" customHeight="1" x14ac:dyDescent="0.3">
      <c r="A1580" s="6" t="s">
        <v>520</v>
      </c>
      <c r="B1580" s="6" t="s">
        <v>2728</v>
      </c>
      <c r="C1580" s="4" t="str">
        <f ca="1">IFERROR(__xludf.DUMMYFUNCTION("GOOGLETRANSLATE(B1580,""auto"",""en"")"),"arrange the team to find the tellent in whole india ... but the team totaly honest for bharat ... this is most important things ...
Find the young boys ,young from institution ,colleges find in local festival competition , you find the lots of teleent fro"&amp;"m their... guide the talent to serve for bharat ...")</f>
        <v>arrange the team to find the tellent in whole india ... but the team totaly honest for bharat ... this is most important things ...
Find the young boys ,young from institution ,colleges find in local festival competition , you find the lots of teleent from their... guide the talent to serve for bharat ...</v>
      </c>
      <c r="D1580" s="4" t="s">
        <v>2728</v>
      </c>
      <c r="E1580" s="4"/>
      <c r="F1580" s="4"/>
      <c r="G1580" s="4"/>
      <c r="H1580" s="4"/>
      <c r="I1580" s="4"/>
      <c r="J1580" s="4"/>
      <c r="K1580" s="4"/>
      <c r="L1580" s="4"/>
      <c r="M1580" s="4"/>
      <c r="N1580" s="4"/>
      <c r="O1580" s="4"/>
      <c r="P1580" s="4"/>
      <c r="Q1580" s="4"/>
      <c r="R1580" s="4"/>
      <c r="S1580" s="4"/>
      <c r="T1580" s="4"/>
      <c r="U1580" s="4"/>
      <c r="V1580" s="4"/>
      <c r="W1580" s="4"/>
      <c r="X1580" s="4"/>
      <c r="Y1580" s="4"/>
      <c r="Z1580" s="4"/>
    </row>
    <row r="1581" spans="1:26" ht="14.25" customHeight="1" x14ac:dyDescent="0.3">
      <c r="A1581" s="6" t="s">
        <v>2157</v>
      </c>
      <c r="B1581" s="6" t="s">
        <v>2729</v>
      </c>
      <c r="C1581" s="4" t="str">
        <f ca="1">IFERROR(__xludf.DUMMYFUNCTION("GOOGLETRANSLATE(B1581,""auto"",""en"")"),"Ideal Neta ( Leadership) For Our Nation Bharat &amp; World :
Invest Your Time for Good Development of our Nation for Better life in our country https://idealnetaleadershipnationworld.blogspot.com/2019/04/invest-your-time-for-good-development.html?spref=tw
Tha"&amp;"nking You in Anticipation,
Yours Faithfully,
People Seva Charitable Trust
SantoshKumar Pandey
( Founder &amp; General Secretary)
Bharat mata ki Jai 💐🙏")</f>
        <v>Ideal Neta ( Leadership) For Our Nation Bharat &amp; World :
Invest Your Time for Good Development of our Nation for Better life in our country https://idealnetaleadershipnationworld.blogspot.com/2019/04/invest-your-time-for-good-development.html?spref=tw
Thanking You in Anticipation,
Yours Faithfully,
People Seva Charitable Trust
SantoshKumar Pandey
( Founder &amp; General Secretary)
Bharat mata ki Jai 💐🙏</v>
      </c>
      <c r="D1581" s="4" t="s">
        <v>2729</v>
      </c>
      <c r="E1581" s="4"/>
      <c r="F1581" s="4"/>
      <c r="G1581" s="4"/>
      <c r="H1581" s="4"/>
      <c r="I1581" s="4"/>
      <c r="J1581" s="4"/>
      <c r="K1581" s="4"/>
      <c r="L1581" s="4"/>
      <c r="M1581" s="4"/>
      <c r="N1581" s="4"/>
      <c r="O1581" s="4"/>
      <c r="P1581" s="4"/>
      <c r="Q1581" s="4"/>
      <c r="R1581" s="4"/>
      <c r="S1581" s="4"/>
      <c r="T1581" s="4"/>
      <c r="U1581" s="4"/>
      <c r="V1581" s="4"/>
      <c r="W1581" s="4"/>
      <c r="X1581" s="4"/>
      <c r="Y1581" s="4"/>
      <c r="Z1581" s="4"/>
    </row>
    <row r="1582" spans="1:26" ht="14.25" customHeight="1" x14ac:dyDescent="0.3">
      <c r="A1582" s="6" t="s">
        <v>2730</v>
      </c>
      <c r="B1582" s="6" t="s">
        <v>2731</v>
      </c>
      <c r="C1582" s="4" t="str">
        <f ca="1">IFERROR(__xludf.DUMMYFUNCTION("GOOGLETRANSLATE(B1582,""auto"",""en"")"),"Mr. Mohday
I want to say something up to the whole corruption. In Pashchim Bengal, Basirhat police is involved in Saz Khodi. Durbs of her wal and strength. Basirhat police and Basirhat C. Pulis can do anything for 500 to 200 rupees. Even Kisi can play wit"&amp;"h the life of a Vagah Isan. And some are found with the sequence of in Basirhat. The government bookkeeper and Majistrate of Basirhat Adal also go from 500 to 5000 bakes. The sequence of TIMC Pati of Basirhat persecutes the people for some money, Avm, the"&amp;" Spi Aam Left Front Party of Basirhat also persecutes the masses for some rupee.
And the human superintendent gives any case to the police. And the police do nothing to the criminals. Inverted innocent enters the honeymoon. Can we form a different party? "&amp;"Such a party will stop the atrocities of Jai Gur Khod Police and will keep an eye on the work of the police and the person who will do the wrong thing will be caught and the Dosi police will punish the serial. By creating a new party, employment will incr"&amp;"ease.")</f>
        <v>Mr. Mohday
I want to say something up to the whole corruption. In Pashchim Bengal, Basirhat police is involved in Saz Khodi. Durbs of her wal and strength. Basirhat police and Basirhat C. Pulis can do anything for 500 to 200 rupees. Even Kisi can play with the life of a Vagah Isan. And some are found with the sequence of in Basirhat. The government bookkeeper and Majistrate of Basirhat Adal also go from 500 to 5000 bakes. The sequence of TIMC Pati of Basirhat persecutes the people for some money, Avm, the Spi Aam Left Front Party of Basirhat also persecutes the masses for some rupee.
And the human superintendent gives any case to the police. And the police do nothing to the criminals. Inverted innocent enters the honeymoon. Can we form a different party? Such a party will stop the atrocities of Jai Gur Khod Police and will keep an eye on the work of the police and the person who will do the wrong thing will be caught and the Dosi police will punish the serial. By creating a new party, employment will increase.</v>
      </c>
      <c r="D1582" s="4" t="s">
        <v>3286</v>
      </c>
      <c r="E1582" s="4"/>
      <c r="F1582" s="4"/>
      <c r="G1582" s="4"/>
      <c r="H1582" s="4"/>
      <c r="I1582" s="4"/>
      <c r="J1582" s="4"/>
      <c r="K1582" s="4"/>
      <c r="L1582" s="4"/>
      <c r="M1582" s="4"/>
      <c r="N1582" s="4"/>
      <c r="O1582" s="4"/>
      <c r="P1582" s="4"/>
      <c r="Q1582" s="4"/>
      <c r="R1582" s="4"/>
      <c r="S1582" s="4"/>
      <c r="T1582" s="4"/>
      <c r="U1582" s="4"/>
      <c r="V1582" s="4"/>
      <c r="W1582" s="4"/>
      <c r="X1582" s="4"/>
      <c r="Y1582" s="4"/>
      <c r="Z1582" s="4"/>
    </row>
    <row r="1583" spans="1:26" ht="14.25" customHeight="1" x14ac:dyDescent="0.3">
      <c r="A1583" s="6" t="s">
        <v>2730</v>
      </c>
      <c r="B1583" s="6" t="s">
        <v>2732</v>
      </c>
      <c r="C1583" s="4" t="str">
        <f ca="1">IFERROR(__xludf.DUMMYFUNCTION("GOOGLETRANSLATE(B1583,""auto"",""en"")"),"when the government appoint the people for survey. The citizen of India of india give them false Information so india has not that much poverty as shown everywhere as government take series action on this then only you are focusing on development.
Health "&amp;"is wealth.A healthy citizen pabes the way for a healthy society and in turn a healthy nation ..The government should Take an initiative to set up exercise points for citizen in the underused areas of the locality through the local MLA or MP of the area fo"&amp;"r all age groups.")</f>
        <v>when the government appoint the people for survey. The citizen of India of india give them false Information so india has not that much poverty as shown everywhere as government take series action on this then only you are focusing on development.
Health is wealth.A healthy citizen pabes the way for a healthy society and in turn a healthy nation ..The government should Take an initiative to set up exercise points for citizen in the underused areas of the locality through the local MLA or MP of the area for all age groups.</v>
      </c>
      <c r="D1583" s="4" t="s">
        <v>2732</v>
      </c>
      <c r="E1583" s="4"/>
      <c r="F1583" s="4"/>
      <c r="G1583" s="4"/>
      <c r="H1583" s="4"/>
      <c r="I1583" s="4"/>
      <c r="J1583" s="4"/>
      <c r="K1583" s="4"/>
      <c r="L1583" s="4"/>
      <c r="M1583" s="4"/>
      <c r="N1583" s="4"/>
      <c r="O1583" s="4"/>
      <c r="P1583" s="4"/>
      <c r="Q1583" s="4"/>
      <c r="R1583" s="4"/>
      <c r="S1583" s="4"/>
      <c r="T1583" s="4"/>
      <c r="U1583" s="4"/>
      <c r="V1583" s="4"/>
      <c r="W1583" s="4"/>
      <c r="X1583" s="4"/>
      <c r="Y1583" s="4"/>
      <c r="Z1583" s="4"/>
    </row>
    <row r="1584" spans="1:26" ht="14.25" customHeight="1" x14ac:dyDescent="0.3">
      <c r="A1584" s="6" t="s">
        <v>2733</v>
      </c>
      <c r="B1584" s="6" t="s">
        <v>2734</v>
      </c>
      <c r="C1584" s="4" t="str">
        <f ca="1">IFERROR(__xludf.DUMMYFUNCTION("GOOGLETRANSLATE(B1584,""auto"",""en"")"),"We all know the popular saying "" health is wealth"". By health it does not mean the absence of physical troubles only. But it is a state of complete physical, mental and social well being. The loss of health is the loss of all happiness. There is nothing"&amp;" in our life which is more valuable than good health. A healthy person can work with very much efficiency to earn wealth. They can work for long hours without getting fired whereas unhealthy person can't. Many precautions need to be taken inorder to build"&amp;" up a good health. Healthy body always depends on healthy mind. Inorder to maintain good health I always stay away from bad habits like smoking, drinking and drug addiction. Regular morning walks, light exercise in fresh air and stroll after dinner are th"&amp;"e part of my daily routine. From my childhood onwards i develop a habit of cleanliness. I take nutritious diet. I eat to live and not live to eat. I used to drink 6-8 litres of water a day. Mental health is important than physical health")</f>
        <v>We all know the popular saying " health is wealth". By health it does not mean the absence of physical troubles only. But it is a state of complete physical, mental and social well being. The loss of health is the loss of all happiness. There is nothing in our life which is more valuable than good health. A healthy person can work with very much efficiency to earn wealth. They can work for long hours without getting fired whereas unhealthy person can't. Many precautions need to be taken inorder to build up a good health. Healthy body always depends on healthy mind. Inorder to maintain good health I always stay away from bad habits like smoking, drinking and drug addiction. Regular morning walks, light exercise in fresh air and stroll after dinner are the part of my daily routine. From my childhood onwards i develop a habit of cleanliness. I take nutritious diet. I eat to live and not live to eat. I used to drink 6-8 litres of water a day. Mental health is important than physical health</v>
      </c>
      <c r="D1584" s="4" t="s">
        <v>2734</v>
      </c>
      <c r="E1584" s="4"/>
      <c r="F1584" s="4"/>
      <c r="G1584" s="4"/>
      <c r="H1584" s="4"/>
      <c r="I1584" s="4"/>
      <c r="J1584" s="4"/>
      <c r="K1584" s="4"/>
      <c r="L1584" s="4"/>
      <c r="M1584" s="4"/>
      <c r="N1584" s="4"/>
      <c r="O1584" s="4"/>
      <c r="P1584" s="4"/>
      <c r="Q1584" s="4"/>
      <c r="R1584" s="4"/>
      <c r="S1584" s="4"/>
      <c r="T1584" s="4"/>
      <c r="U1584" s="4"/>
      <c r="V1584" s="4"/>
      <c r="W1584" s="4"/>
      <c r="X1584" s="4"/>
      <c r="Y1584" s="4"/>
      <c r="Z1584" s="4"/>
    </row>
    <row r="1585" spans="1:26" ht="14.25" customHeight="1" x14ac:dyDescent="0.3">
      <c r="A1585" s="6" t="s">
        <v>2735</v>
      </c>
      <c r="B1585" s="6" t="s">
        <v>2736</v>
      </c>
      <c r="C1585" s="4" t="str">
        <f ca="1">IFERROR(__xludf.DUMMYFUNCTION("GOOGLETRANSLATE(B1585,""auto"",""en"")"),"Sir I am janani class 11. I have saw many people in different locations are struggling a lot with different problems. Government can't slove all problems of rural public . So, government can create a call center for any problems not a simple problems. If "&amp;"example a same pool in location the water is polluted. That pool was covered by some unknown people. So as i m a public i will call the government center about the pool. So government can come and ask the unknown people about the pool . Then by government"&amp;" the polluted pool turn into fresh water pool which help many people of the location.
Thank you.")</f>
        <v>Sir I am janani class 11. I have saw many people in different locations are struggling a lot with different problems. Government can't slove all problems of rural public . So, government can create a call center for any problems not a simple problems. If example a same pool in location the water is polluted. That pool was covered by some unknown people. So as i m a public i will call the government center about the pool. So government can come and ask the unknown people about the pool . Then by government the polluted pool turn into fresh water pool which help many people of the location.
Thank you.</v>
      </c>
      <c r="D1585" s="4" t="s">
        <v>2736</v>
      </c>
      <c r="E1585" s="4"/>
      <c r="F1585" s="4"/>
      <c r="G1585" s="4"/>
      <c r="H1585" s="4"/>
      <c r="I1585" s="4"/>
      <c r="J1585" s="4"/>
      <c r="K1585" s="4"/>
      <c r="L1585" s="4"/>
      <c r="M1585" s="4"/>
      <c r="N1585" s="4"/>
      <c r="O1585" s="4"/>
      <c r="P1585" s="4"/>
      <c r="Q1585" s="4"/>
      <c r="R1585" s="4"/>
      <c r="S1585" s="4"/>
      <c r="T1585" s="4"/>
      <c r="U1585" s="4"/>
      <c r="V1585" s="4"/>
      <c r="W1585" s="4"/>
      <c r="X1585" s="4"/>
      <c r="Y1585" s="4"/>
      <c r="Z1585" s="4"/>
    </row>
    <row r="1586" spans="1:26" ht="14.25" customHeight="1" x14ac:dyDescent="0.3">
      <c r="A1586" s="6" t="s">
        <v>2737</v>
      </c>
      <c r="B1586" s="6" t="s">
        <v>2738</v>
      </c>
      <c r="C1586" s="4" t="str">
        <f ca="1">IFERROR(__xludf.DUMMYFUNCTION("GOOGLETRANSLATE(B1586,""auto"",""en"")"),"when the government appoint the people for survey. The citizen of India of india give them false Information so india has not that much poverty as shown everywhere as government take series action on this then only you are focusing on development.")</f>
        <v>when the government appoint the people for survey. The citizen of India of india give them false Information so india has not that much poverty as shown everywhere as government take series action on this then only you are focusing on development.</v>
      </c>
      <c r="D1586" s="4" t="s">
        <v>2738</v>
      </c>
      <c r="E1586" s="4"/>
      <c r="F1586" s="4"/>
      <c r="G1586" s="4"/>
      <c r="H1586" s="4"/>
      <c r="I1586" s="4"/>
      <c r="J1586" s="4"/>
      <c r="K1586" s="4"/>
      <c r="L1586" s="4"/>
      <c r="M1586" s="4"/>
      <c r="N1586" s="4"/>
      <c r="O1586" s="4"/>
      <c r="P1586" s="4"/>
      <c r="Q1586" s="4"/>
      <c r="R1586" s="4"/>
      <c r="S1586" s="4"/>
      <c r="T1586" s="4"/>
      <c r="U1586" s="4"/>
      <c r="V1586" s="4"/>
      <c r="W1586" s="4"/>
      <c r="X1586" s="4"/>
      <c r="Y1586" s="4"/>
      <c r="Z1586" s="4"/>
    </row>
    <row r="1587" spans="1:26" ht="14.25" customHeight="1" x14ac:dyDescent="0.3">
      <c r="A1587" s="6" t="s">
        <v>2739</v>
      </c>
      <c r="B1587" s="6" t="s">
        <v>2740</v>
      </c>
      <c r="C1587" s="4" t="str">
        <f ca="1">IFERROR(__xludf.DUMMYFUNCTION("GOOGLETRANSLATE(B1587,""auto"",""en"")"),"I Have Plan For MAKE IN INDIA")</f>
        <v>I Have Plan For MAKE IN INDIA</v>
      </c>
      <c r="D1587" s="4" t="s">
        <v>2740</v>
      </c>
      <c r="E1587" s="4"/>
      <c r="F1587" s="4"/>
      <c r="G1587" s="4"/>
      <c r="H1587" s="4"/>
      <c r="I1587" s="4"/>
      <c r="J1587" s="4"/>
      <c r="K1587" s="4"/>
      <c r="L1587" s="4"/>
      <c r="M1587" s="4"/>
      <c r="N1587" s="4"/>
      <c r="O1587" s="4"/>
      <c r="P1587" s="4"/>
      <c r="Q1587" s="4"/>
      <c r="R1587" s="4"/>
      <c r="S1587" s="4"/>
      <c r="T1587" s="4"/>
      <c r="U1587" s="4"/>
      <c r="V1587" s="4"/>
      <c r="W1587" s="4"/>
      <c r="X1587" s="4"/>
      <c r="Y1587" s="4"/>
      <c r="Z1587" s="4"/>
    </row>
    <row r="1588" spans="1:26" ht="14.25" customHeight="1" x14ac:dyDescent="0.3">
      <c r="A1588" s="6" t="s">
        <v>2739</v>
      </c>
      <c r="B1588" s="6" t="s">
        <v>2741</v>
      </c>
      <c r="C1588" s="4" t="str">
        <f ca="1">IFERROR(__xludf.DUMMYFUNCTION("GOOGLETRANSLATE(B1588,""auto"",""en"")"),"I Have Plan For MAKE IN INDIA Please")</f>
        <v>I Have Plan For MAKE IN INDIA Please</v>
      </c>
      <c r="D1588" s="4" t="s">
        <v>2741</v>
      </c>
      <c r="E1588" s="4"/>
      <c r="F1588" s="4"/>
      <c r="G1588" s="4"/>
      <c r="H1588" s="4"/>
      <c r="I1588" s="4"/>
      <c r="J1588" s="4"/>
      <c r="K1588" s="4"/>
      <c r="L1588" s="4"/>
      <c r="M1588" s="4"/>
      <c r="N1588" s="4"/>
      <c r="O1588" s="4"/>
      <c r="P1588" s="4"/>
      <c r="Q1588" s="4"/>
      <c r="R1588" s="4"/>
      <c r="S1588" s="4"/>
      <c r="T1588" s="4"/>
      <c r="U1588" s="4"/>
      <c r="V1588" s="4"/>
      <c r="W1588" s="4"/>
      <c r="X1588" s="4"/>
      <c r="Y1588" s="4"/>
      <c r="Z1588" s="4"/>
    </row>
    <row r="1589" spans="1:26" ht="14.25" customHeight="1" x14ac:dyDescent="0.3">
      <c r="A1589" s="6" t="s">
        <v>2742</v>
      </c>
      <c r="B1589" s="6" t="s">
        <v>2743</v>
      </c>
      <c r="C1589" s="4" t="str">
        <f ca="1">IFERROR(__xludf.DUMMYFUNCTION("GOOGLETRANSLATE(B1589,""auto"",""en"")"),"Health is wealth.A healthy citizen pabes the way for a healthy society and in turn a healthy nation ..The government should Take an initiative to set up exercise points for citizen in the underused areas of the locality through the local MLA or MP of the "&amp;"area for all age groups.")</f>
        <v>Health is wealth.A healthy citizen pabes the way for a healthy society and in turn a healthy nation ..The government should Take an initiative to set up exercise points for citizen in the underused areas of the locality through the local MLA or MP of the area for all age groups.</v>
      </c>
      <c r="D1589" s="4" t="s">
        <v>2743</v>
      </c>
      <c r="E1589" s="4"/>
      <c r="F1589" s="4"/>
      <c r="G1589" s="4"/>
      <c r="H1589" s="4"/>
      <c r="I1589" s="4"/>
      <c r="J1589" s="4"/>
      <c r="K1589" s="4"/>
      <c r="L1589" s="4"/>
      <c r="M1589" s="4"/>
      <c r="N1589" s="4"/>
      <c r="O1589" s="4"/>
      <c r="P1589" s="4"/>
      <c r="Q1589" s="4"/>
      <c r="R1589" s="4"/>
      <c r="S1589" s="4"/>
      <c r="T1589" s="4"/>
      <c r="U1589" s="4"/>
      <c r="V1589" s="4"/>
      <c r="W1589" s="4"/>
      <c r="X1589" s="4"/>
      <c r="Y1589" s="4"/>
      <c r="Z1589" s="4"/>
    </row>
    <row r="1590" spans="1:26" ht="14.25" customHeight="1" x14ac:dyDescent="0.3">
      <c r="A1590" s="6" t="s">
        <v>2744</v>
      </c>
      <c r="B1590" s="6" t="s">
        <v>2745</v>
      </c>
      <c r="C1590" s="4" t="str">
        <f ca="1">IFERROR(__xludf.DUMMYFUNCTION("GOOGLETRANSLATE(B1590,""auto"",""en"")"),"Manniye PM Ji Aap Se Ek Baat Karna Chahta Hu Ki Jo Aapne GST Lagai Hai Jis Kisi Bhi Chiz Par Uska 35% Hi Use Ho Raha Hai India Me 65% to Rah Jara Isliye Hai Kyu Kyu Ki GS Lagta hai aap jo bhi sgst/cgst/igst jo paisa aa raha hai usme Indian government deve"&amp;"lopment ka hi kaam kar rahi sabse pahla kaam road ka ka ka ka ka ka ka ka ka ka ka ka ka ka ka ka ka ka ka ka ka ka ka ka ka ka ka ka ka ka ka ka kae bahut acha rahna bhai bhai rahna bhai rahna bhai rah rahna de too our development hone k chances hai indi"&amp;"a")</f>
        <v>Manniye PM Ji Aap Se Ek Baat Karna Chahta Hu Ki Jo Aapne GST Lagai Hai Jis Kisi Bhi Chiz Par Uska 35% Hi Use Ho Raha Hai India Me 65% to Rah Jara Isliye Hai Kyu Kyu Ki GS Lagta hai aap jo bhi sgst/cgst/igst jo paisa aa raha hai usme Indian government development ka hi kaam kar rahi sabse pahla kaam road ka ka ka ka ka ka ka ka ka ka ka ka ka ka ka ka ka ka ka ka ka ka ka ka ka ka ka ka ka ka ka ka kae bahut acha rahna bhai bhai rahna bhai rahna bhai rah rahna de too our development hone k chances hai india</v>
      </c>
      <c r="D1590" s="4" t="s">
        <v>3287</v>
      </c>
      <c r="E1590" s="4"/>
      <c r="F1590" s="4"/>
      <c r="G1590" s="4"/>
      <c r="H1590" s="4"/>
      <c r="I1590" s="4"/>
      <c r="J1590" s="4"/>
      <c r="K1590" s="4"/>
      <c r="L1590" s="4"/>
      <c r="M1590" s="4"/>
      <c r="N1590" s="4"/>
      <c r="O1590" s="4"/>
      <c r="P1590" s="4"/>
      <c r="Q1590" s="4"/>
      <c r="R1590" s="4"/>
      <c r="S1590" s="4"/>
      <c r="T1590" s="4"/>
      <c r="U1590" s="4"/>
      <c r="V1590" s="4"/>
      <c r="W1590" s="4"/>
      <c r="X1590" s="4"/>
      <c r="Y1590" s="4"/>
      <c r="Z1590" s="4"/>
    </row>
    <row r="1591" spans="1:26" ht="14.25" customHeight="1" x14ac:dyDescent="0.3">
      <c r="A1591" s="6" t="s">
        <v>2746</v>
      </c>
      <c r="B1591" s="6" t="s">
        <v>2747</v>
      </c>
      <c r="C1591" s="4" t="str">
        <f ca="1">IFERROR(__xludf.DUMMYFUNCTION("GOOGLETRANSLATE(B1591,""auto"",""en"")"),"Mananiy Pradhanmantri Mahoday Sadar Naman. agar netaon aur mantriyon ko sirf ek hi pension diya jaaye to isase hamare desh ka arthik budget aur sudridh hoga tatha is paise is paise se sarkari karmkahariyon aur sena shamila javan ko bhi paye Mahoday mein a"&amp;"apke sabhi karyon ki prashansa karti hun aur main chahti hun ki aap in baton per bhi dhyan den.")</f>
        <v>Mananiy Pradhanmantri Mahoday Sadar Naman. agar netaon aur mantriyon ko sirf ek hi pension diya jaaye to isase hamare desh ka arthik budget aur sudridh hoga tatha is paise is paise se sarkari karmkahariyon aur sena shamila javan ko bhi paye Mahoday mein aapke sabhi karyon ki prashansa karti hun aur main chahti hun ki aap in baton per bhi dhyan den.</v>
      </c>
      <c r="D1591" s="4" t="s">
        <v>3288</v>
      </c>
      <c r="E1591" s="4"/>
      <c r="F1591" s="4"/>
      <c r="G1591" s="4"/>
      <c r="H1591" s="4"/>
      <c r="I1591" s="4"/>
      <c r="J1591" s="4"/>
      <c r="K1591" s="4"/>
      <c r="L1591" s="4"/>
      <c r="M1591" s="4"/>
      <c r="N1591" s="4"/>
      <c r="O1591" s="4"/>
      <c r="P1591" s="4"/>
      <c r="Q1591" s="4"/>
      <c r="R1591" s="4"/>
      <c r="S1591" s="4"/>
      <c r="T1591" s="4"/>
      <c r="U1591" s="4"/>
      <c r="V1591" s="4"/>
      <c r="W1591" s="4"/>
      <c r="X1591" s="4"/>
      <c r="Y1591" s="4"/>
      <c r="Z1591" s="4"/>
    </row>
    <row r="1592" spans="1:26" ht="14.25" customHeight="1" x14ac:dyDescent="0.3">
      <c r="A1592" s="6" t="s">
        <v>2748</v>
      </c>
      <c r="B1592" s="6" t="s">
        <v>2749</v>
      </c>
      <c r="C1592" s="4" t="str">
        <f ca="1">IFERROR(__xludf.DUMMYFUNCTION("GOOGLETRANSLATE(B1592,""auto"",""en"")"),"Genuine Work from home jobs for everyone(govt)")</f>
        <v>Genuine Work from home jobs for everyone(govt)</v>
      </c>
      <c r="D1592" s="4" t="s">
        <v>2749</v>
      </c>
      <c r="E1592" s="4"/>
      <c r="F1592" s="4"/>
      <c r="G1592" s="4"/>
      <c r="H1592" s="4"/>
      <c r="I1592" s="4"/>
      <c r="J1592" s="4"/>
      <c r="K1592" s="4"/>
      <c r="L1592" s="4"/>
      <c r="M1592" s="4"/>
      <c r="N1592" s="4"/>
      <c r="O1592" s="4"/>
      <c r="P1592" s="4"/>
      <c r="Q1592" s="4"/>
      <c r="R1592" s="4"/>
      <c r="S1592" s="4"/>
      <c r="T1592" s="4"/>
      <c r="U1592" s="4"/>
      <c r="V1592" s="4"/>
      <c r="W1592" s="4"/>
      <c r="X1592" s="4"/>
      <c r="Y1592" s="4"/>
      <c r="Z1592" s="4"/>
    </row>
    <row r="1593" spans="1:26" ht="14.25" customHeight="1" x14ac:dyDescent="0.3">
      <c r="A1593" s="6" t="s">
        <v>2748</v>
      </c>
      <c r="B1593" s="6" t="s">
        <v>2750</v>
      </c>
      <c r="C1593" s="4" t="str">
        <f ca="1">IFERROR(__xludf.DUMMYFUNCTION("GOOGLETRANSLATE(B1593,""auto"",""en"")"),"Sab senior citizens ko free of cost (Health issues)")</f>
        <v>Sab senior citizens ko free of cost (Health issues)</v>
      </c>
      <c r="D1593" s="4" t="s">
        <v>2750</v>
      </c>
      <c r="E1593" s="4"/>
      <c r="F1593" s="4"/>
      <c r="G1593" s="4"/>
      <c r="H1593" s="4"/>
      <c r="I1593" s="4"/>
      <c r="J1593" s="4"/>
      <c r="K1593" s="4"/>
      <c r="L1593" s="4"/>
      <c r="M1593" s="4"/>
      <c r="N1593" s="4"/>
      <c r="O1593" s="4"/>
      <c r="P1593" s="4"/>
      <c r="Q1593" s="4"/>
      <c r="R1593" s="4"/>
      <c r="S1593" s="4"/>
      <c r="T1593" s="4"/>
      <c r="U1593" s="4"/>
      <c r="V1593" s="4"/>
      <c r="W1593" s="4"/>
      <c r="X1593" s="4"/>
      <c r="Y1593" s="4"/>
      <c r="Z1593" s="4"/>
    </row>
    <row r="1594" spans="1:26" ht="14.25" customHeight="1" x14ac:dyDescent="0.3">
      <c r="A1594" s="6" t="s">
        <v>2751</v>
      </c>
      <c r="B1594" s="6" t="s">
        <v>2752</v>
      </c>
      <c r="C1594" s="4" t="str">
        <f ca="1">IFERROR(__xludf.DUMMYFUNCTION("GOOGLETRANSLATE(B1594,""auto"",""en"")"),"Sir I am naba to mera question ya hi ki hma kbhi bhi student krna ka liya shi time table nhi mila so mujha acchi sticki study")</f>
        <v>Sir I am naba to mera question ya hi ki hma kbhi bhi student krna ka liya shi time table nhi mila so mujha acchi sticki study</v>
      </c>
      <c r="D1594" s="4" t="s">
        <v>3289</v>
      </c>
      <c r="E1594" s="4"/>
      <c r="F1594" s="4"/>
      <c r="G1594" s="4"/>
      <c r="H1594" s="4"/>
      <c r="I1594" s="4"/>
      <c r="J1594" s="4"/>
      <c r="K1594" s="4"/>
      <c r="L1594" s="4"/>
      <c r="M1594" s="4"/>
      <c r="N1594" s="4"/>
      <c r="O1594" s="4"/>
      <c r="P1594" s="4"/>
      <c r="Q1594" s="4"/>
      <c r="R1594" s="4"/>
      <c r="S1594" s="4"/>
      <c r="T1594" s="4"/>
      <c r="U1594" s="4"/>
      <c r="V1594" s="4"/>
      <c r="W1594" s="4"/>
      <c r="X1594" s="4"/>
      <c r="Y1594" s="4"/>
      <c r="Z1594" s="4"/>
    </row>
    <row r="1595" spans="1:26" ht="14.25" customHeight="1" x14ac:dyDescent="0.3">
      <c r="A1595" s="6" t="s">
        <v>2753</v>
      </c>
      <c r="B1595" s="6" t="s">
        <v>2754</v>
      </c>
      <c r="C1595" s="4" t="str">
        <f ca="1">IFERROR(__xludf.DUMMYFUNCTION("GOOGLETRANSLATE(B1595,""auto"",""en"")"),"I am sanskriti tiwari my question is ke aaj kal sabhi student night study kar na pasand kr te hai but sahi time table kya hai study kar ne ka")</f>
        <v>I am sanskriti tiwari my question is ke aaj kal sabhi student night study kar na pasand kr te hai but sahi time table kya hai study kar ne ka</v>
      </c>
      <c r="D1595" s="4" t="s">
        <v>2754</v>
      </c>
      <c r="E1595" s="4"/>
      <c r="F1595" s="4"/>
      <c r="G1595" s="4"/>
      <c r="H1595" s="4"/>
      <c r="I1595" s="4"/>
      <c r="J1595" s="4"/>
      <c r="K1595" s="4"/>
      <c r="L1595" s="4"/>
      <c r="M1595" s="4"/>
      <c r="N1595" s="4"/>
      <c r="O1595" s="4"/>
      <c r="P1595" s="4"/>
      <c r="Q1595" s="4"/>
      <c r="R1595" s="4"/>
      <c r="S1595" s="4"/>
      <c r="T1595" s="4"/>
      <c r="U1595" s="4"/>
      <c r="V1595" s="4"/>
      <c r="W1595" s="4"/>
      <c r="X1595" s="4"/>
      <c r="Y1595" s="4"/>
      <c r="Z1595" s="4"/>
    </row>
    <row r="1596" spans="1:26" ht="14.25" customHeight="1" x14ac:dyDescent="0.3">
      <c r="A1596" s="6" t="s">
        <v>2574</v>
      </c>
      <c r="B1596" s="6" t="s">
        <v>2755</v>
      </c>
      <c r="C1596" s="4" t="str">
        <f ca="1">IFERROR(__xludf.DUMMYFUNCTION("GOOGLETRANSLATE(B1596,""auto"",""en"")"),"Sir Urban Area Ka Old Family Members Sabsey Jada Problem Mey Hai.")</f>
        <v>Sir Urban Area Ka Old Family Members Sabsey Jada Problem Mey Hai.</v>
      </c>
      <c r="D1596" s="4" t="s">
        <v>3290</v>
      </c>
      <c r="E1596" s="4"/>
      <c r="F1596" s="4"/>
      <c r="G1596" s="4"/>
      <c r="H1596" s="4"/>
      <c r="I1596" s="4"/>
      <c r="J1596" s="4"/>
      <c r="K1596" s="4"/>
      <c r="L1596" s="4"/>
      <c r="M1596" s="4"/>
      <c r="N1596" s="4"/>
      <c r="O1596" s="4"/>
      <c r="P1596" s="4"/>
      <c r="Q1596" s="4"/>
      <c r="R1596" s="4"/>
      <c r="S1596" s="4"/>
      <c r="T1596" s="4"/>
      <c r="U1596" s="4"/>
      <c r="V1596" s="4"/>
      <c r="W1596" s="4"/>
      <c r="X1596" s="4"/>
      <c r="Y1596" s="4"/>
      <c r="Z1596" s="4"/>
    </row>
    <row r="1597" spans="1:26" ht="14.25" customHeight="1" x14ac:dyDescent="0.3">
      <c r="A1597" s="6" t="s">
        <v>2756</v>
      </c>
      <c r="B1597" s="6" t="s">
        <v>2757</v>
      </c>
      <c r="C1597" s="4" t="str">
        <f ca="1">IFERROR(__xludf.DUMMYFUNCTION("GOOGLETRANSLATE(B1597,""auto"",""en"")"),"It's very good for students in this time period of students")</f>
        <v>It's very good for students in this time period of students</v>
      </c>
      <c r="D1597" s="4" t="s">
        <v>2757</v>
      </c>
      <c r="E1597" s="4"/>
      <c r="F1597" s="4"/>
      <c r="G1597" s="4"/>
      <c r="H1597" s="4"/>
      <c r="I1597" s="4"/>
      <c r="J1597" s="4"/>
      <c r="K1597" s="4"/>
      <c r="L1597" s="4"/>
      <c r="M1597" s="4"/>
      <c r="N1597" s="4"/>
      <c r="O1597" s="4"/>
      <c r="P1597" s="4"/>
      <c r="Q1597" s="4"/>
      <c r="R1597" s="4"/>
      <c r="S1597" s="4"/>
      <c r="T1597" s="4"/>
      <c r="U1597" s="4"/>
      <c r="V1597" s="4"/>
      <c r="W1597" s="4"/>
      <c r="X1597" s="4"/>
      <c r="Y1597" s="4"/>
      <c r="Z1597" s="4"/>
    </row>
    <row r="1598" spans="1:26" ht="14.25" customHeight="1" x14ac:dyDescent="0.3">
      <c r="A1598" s="6" t="s">
        <v>2758</v>
      </c>
      <c r="B1598" s="6" t="s">
        <v>2759</v>
      </c>
      <c r="C1598" s="4" t="str">
        <f ca="1">IFERROR(__xludf.DUMMYFUNCTION("GOOGLETRANSLATE(B1598,""auto"",""en"")"),"First of all, administrative officials should ask to meet the middle class and poor families who are always suffering from the problem and they never solve the problem because the officers do not get the free time to sit in the office to sit on the car to"&amp;" sit in the office. Their work is not done and corruption has increased so much that not every man can work by paying money, if every man goes for anything, then the peon of the peon there does not work without priority without money. So the officials sho"&amp;"uld meet the public and sit in the public and not to sit in the office, they should know their problems that the public is worried about the civil service, not for the public service of the people and not power for its meaning Using a person is recruited "&amp;"in civil service so that he can go ahead and do public service
My name is Hitesh Gupta
Ratlam, a service provider by Madhya Pradesh government,")</f>
        <v>First of all, administrative officials should ask to meet the middle class and poor families who are always suffering from the problem and they never solve the problem because the officers do not get the free time to sit in the office to sit on the car to sit in the office. Their work is not done and corruption has increased so much that not every man can work by paying money, if every man goes for anything, then the peon of the peon there does not work without priority without money. So the officials should meet the public and sit in the public and not to sit in the office, they should know their problems that the public is worried about the civil service, not for the public service of the people and not power for its meaning Using a person is recruited in civil service so that he can go ahead and do public service
My name is Hitesh Gupta
Ratlam, a service provider by Madhya Pradesh government,</v>
      </c>
      <c r="D1598" s="4" t="s">
        <v>3291</v>
      </c>
      <c r="E1598" s="4"/>
      <c r="F1598" s="4"/>
      <c r="G1598" s="4"/>
      <c r="H1598" s="4"/>
      <c r="I1598" s="4"/>
      <c r="J1598" s="4"/>
      <c r="K1598" s="4"/>
      <c r="L1598" s="4"/>
      <c r="M1598" s="4"/>
      <c r="N1598" s="4"/>
      <c r="O1598" s="4"/>
      <c r="P1598" s="4"/>
      <c r="Q1598" s="4"/>
      <c r="R1598" s="4"/>
      <c r="S1598" s="4"/>
      <c r="T1598" s="4"/>
      <c r="U1598" s="4"/>
      <c r="V1598" s="4"/>
      <c r="W1598" s="4"/>
      <c r="X1598" s="4"/>
      <c r="Y1598" s="4"/>
      <c r="Z1598" s="4"/>
    </row>
    <row r="1599" spans="1:26" ht="14.25" customHeight="1" x14ac:dyDescent="0.3">
      <c r="A1599" s="6" t="s">
        <v>119</v>
      </c>
      <c r="B1599" s="6" t="s">
        <v>2760</v>
      </c>
      <c r="C1599" s="4" t="str">
        <f ca="1">IFERROR(__xludf.DUMMYFUNCTION("GOOGLETRANSLATE(B1599,""auto"",""en"")"),"भू-निशान : LAND IDENTITY
LAND is perhaps the single biggest source of contention and conflict in the society; primarily because it does not have a Unique and Unalterable Identifier like Aadhaar for humans (or Pashu-Aadhaar for animals).
Unique Land Identi"&amp;"fication would be a Latitude-Longitude combine, for 1 sq. mtr. unit, called a “भू-निशान” ID. The ID would be of 11 digits:
The first 10 numeric digits would signify “Latitude” (aa.bbb degrees North) and “Longitude” (xx.yyy degrees East), and last alpha di"&amp;"git would the status flag (eg., S for square; P for polygon only at the extreme border of the net).
The full spread of भू-निशान ID units would be like a vast virtual net of square/polygon units, all contiguous without gap, falling over the total Indian ge"&amp;"ography, stretching end-to-end across the entire sovereign space.
For example, the भू-निशान of a certain point in Vasant Kunj, New Delhi, could be 2853577139S.
The entire mapping can be done through Algorithms driven by AI.")</f>
        <v>भू-निशान : LAND IDENTITY
LAND is perhaps the single biggest source of contention and conflict in the society; primarily because it does not have a Unique and Unalterable Identifier like Aadhaar for humans (or Pashu-Aadhaar for animals).
Unique Land Identification would be a Latitude-Longitude combine, for 1 sq. mtr. unit, called a “भू-निशान” ID. The ID would be of 11 digits:
The first 10 numeric digits would signify “Latitude” (aa.bbb degrees North) and “Longitude” (xx.yyy degrees East), and last alpha digit would the status flag (eg., S for square; P for polygon only at the extreme border of the net).
The full spread of भू-निशान ID units would be like a vast virtual net of square/polygon units, all contiguous without gap, falling over the total Indian geography, stretching end-to-end across the entire sovereign space.
For example, the भू-निशान of a certain point in Vasant Kunj, New Delhi, could be 2853577139S.
The entire mapping can be done through Algorithms driven by AI.</v>
      </c>
      <c r="D1599" s="4" t="s">
        <v>2760</v>
      </c>
      <c r="E1599" s="4"/>
      <c r="F1599" s="4"/>
      <c r="G1599" s="4"/>
      <c r="H1599" s="4"/>
      <c r="I1599" s="4"/>
      <c r="J1599" s="4"/>
      <c r="K1599" s="4"/>
      <c r="L1599" s="4"/>
      <c r="M1599" s="4"/>
      <c r="N1599" s="4"/>
      <c r="O1599" s="4"/>
      <c r="P1599" s="4"/>
      <c r="Q1599" s="4"/>
      <c r="R1599" s="4"/>
      <c r="S1599" s="4"/>
      <c r="T1599" s="4"/>
      <c r="U1599" s="4"/>
      <c r="V1599" s="4"/>
      <c r="W1599" s="4"/>
      <c r="X1599" s="4"/>
      <c r="Y1599" s="4"/>
      <c r="Z1599" s="4"/>
    </row>
    <row r="1600" spans="1:26" ht="14.25" customHeight="1" x14ac:dyDescent="0.3">
      <c r="A1600" s="6" t="s">
        <v>2761</v>
      </c>
      <c r="B1600" s="6" t="s">
        <v>2762</v>
      </c>
      <c r="C1600" s="4" t="str">
        <f ca="1">IFERROR(__xludf.DUMMYFUNCTION("GOOGLETRANSLATE(B1600,""auto"",""en"")"),"sir je Ram sir ma rahul kumar faridabad se sir ma poor man ka son hu or army ke tayeari kar raha hu or muje patta ha nokari to milage nahi per ma apna kaam apna kaam karna chaata hu paaye Documents Per Documents Magg Rahi ha ap ko ko asa rule nikalna chai"&amp;"ea ke sab ko lone mill sake jab ke poor man lone bhar sakta ha or rich man nahi agar poor Man 1 Phone VE Bank in man ko lone nahi datha ha please asa karo ke sab ko lone mill sake jis se poor man rich ho sake-you")</f>
        <v>sir je Ram sir ma rahul kumar faridabad se sir ma poor man ka son hu or army ke tayeari kar raha hu or muje patta ha nokari to milage nahi per ma apna kaam apna kaam karna chaata hu paaye Documents Per Documents Magg Rahi ha ap ko ko asa rule nikalna chaiea ke sab ko lone mill sake jab ke poor man lone bhar sakta ha or rich man nahi agar poor Man 1 Phone VE Bank in man ko lone nahi datha ha please asa karo ke sab ko lone mill sake jis se poor man rich ho sake-you</v>
      </c>
      <c r="D1600" s="4" t="s">
        <v>3292</v>
      </c>
      <c r="E1600" s="4"/>
      <c r="F1600" s="4"/>
      <c r="G1600" s="4"/>
      <c r="H1600" s="4"/>
      <c r="I1600" s="4"/>
      <c r="J1600" s="4"/>
      <c r="K1600" s="4"/>
      <c r="L1600" s="4"/>
      <c r="M1600" s="4"/>
      <c r="N1600" s="4"/>
      <c r="O1600" s="4"/>
      <c r="P1600" s="4"/>
      <c r="Q1600" s="4"/>
      <c r="R1600" s="4"/>
      <c r="S1600" s="4"/>
      <c r="T1600" s="4"/>
      <c r="U1600" s="4"/>
      <c r="V1600" s="4"/>
      <c r="W1600" s="4"/>
      <c r="X1600" s="4"/>
      <c r="Y1600" s="4"/>
      <c r="Z1600" s="4"/>
    </row>
    <row r="1601" spans="1:26" ht="14.25" customHeight="1" x14ac:dyDescent="0.3">
      <c r="A1601" s="6" t="s">
        <v>2763</v>
      </c>
      <c r="B1601" s="6" t="s">
        <v>2764</v>
      </c>
      <c r="C1601" s="4" t="str">
        <f ca="1">IFERROR(__xludf.DUMMYFUNCTION("GOOGLETRANSLATE(B1601,""auto"",""en"")"),"Kulsum")</f>
        <v>Kulsum</v>
      </c>
      <c r="D1601" s="4" t="s">
        <v>2764</v>
      </c>
      <c r="E1601" s="4"/>
      <c r="F1601" s="4"/>
      <c r="G1601" s="4"/>
      <c r="H1601" s="4"/>
      <c r="I1601" s="4"/>
      <c r="J1601" s="4"/>
      <c r="K1601" s="4"/>
      <c r="L1601" s="4"/>
      <c r="M1601" s="4"/>
      <c r="N1601" s="4"/>
      <c r="O1601" s="4"/>
      <c r="P1601" s="4"/>
      <c r="Q1601" s="4"/>
      <c r="R1601" s="4"/>
      <c r="S1601" s="4"/>
      <c r="T1601" s="4"/>
      <c r="U1601" s="4"/>
      <c r="V1601" s="4"/>
      <c r="W1601" s="4"/>
      <c r="X1601" s="4"/>
      <c r="Y1601" s="4"/>
      <c r="Z1601" s="4"/>
    </row>
    <row r="1602" spans="1:26" ht="14.25" customHeight="1" x14ac:dyDescent="0.3">
      <c r="A1602" s="6" t="s">
        <v>2765</v>
      </c>
      <c r="B1602" s="6" t="s">
        <v>2766</v>
      </c>
      <c r="C1602" s="4" t="str">
        <f ca="1">IFERROR(__xludf.DUMMYFUNCTION("GOOGLETRANSLATE(B1602,""auto"",""en"")"),"maan ki baat is a good idea for all")</f>
        <v>maan ki baat is a good idea for all</v>
      </c>
      <c r="D1602" s="4" t="s">
        <v>2766</v>
      </c>
      <c r="E1602" s="4"/>
      <c r="F1602" s="4"/>
      <c r="G1602" s="4"/>
      <c r="H1602" s="4"/>
      <c r="I1602" s="4"/>
      <c r="J1602" s="4"/>
      <c r="K1602" s="4"/>
      <c r="L1602" s="4"/>
      <c r="M1602" s="4"/>
      <c r="N1602" s="4"/>
      <c r="O1602" s="4"/>
      <c r="P1602" s="4"/>
      <c r="Q1602" s="4"/>
      <c r="R1602" s="4"/>
      <c r="S1602" s="4"/>
      <c r="T1602" s="4"/>
      <c r="U1602" s="4"/>
      <c r="V1602" s="4"/>
      <c r="W1602" s="4"/>
      <c r="X1602" s="4"/>
      <c r="Y1602" s="4"/>
      <c r="Z1602" s="4"/>
    </row>
    <row r="1603" spans="1:26" ht="14.25" customHeight="1" x14ac:dyDescent="0.3">
      <c r="A1603" s="6" t="s">
        <v>2767</v>
      </c>
      <c r="B1603" s="6" t="s">
        <v>2768</v>
      </c>
      <c r="C1603" s="4" t="str">
        <f ca="1">IFERROR(__xludf.DUMMYFUNCTION("GOOGLETRANSLATE(B1603,""auto"",""en"")"),"hamna ni teknoloji ne karne hava ma pradushan ochhu thayu chhe pan atluy ochhu nathi thyu ke aapne sav pradushan bandh thayu hoy pradushan to haji pan thayj chhe .ane atkavva phela a janvu jaruri chhe ke pradushan thay chhe senathi to pradushan vahan thi "&amp;"ane chulla thi thay Chhe to any jagyae aapne iliatrik bike vaparvi joia ane chulla ni jagyaye aapne gas vaparvo joia jo ak vyakti thi to aakam karvu sakya nathi parntu jo aapne badha bhega madi ne aa kamo kane kan tad")</f>
        <v>hamna ni teknoloji ne karne hava ma pradushan ochhu thayu chhe pan atluy ochhu nathi thyu ke aapne sav pradushan bandh thayu hoy pradushan to haji pan thayj chhe .ane atkavva phela a janvu jaruri chhe ke pradushan thay chhe senathi to pradushan vahan thi ane chulla thi thay Chhe to any jagyae aapne iliatrik bike vaparvi joia ane chulla ni jagyaye aapne gas vaparvo joia jo ak vyakti thi to aakam karvu sakya nathi parntu jo aapne badha bhega madi ne aa kamo kane kan tad</v>
      </c>
      <c r="D1603" s="4" t="s">
        <v>3293</v>
      </c>
      <c r="E1603" s="4"/>
      <c r="F1603" s="4"/>
      <c r="G1603" s="4"/>
      <c r="H1603" s="4"/>
      <c r="I1603" s="4"/>
      <c r="J1603" s="4"/>
      <c r="K1603" s="4"/>
      <c r="L1603" s="4"/>
      <c r="M1603" s="4"/>
      <c r="N1603" s="4"/>
      <c r="O1603" s="4"/>
      <c r="P1603" s="4"/>
      <c r="Q1603" s="4"/>
      <c r="R1603" s="4"/>
      <c r="S1603" s="4"/>
      <c r="T1603" s="4"/>
      <c r="U1603" s="4"/>
      <c r="V1603" s="4"/>
      <c r="W1603" s="4"/>
      <c r="X1603" s="4"/>
      <c r="Y1603" s="4"/>
      <c r="Z1603" s="4"/>
    </row>
    <row r="1604" spans="1:26" ht="14.25" customHeight="1" x14ac:dyDescent="0.3">
      <c r="A1604" s="6" t="s">
        <v>2767</v>
      </c>
      <c r="B1604" s="6" t="s">
        <v>2769</v>
      </c>
      <c r="C1604" s="4" t="str">
        <f ca="1">IFERROR(__xludf.DUMMYFUNCTION("GOOGLETRANSLATE(B1604,""auto"",""en"")"),"my name is chitra a haidrojan with mixd ocsijan and made water")</f>
        <v>my name is chitra a haidrojan with mixd ocsijan and made water</v>
      </c>
      <c r="D1604" s="4" t="s">
        <v>2769</v>
      </c>
      <c r="E1604" s="4"/>
      <c r="F1604" s="4"/>
      <c r="G1604" s="4"/>
      <c r="H1604" s="4"/>
      <c r="I1604" s="4"/>
      <c r="J1604" s="4"/>
      <c r="K1604" s="4"/>
      <c r="L1604" s="4"/>
      <c r="M1604" s="4"/>
      <c r="N1604" s="4"/>
      <c r="O1604" s="4"/>
      <c r="P1604" s="4"/>
      <c r="Q1604" s="4"/>
      <c r="R1604" s="4"/>
      <c r="S1604" s="4"/>
      <c r="T1604" s="4"/>
      <c r="U1604" s="4"/>
      <c r="V1604" s="4"/>
      <c r="W1604" s="4"/>
      <c r="X1604" s="4"/>
      <c r="Y1604" s="4"/>
      <c r="Z1604" s="4"/>
    </row>
    <row r="1605" spans="1:26" ht="14.25" customHeight="1" x14ac:dyDescent="0.3">
      <c r="A1605" s="6" t="s">
        <v>2770</v>
      </c>
      <c r="B1605" s="6" t="s">
        <v>2771</v>
      </c>
      <c r="C1605" s="4" t="str">
        <f ca="1">IFERROR(__xludf.DUMMYFUNCTION("GOOGLETRANSLATE(B1605,""auto"",""en"")"),"Brown sugar is a sugar that is containing molasses ... which is not refined and converted into white sugar ... You can call it brown sugar ... The color is also golden, it is golden, it is crying sugar Also says.
The poisonous white sugar we use have neit"&amp;"her vitamin nor any mineral ... but this brown sugar contains adequate balanced amounts from vitamin B6 to B12 magnesium potassium.")</f>
        <v>Brown sugar is a sugar that is containing molasses ... which is not refined and converted into white sugar ... You can call it brown sugar ... The color is also golden, it is golden, it is crying sugar Also says.
The poisonous white sugar we use have neither vitamin nor any mineral ... but this brown sugar contains adequate balanced amounts from vitamin B6 to B12 magnesium potassium.</v>
      </c>
      <c r="D1605" s="4" t="s">
        <v>3294</v>
      </c>
      <c r="E1605" s="4"/>
      <c r="F1605" s="4"/>
      <c r="G1605" s="4"/>
      <c r="H1605" s="4"/>
      <c r="I1605" s="4"/>
      <c r="J1605" s="4"/>
      <c r="K1605" s="4"/>
      <c r="L1605" s="4"/>
      <c r="M1605" s="4"/>
      <c r="N1605" s="4"/>
      <c r="O1605" s="4"/>
      <c r="P1605" s="4"/>
      <c r="Q1605" s="4"/>
      <c r="R1605" s="4"/>
      <c r="S1605" s="4"/>
      <c r="T1605" s="4"/>
      <c r="U1605" s="4"/>
      <c r="V1605" s="4"/>
      <c r="W1605" s="4"/>
      <c r="X1605" s="4"/>
      <c r="Y1605" s="4"/>
      <c r="Z1605" s="4"/>
    </row>
    <row r="1606" spans="1:26" ht="14.25" customHeight="1" x14ac:dyDescent="0.3">
      <c r="A1606" s="6" t="s">
        <v>2772</v>
      </c>
      <c r="B1606" s="6" t="s">
        <v>2773</v>
      </c>
      <c r="C1606" s="4" t="str">
        <f ca="1">IFERROR(__xludf.DUMMYFUNCTION("GOOGLETRANSLATE(B1606,""auto"",""en"")"),"In India democracy form of government is having but still thre is not big development in our country this is due to many reasons for examples. Some people want development but other not support them ,and some people want to do something for theri country "&amp;"but few people dominant them by their power apart from this government also not do such activities which is helpfull for their citizens and also not proving platform that people can do something by the help of some scheme and programmes. I request to all "&amp;"the leader of our country that please provide scheme and programmes which play an important role in people life they can take help of such schemes to develop their self as well as their country.It is not helpful for only citizens it is also helpful for le"&amp;"ader in such a way that leader can know what theri citizens really needed and try to give every people theri own judristion so people can also keep theri opinion in front of poltical leaders whic is quite good for developments thanku")</f>
        <v>In India democracy form of government is having but still thre is not big development in our country this is due to many reasons for examples. Some people want development but other not support them ,and some people want to do something for theri country but few people dominant them by their power apart from this government also not do such activities which is helpfull for their citizens and also not proving platform that people can do something by the help of some scheme and programmes. I request to all the leader of our country that please provide scheme and programmes which play an important role in people life they can take help of such schemes to develop their self as well as their country.It is not helpful for only citizens it is also helpful for leader in such a way that leader can know what theri citizens really needed and try to give every people theri own judristion so people can also keep theri opinion in front of poltical leaders whic is quite good for developments thanku</v>
      </c>
      <c r="D1606" s="4" t="s">
        <v>2773</v>
      </c>
      <c r="E1606" s="4"/>
      <c r="F1606" s="4"/>
      <c r="G1606" s="4"/>
      <c r="H1606" s="4"/>
      <c r="I1606" s="4"/>
      <c r="J1606" s="4"/>
      <c r="K1606" s="4"/>
      <c r="L1606" s="4"/>
      <c r="M1606" s="4"/>
      <c r="N1606" s="4"/>
      <c r="O1606" s="4"/>
      <c r="P1606" s="4"/>
      <c r="Q1606" s="4"/>
      <c r="R1606" s="4"/>
      <c r="S1606" s="4"/>
      <c r="T1606" s="4"/>
      <c r="U1606" s="4"/>
      <c r="V1606" s="4"/>
      <c r="W1606" s="4"/>
      <c r="X1606" s="4"/>
      <c r="Y1606" s="4"/>
      <c r="Z1606" s="4"/>
    </row>
    <row r="1607" spans="1:26" ht="14.25" customHeight="1" x14ac:dyDescent="0.3">
      <c r="A1607" s="6" t="s">
        <v>2774</v>
      </c>
      <c r="B1607" s="6" t="s">
        <v>2775</v>
      </c>
      <c r="C1607" s="4" t="str">
        <f ca="1">IFERROR(__xludf.DUMMYFUNCTION("GOOGLETRANSLATE(B1607,""auto"",""en"")"),"Dear Prime Minister,
Being the citizen and an Engineer by profession I would like to highlight some of my ideas while constructing the new metro rail track in different cities.
As you can see the metro pillars and station are raised 2 floor high to accomm"&amp;"odate stations on first floor and tracks on second floor.
In this what we can do is laying tracks on fist floor and building stations on second floor, this can reduce the pillar height for overall stretch of tracks and huge savings can be done.
Arrangemen"&amp;"ts should be such that people first go to 2 floor having great area, buy ticket and then climb down to 1 floor where tracks are laid to catch train.
If the height of pillar is just not to disturb traffic bellow, then what the traffic bellow the station, s"&amp;"o I suppose we can compromise with the height of tracks.
This would really be very cost effective and design wise very ergonomic.
Thanking you")</f>
        <v>Dear Prime Minister,
Being the citizen and an Engineer by profession I would like to highlight some of my ideas while constructing the new metro rail track in different cities.
As you can see the metro pillars and station are raised 2 floor high to accommodate stations on first floor and tracks on second floor.
In this what we can do is laying tracks on fist floor and building stations on second floor, this can reduce the pillar height for overall stretch of tracks and huge savings can be done.
Arrangements should be such that people first go to 2 floor having great area, buy ticket and then climb down to 1 floor where tracks are laid to catch train.
If the height of pillar is just not to disturb traffic bellow, then what the traffic bellow the station, so I suppose we can compromise with the height of tracks.
This would really be very cost effective and design wise very ergonomic.
Thanking you</v>
      </c>
      <c r="D1607" s="4" t="s">
        <v>2775</v>
      </c>
      <c r="E1607" s="4"/>
      <c r="F1607" s="4"/>
      <c r="G1607" s="4"/>
      <c r="H1607" s="4"/>
      <c r="I1607" s="4"/>
      <c r="J1607" s="4"/>
      <c r="K1607" s="4"/>
      <c r="L1607" s="4"/>
      <c r="M1607" s="4"/>
      <c r="N1607" s="4"/>
      <c r="O1607" s="4"/>
      <c r="P1607" s="4"/>
      <c r="Q1607" s="4"/>
      <c r="R1607" s="4"/>
      <c r="S1607" s="4"/>
      <c r="T1607" s="4"/>
      <c r="U1607" s="4"/>
      <c r="V1607" s="4"/>
      <c r="W1607" s="4"/>
      <c r="X1607" s="4"/>
      <c r="Y1607" s="4"/>
      <c r="Z1607" s="4"/>
    </row>
    <row r="1608" spans="1:26" ht="14.25" customHeight="1" x14ac:dyDescent="0.3">
      <c r="A1608" s="6" t="s">
        <v>2776</v>
      </c>
      <c r="B1608" s="6" t="s">
        <v>2777</v>
      </c>
      <c r="C1608" s="4" t="str">
        <f ca="1">IFERROR(__xludf.DUMMYFUNCTION("GOOGLETRANSLATE(B1608,""auto"",""en"")"),"Dear prime minister
I am rachit Sharma from Agra . I just want to ask you that is it really important to conduct board examination in February because students are not well prepared for these examination or these exam are very important for students and h"&amp;"is/her parents students should get some time to prepare for examination. In some schools syllabus is not completed. Some students just finish the syllabus and doing practice of questions. The biggest is this full course is coming in one paper it make more"&amp;" burden on students. Please sir give us some more time to prepare well
If you do this we will get happy and thankful to you.
Thankuuuuuuuuuuuuuuuuu😊😊😊😊😊😊😊😊😊😊😊")</f>
        <v>Dear prime minister
I am rachit Sharma from Agra . I just want to ask you that is it really important to conduct board examination in February because students are not well prepared for these examination or these exam are very important for students and his/her parents students should get some time to prepare for examination. In some schools syllabus is not completed. Some students just finish the syllabus and doing practice of questions. The biggest is this full course is coming in one paper it make more burden on students. Please sir give us some more time to prepare well
If you do this we will get happy and thankful to you.
Thankuuuuuuuuuuuuuuuuu😊😊😊😊😊😊😊😊😊😊😊</v>
      </c>
      <c r="D1608" s="4" t="s">
        <v>2777</v>
      </c>
      <c r="E1608" s="4"/>
      <c r="F1608" s="4"/>
      <c r="G1608" s="4"/>
      <c r="H1608" s="4"/>
      <c r="I1608" s="4"/>
      <c r="J1608" s="4"/>
      <c r="K1608" s="4"/>
      <c r="L1608" s="4"/>
      <c r="M1608" s="4"/>
      <c r="N1608" s="4"/>
      <c r="O1608" s="4"/>
      <c r="P1608" s="4"/>
      <c r="Q1608" s="4"/>
      <c r="R1608" s="4"/>
      <c r="S1608" s="4"/>
      <c r="T1608" s="4"/>
      <c r="U1608" s="4"/>
      <c r="V1608" s="4"/>
      <c r="W1608" s="4"/>
      <c r="X1608" s="4"/>
      <c r="Y1608" s="4"/>
      <c r="Z1608" s="4"/>
    </row>
    <row r="1609" spans="1:26" ht="14.25" customHeight="1" x14ac:dyDescent="0.3">
      <c r="A1609" s="6" t="s">
        <v>2778</v>
      </c>
      <c r="B1609" s="6" t="s">
        <v>2779</v>
      </c>
      <c r="C1609" s="4" t="str">
        <f ca="1">IFERROR(__xludf.DUMMYFUNCTION("GOOGLETRANSLATE(B1609,""auto"",""en"")"),"myself k venkatlakshmi i want to share my ideas that y the gov of India is not providing a platform to youth to work or face the problem as I am a young generation of this nation but i want find any work that suits my ability and to overcome the family fi"&amp;"nance problem but really there is no work i can find i searched many things I just want to tell is give a chance to young generation to work as there is no work we can find. just going to depression and stress and want to leave this world as soon as possi"&amp;"ble . the only problem is economic crises . here it proves money is everything without money we cannot do anything this country or this world depends on money which created by man . now it's time for money rule not humanity . humanity is dieing under the "&amp;"Money importance . there is talent but there is no money so we cannot do anything it is the only thing . we should develop a platform where a young generation should not face this problem are get rid of this planet because of money TQ.")</f>
        <v>myself k venkatlakshmi i want to share my ideas that y the gov of India is not providing a platform to youth to work or face the problem as I am a young generation of this nation but i want find any work that suits my ability and to overcome the family finance problem but really there is no work i can find i searched many things I just want to tell is give a chance to young generation to work as there is no work we can find. just going to depression and stress and want to leave this world as soon as possible . the only problem is economic crises . here it proves money is everything without money we cannot do anything this country or this world depends on money which created by man . now it's time for money rule not humanity . humanity is dieing under the Money importance . there is talent but there is no money so we cannot do anything it is the only thing . we should develop a platform where a young generation should not face this problem are get rid of this planet because of money TQ.</v>
      </c>
      <c r="D1609" s="4" t="s">
        <v>2779</v>
      </c>
      <c r="E1609" s="4"/>
      <c r="F1609" s="4"/>
      <c r="G1609" s="4"/>
      <c r="H1609" s="4"/>
      <c r="I1609" s="4"/>
      <c r="J1609" s="4"/>
      <c r="K1609" s="4"/>
      <c r="L1609" s="4"/>
      <c r="M1609" s="4"/>
      <c r="N1609" s="4"/>
      <c r="O1609" s="4"/>
      <c r="P1609" s="4"/>
      <c r="Q1609" s="4"/>
      <c r="R1609" s="4"/>
      <c r="S1609" s="4"/>
      <c r="T1609" s="4"/>
      <c r="U1609" s="4"/>
      <c r="V1609" s="4"/>
      <c r="W1609" s="4"/>
      <c r="X1609" s="4"/>
      <c r="Y1609" s="4"/>
      <c r="Z1609" s="4"/>
    </row>
    <row r="1610" spans="1:26" ht="14.25" customHeight="1" x14ac:dyDescent="0.3">
      <c r="A1610" s="6" t="s">
        <v>2765</v>
      </c>
      <c r="B1610" s="6" t="s">
        <v>2780</v>
      </c>
      <c r="C1610" s="4" t="str">
        <f ca="1">IFERROR(__xludf.DUMMYFUNCTION("GOOGLETRANSLATE(B1610,""auto"",""en"")"),"All government functions held to award sports persons like Arjun,Khel ratna,Padma or to literates for sahitya academy awards sangit academy awards,or awards in music ,culture,bravery awards, Padma awards should be held in big stadiums in a big way to give"&amp;" justification to achivers and to motivate more people.
Regards")</f>
        <v>All government functions held to award sports persons like Arjun,Khel ratna,Padma or to literates for sahitya academy awards sangit academy awards,or awards in music ,culture,bravery awards, Padma awards should be held in big stadiums in a big way to give justification to achivers and to motivate more people.
Regards</v>
      </c>
      <c r="D1610" s="4" t="s">
        <v>2780</v>
      </c>
      <c r="E1610" s="4"/>
      <c r="F1610" s="4"/>
      <c r="G1610" s="4"/>
      <c r="H1610" s="4"/>
      <c r="I1610" s="4"/>
      <c r="J1610" s="4"/>
      <c r="K1610" s="4"/>
      <c r="L1610" s="4"/>
      <c r="M1610" s="4"/>
      <c r="N1610" s="4"/>
      <c r="O1610" s="4"/>
      <c r="P1610" s="4"/>
      <c r="Q1610" s="4"/>
      <c r="R1610" s="4"/>
      <c r="S1610" s="4"/>
      <c r="T1610" s="4"/>
      <c r="U1610" s="4"/>
      <c r="V1610" s="4"/>
      <c r="W1610" s="4"/>
      <c r="X1610" s="4"/>
      <c r="Y1610" s="4"/>
      <c r="Z1610" s="4"/>
    </row>
    <row r="1611" spans="1:26" ht="14.25" customHeight="1" x14ac:dyDescent="0.3">
      <c r="A1611" s="6" t="s">
        <v>2781</v>
      </c>
      <c r="B1611" s="6" t="s">
        <v>2782</v>
      </c>
      <c r="C1611" s="4" t="str">
        <f ca="1">IFERROR(__xludf.DUMMYFUNCTION("GOOGLETRANSLATE(B1611,""auto"",""en"")"),"Good afternoon, Sir
Keeping in view the importance of fitness and good health, one dedicated channel is required on the same.It should be 24 x 7.It should cover
1.Diseases and medicine
2. Precautionary measures to avoid diseases
3. Fitness program includi"&amp;"ng Yoga and different exercises
4.Diet
5.Diet and fitness programs practiced by sports stars, filmstars, politicians, industrialists,etc")</f>
        <v>Good afternoon, Sir
Keeping in view the importance of fitness and good health, one dedicated channel is required on the same.It should be 24 x 7.It should cover
1.Diseases and medicine
2. Precautionary measures to avoid diseases
3. Fitness program including Yoga and different exercises
4.Diet
5.Diet and fitness programs practiced by sports stars, filmstars, politicians, industrialists,etc</v>
      </c>
      <c r="D1611" s="4" t="s">
        <v>2782</v>
      </c>
      <c r="E1611" s="4"/>
      <c r="F1611" s="4"/>
      <c r="G1611" s="4"/>
      <c r="H1611" s="4"/>
      <c r="I1611" s="4"/>
      <c r="J1611" s="4"/>
      <c r="K1611" s="4"/>
      <c r="L1611" s="4"/>
      <c r="M1611" s="4"/>
      <c r="N1611" s="4"/>
      <c r="O1611" s="4"/>
      <c r="P1611" s="4"/>
      <c r="Q1611" s="4"/>
      <c r="R1611" s="4"/>
      <c r="S1611" s="4"/>
      <c r="T1611" s="4"/>
      <c r="U1611" s="4"/>
      <c r="V1611" s="4"/>
      <c r="W1611" s="4"/>
      <c r="X1611" s="4"/>
      <c r="Y1611" s="4"/>
      <c r="Z1611" s="4"/>
    </row>
    <row r="1612" spans="1:26" ht="14.25" customHeight="1" x14ac:dyDescent="0.3">
      <c r="A1612" s="6" t="s">
        <v>2783</v>
      </c>
      <c r="B1612" s="6" t="s">
        <v>2784</v>
      </c>
      <c r="C1612" s="4" t="str">
        <f ca="1">IFERROR(__xludf.DUMMYFUNCTION("GOOGLETRANSLATE(B1612,""auto"",""en"")"),"Even very old document is being digitized, rewritten (like Certified-Property-Sale-Deed document in Registration-Department), verified and uploaded as image-file to enhance online e-Governance Services. But the content is not searchable. Sometimes, the ha"&amp;"ndwriting is not clear / legible.
A suggestion is submitted to improve the services further by creating the content as a searchable text-file by using the recent dictation-tools for English and Indian Languages (speech to text tool like Google https://dic"&amp;"tation.io/speech); the new text-file gives many advantages like smaller-size, verifiable through barcode, better-security, legible-content")</f>
        <v>Even very old document is being digitized, rewritten (like Certified-Property-Sale-Deed document in Registration-Department), verified and uploaded as image-file to enhance online e-Governance Services. But the content is not searchable. Sometimes, the handwriting is not clear / legible.
A suggestion is submitted to improve the services further by creating the content as a searchable text-file by using the recent dictation-tools for English and Indian Languages (speech to text tool like Google https://dictation.io/speech); the new text-file gives many advantages like smaller-size, verifiable through barcode, better-security, legible-content</v>
      </c>
      <c r="D1612" s="4" t="s">
        <v>2784</v>
      </c>
      <c r="E1612" s="4"/>
      <c r="F1612" s="4"/>
      <c r="G1612" s="4"/>
      <c r="H1612" s="4"/>
      <c r="I1612" s="4"/>
      <c r="J1612" s="4"/>
      <c r="K1612" s="4"/>
      <c r="L1612" s="4"/>
      <c r="M1612" s="4"/>
      <c r="N1612" s="4"/>
      <c r="O1612" s="4"/>
      <c r="P1612" s="4"/>
      <c r="Q1612" s="4"/>
      <c r="R1612" s="4"/>
      <c r="S1612" s="4"/>
      <c r="T1612" s="4"/>
      <c r="U1612" s="4"/>
      <c r="V1612" s="4"/>
      <c r="W1612" s="4"/>
      <c r="X1612" s="4"/>
      <c r="Y1612" s="4"/>
      <c r="Z1612" s="4"/>
    </row>
    <row r="1613" spans="1:26" ht="14.25" customHeight="1" x14ac:dyDescent="0.3">
      <c r="A1613" s="6" t="s">
        <v>2785</v>
      </c>
      <c r="B1613" s="6" t="s">
        <v>2786</v>
      </c>
      <c r="C1613" s="4" t="str">
        <f ca="1">IFERROR(__xludf.DUMMYFUNCTION("GOOGLETRANSLATE(B1613,""auto"",""en"")"),"For the development of India, the Government of India should first provide fertilizer to the farmers at a reasonable price and provide loans to the farmers at a reasonable interest rate which does not include any type of bijolia and I have another request"&amp;" from the government that The government should fulfill the promises that the government makes to waive the electricity bill to waive the loan electricity for the farmers and the government waives these things to the farmers, which is not in time, due to "&amp;"this, many farmers They even commit suicide and I have another request to the government that the problem of water is deteriorating in many places, due to which farmers are facing financial constraints and mental troubles and the government in this sequen"&amp;"ce should be focused early and prosecute Anshu in this order. The dams that are built on the areas, connect those dams through the river or Nehru and store water in them, due to which the ground water level will increase in the environment and I will also"&amp;" be a useful step in the interest of the country, so that the country's income economic system will be its highest peak But it will be therefore honorable Prime Minister of India, Shri Narendra Modi ji")</f>
        <v>For the development of India, the Government of India should first provide fertilizer to the farmers at a reasonable price and provide loans to the farmers at a reasonable interest rate which does not include any type of bijolia and I have another request from the government that The government should fulfill the promises that the government makes to waive the electricity bill to waive the loan electricity for the farmers and the government waives these things to the farmers, which is not in time, due to this, many farmers They even commit suicide and I have another request to the government that the problem of water is deteriorating in many places, due to which farmers are facing financial constraints and mental troubles and the government in this sequence should be focused early and prosecute Anshu in this order. The dams that are built on the areas, connect those dams through the river or Nehru and store water in them, due to which the ground water level will increase in the environment and I will also be a useful step in the interest of the country, so that the country's income economic system will be its highest peak But it will be therefore honorable Prime Minister of India, Shri Narendra Modi ji</v>
      </c>
      <c r="D1613" s="4" t="s">
        <v>3295</v>
      </c>
      <c r="E1613" s="4"/>
      <c r="F1613" s="4"/>
      <c r="G1613" s="4"/>
      <c r="H1613" s="4"/>
      <c r="I1613" s="4"/>
      <c r="J1613" s="4"/>
      <c r="K1613" s="4"/>
      <c r="L1613" s="4"/>
      <c r="M1613" s="4"/>
      <c r="N1613" s="4"/>
      <c r="O1613" s="4"/>
      <c r="P1613" s="4"/>
      <c r="Q1613" s="4"/>
      <c r="R1613" s="4"/>
      <c r="S1613" s="4"/>
      <c r="T1613" s="4"/>
      <c r="U1613" s="4"/>
      <c r="V1613" s="4"/>
      <c r="W1613" s="4"/>
      <c r="X1613" s="4"/>
      <c r="Y1613" s="4"/>
      <c r="Z1613" s="4"/>
    </row>
    <row r="1614" spans="1:26" ht="14.25" customHeight="1" x14ac:dyDescent="0.3">
      <c r="A1614" s="6" t="s">
        <v>2787</v>
      </c>
      <c r="B1614" s="6" t="s">
        <v>2788</v>
      </c>
      <c r="C1614" s="4" t="str">
        <f ca="1">IFERROR(__xludf.DUMMYFUNCTION("GOOGLETRANSLATE(B1614,""auto"",""en"")"),"SIR PLEASE BE KIND ENOUGH TO CONSIDER THE SUBMISSION ATTACHED HERE WITH")</f>
        <v>SIR PLEASE BE KIND ENOUGH TO CONSIDER THE SUBMISSION ATTACHED HERE WITH</v>
      </c>
      <c r="D1614" s="4" t="s">
        <v>2788</v>
      </c>
      <c r="E1614" s="4"/>
      <c r="F1614" s="4"/>
      <c r="G1614" s="4"/>
      <c r="H1614" s="4"/>
      <c r="I1614" s="4"/>
      <c r="J1614" s="4"/>
      <c r="K1614" s="4"/>
      <c r="L1614" s="4"/>
      <c r="M1614" s="4"/>
      <c r="N1614" s="4"/>
      <c r="O1614" s="4"/>
      <c r="P1614" s="4"/>
      <c r="Q1614" s="4"/>
      <c r="R1614" s="4"/>
      <c r="S1614" s="4"/>
      <c r="T1614" s="4"/>
      <c r="U1614" s="4"/>
      <c r="V1614" s="4"/>
      <c r="W1614" s="4"/>
      <c r="X1614" s="4"/>
      <c r="Y1614" s="4"/>
      <c r="Z1614" s="4"/>
    </row>
    <row r="1615" spans="1:26" ht="14.25" customHeight="1" x14ac:dyDescent="0.3">
      <c r="A1615" s="6" t="s">
        <v>2789</v>
      </c>
      <c r="B1615" s="6" t="s">
        <v>2790</v>
      </c>
      <c r="C1615" s="4" t="str">
        <f ca="1">IFERROR(__xludf.DUMMYFUNCTION("GOOGLETRANSLATE(B1615,""auto"",""en"")"),"Dear Modi Ji
I am Dr. Ashok Kumar Asthana, working with Sarala Birla University, Ranchi. I want to request for a cause that could bring change in the Information system. Every year govt use tp spend a lot on transmission of information related to various "&amp;"initiative taken by govt like for students and society. I thing there should be a room allotted in each university to provide information about the initiatives taken by government to student and staff. 1 person should be dedicated to that room Rs 5000 to "&amp;"be contributed each by the government and University to take care of the work of the center. In this way every year in a small budget of Rs 5 to 6 crore every information related to govt will reach students in a factual way. Please think on this")</f>
        <v>Dear Modi Ji
I am Dr. Ashok Kumar Asthana, working with Sarala Birla University, Ranchi. I want to request for a cause that could bring change in the Information system. Every year govt use tp spend a lot on transmission of information related to various initiative taken by govt like for students and society. I thing there should be a room allotted in each university to provide information about the initiatives taken by government to student and staff. 1 person should be dedicated to that room Rs 5000 to be contributed each by the government and University to take care of the work of the center. In this way every year in a small budget of Rs 5 to 6 crore every information related to govt will reach students in a factual way. Please think on this</v>
      </c>
      <c r="D1615" s="4" t="s">
        <v>2790</v>
      </c>
      <c r="E1615" s="4"/>
      <c r="F1615" s="4"/>
      <c r="G1615" s="4"/>
      <c r="H1615" s="4"/>
      <c r="I1615" s="4"/>
      <c r="J1615" s="4"/>
      <c r="K1615" s="4"/>
      <c r="L1615" s="4"/>
      <c r="M1615" s="4"/>
      <c r="N1615" s="4"/>
      <c r="O1615" s="4"/>
      <c r="P1615" s="4"/>
      <c r="Q1615" s="4"/>
      <c r="R1615" s="4"/>
      <c r="S1615" s="4"/>
      <c r="T1615" s="4"/>
      <c r="U1615" s="4"/>
      <c r="V1615" s="4"/>
      <c r="W1615" s="4"/>
      <c r="X1615" s="4"/>
      <c r="Y1615" s="4"/>
      <c r="Z1615" s="4"/>
    </row>
    <row r="1616" spans="1:26" ht="14.25" customHeight="1" x14ac:dyDescent="0.3">
      <c r="A1616" s="6" t="s">
        <v>2791</v>
      </c>
      <c r="B1616" s="6" t="s">
        <v>2792</v>
      </c>
      <c r="C1616" s="4" t="str">
        <f ca="1">IFERROR(__xludf.DUMMYFUNCTION("GOOGLETRANSLATE(B1616,""auto"",""en"")"),"Please create a new service exam for administration post of health and family welfare department Government of India for Doctors as INDIAN MEDICAL AND HEALTH SERVICE under UPSC exams calendar 🙏🙏🙏")</f>
        <v>Please create a new service exam for administration post of health and family welfare department Government of India for Doctors as INDIAN MEDICAL AND HEALTH SERVICE under UPSC exams calendar 🙏🙏🙏</v>
      </c>
      <c r="D1616" s="4" t="s">
        <v>2792</v>
      </c>
      <c r="E1616" s="4"/>
      <c r="F1616" s="4"/>
      <c r="G1616" s="4"/>
      <c r="H1616" s="4"/>
      <c r="I1616" s="4"/>
      <c r="J1616" s="4"/>
      <c r="K1616" s="4"/>
      <c r="L1616" s="4"/>
      <c r="M1616" s="4"/>
      <c r="N1616" s="4"/>
      <c r="O1616" s="4"/>
      <c r="P1616" s="4"/>
      <c r="Q1616" s="4"/>
      <c r="R1616" s="4"/>
      <c r="S1616" s="4"/>
      <c r="T1616" s="4"/>
      <c r="U1616" s="4"/>
      <c r="V1616" s="4"/>
      <c r="W1616" s="4"/>
      <c r="X1616" s="4"/>
      <c r="Y1616" s="4"/>
      <c r="Z1616" s="4"/>
    </row>
    <row r="1617" spans="1:26" ht="14.25" customHeight="1" x14ac:dyDescent="0.3">
      <c r="A1617" s="6" t="s">
        <v>2793</v>
      </c>
      <c r="B1617" s="6" t="s">
        <v>2794</v>
      </c>
      <c r="C1617" s="4" t="str">
        <f ca="1">IFERROR(__xludf.DUMMYFUNCTION("GOOGLETRANSLATE(B1617,""auto"",""en"")"),"Respected Prime Minister Namaskar Kasturba Gandhi Balika Vidyalaya's Class IV Employees Chowkidar Peon and Kitchen is very low. The honorarium of the peon chowkidar is 5750 rupees and the honorarium of the kitchen is 5175 rupees which is available after d"&amp;"oing 24 hours of duty. How to nurture your family such honorarium family, so the Prime Minister requested you with folded hands that in view of the helplessness of all class IV employees, we should also announce the minimum salary to regularize the people"&amp;", we are employed by your life. Will express thanks.")</f>
        <v>Respected Prime Minister Namaskar Kasturba Gandhi Balika Vidyalaya's Class IV Employees Chowkidar Peon and Kitchen is very low. The honorarium of the peon chowkidar is 5750 rupees and the honorarium of the kitchen is 5175 rupees which is available after doing 24 hours of duty. How to nurture your family such honorarium family, so the Prime Minister requested you with folded hands that in view of the helplessness of all class IV employees, we should also announce the minimum salary to regularize the people, we are employed by your life. Will express thanks.</v>
      </c>
      <c r="D1617" s="4" t="s">
        <v>3296</v>
      </c>
      <c r="E1617" s="4"/>
      <c r="F1617" s="4"/>
      <c r="G1617" s="4"/>
      <c r="H1617" s="4"/>
      <c r="I1617" s="4"/>
      <c r="J1617" s="4"/>
      <c r="K1617" s="4"/>
      <c r="L1617" s="4"/>
      <c r="M1617" s="4"/>
      <c r="N1617" s="4"/>
      <c r="O1617" s="4"/>
      <c r="P1617" s="4"/>
      <c r="Q1617" s="4"/>
      <c r="R1617" s="4"/>
      <c r="S1617" s="4"/>
      <c r="T1617" s="4"/>
      <c r="U1617" s="4"/>
      <c r="V1617" s="4"/>
      <c r="W1617" s="4"/>
      <c r="X1617" s="4"/>
      <c r="Y1617" s="4"/>
      <c r="Z1617" s="4"/>
    </row>
    <row r="1618" spans="1:26" ht="14.25" customHeight="1" x14ac:dyDescent="0.3">
      <c r="A1618" s="6" t="s">
        <v>2795</v>
      </c>
      <c r="B1618" s="6" t="s">
        <v>2796</v>
      </c>
      <c r="C1618" s="4" t="str">
        <f ca="1">IFERROR(__xludf.DUMMYFUNCTION("GOOGLETRANSLATE(B1618,""auto"",""en"")"),"Need to improve education structure")</f>
        <v>Need to improve education structure</v>
      </c>
      <c r="D1618" s="4" t="s">
        <v>2796</v>
      </c>
      <c r="E1618" s="4"/>
      <c r="F1618" s="4"/>
      <c r="G1618" s="4"/>
      <c r="H1618" s="4"/>
      <c r="I1618" s="4"/>
      <c r="J1618" s="4"/>
      <c r="K1618" s="4"/>
      <c r="L1618" s="4"/>
      <c r="M1618" s="4"/>
      <c r="N1618" s="4"/>
      <c r="O1618" s="4"/>
      <c r="P1618" s="4"/>
      <c r="Q1618" s="4"/>
      <c r="R1618" s="4"/>
      <c r="S1618" s="4"/>
      <c r="T1618" s="4"/>
      <c r="U1618" s="4"/>
      <c r="V1618" s="4"/>
      <c r="W1618" s="4"/>
      <c r="X1618" s="4"/>
      <c r="Y1618" s="4"/>
      <c r="Z1618" s="4"/>
    </row>
    <row r="1619" spans="1:26" ht="14.25" customHeight="1" x14ac:dyDescent="0.3">
      <c r="A1619" s="6" t="s">
        <v>284</v>
      </c>
      <c r="B1619" s="6" t="s">
        <v>2797</v>
      </c>
      <c r="C1619" s="4" t="str">
        <f ca="1">IFERROR(__xludf.DUMMYFUNCTION("GOOGLETRANSLATE(B1619,""auto"",""en"")"),"To the Prime Minister
In my view, there is a 'one tax system' system, under which 5 percent to 30 percent tax on any product, Its recovery should be done in the factory itself, which will increase its cost, but it will be tax free and sold in the market.
"&amp;"Due to which the shopkeepers will end the hassle of filling GST .
GST monitoring team will monitor only in the factories, which will be an easy process.There are many problems in monitoring of market and transporting. Monitoring can be done easily in fact"&amp;"ories. Small factories whose cost is less than 5 cr they will pay tax of state government , center will collect Tex from bigger factories more than this . Due to which the state governments will pay more attention to setting up small factories, the produc"&amp;"t will increase and state government will get more tax.
I would like to give a presentation on OTS system because it is not possible for me to explain OTS in 1000 words I hope you will invite me .")</f>
        <v>To the Prime Minister
In my view, there is a 'one tax system' system, under which 5 percent to 30 percent tax on any product, Its recovery should be done in the factory itself, which will increase its cost, but it will be tax free and sold in the market.
Due to which the shopkeepers will end the hassle of filling GST .
GST monitoring team will monitor only in the factories, which will be an easy process.There are many problems in monitoring of market and transporting. Monitoring can be done easily in factories. Small factories whose cost is less than 5 cr they will pay tax of state government , center will collect Tex from bigger factories more than this . Due to which the state governments will pay more attention to setting up small factories, the product will increase and state government will get more tax.
I would like to give a presentation on OTS system because it is not possible for me to explain OTS in 1000 words I hope you will invite me .</v>
      </c>
      <c r="D1619" s="4" t="s">
        <v>2797</v>
      </c>
      <c r="E1619" s="4"/>
      <c r="F1619" s="4"/>
      <c r="G1619" s="4"/>
      <c r="H1619" s="4"/>
      <c r="I1619" s="4"/>
      <c r="J1619" s="4"/>
      <c r="K1619" s="4"/>
      <c r="L1619" s="4"/>
      <c r="M1619" s="4"/>
      <c r="N1619" s="4"/>
      <c r="O1619" s="4"/>
      <c r="P1619" s="4"/>
      <c r="Q1619" s="4"/>
      <c r="R1619" s="4"/>
      <c r="S1619" s="4"/>
      <c r="T1619" s="4"/>
      <c r="U1619" s="4"/>
      <c r="V1619" s="4"/>
      <c r="W1619" s="4"/>
      <c r="X1619" s="4"/>
      <c r="Y1619" s="4"/>
      <c r="Z1619" s="4"/>
    </row>
    <row r="1620" spans="1:26" ht="14.25" customHeight="1" x14ac:dyDescent="0.3">
      <c r="A1620" s="6" t="s">
        <v>2798</v>
      </c>
      <c r="B1620" s="6" t="s">
        <v>2799</v>
      </c>
      <c r="C1620" s="4" t="str">
        <f ca="1">IFERROR(__xludf.DUMMYFUNCTION("GOOGLETRANSLATE(B1620,""auto"",""en"")"),"Good")</f>
        <v>Good</v>
      </c>
      <c r="D1620" s="4" t="s">
        <v>2799</v>
      </c>
      <c r="E1620" s="4"/>
      <c r="F1620" s="4"/>
      <c r="G1620" s="4"/>
      <c r="H1620" s="4"/>
      <c r="I1620" s="4"/>
      <c r="J1620" s="4"/>
      <c r="K1620" s="4"/>
      <c r="L1620" s="4"/>
      <c r="M1620" s="4"/>
      <c r="N1620" s="4"/>
      <c r="O1620" s="4"/>
      <c r="P1620" s="4"/>
      <c r="Q1620" s="4"/>
      <c r="R1620" s="4"/>
      <c r="S1620" s="4"/>
      <c r="T1620" s="4"/>
      <c r="U1620" s="4"/>
      <c r="V1620" s="4"/>
      <c r="W1620" s="4"/>
      <c r="X1620" s="4"/>
      <c r="Y1620" s="4"/>
      <c r="Z1620" s="4"/>
    </row>
    <row r="1621" spans="1:26" ht="14.25" customHeight="1" x14ac:dyDescent="0.3">
      <c r="A1621" s="6" t="s">
        <v>2800</v>
      </c>
      <c r="B1621" s="6" t="s">
        <v>2801</v>
      </c>
      <c r="C1621" s="4" t="str">
        <f ca="1">IFERROR(__xludf.DUMMYFUNCTION("GOOGLETRANSLATE(B1621,""auto"",""en"")"),"Even very old document is being digitized, rewritten (like Certified-Property-Sale-Deed document in Registration-Department), verified and uploaded as image-file to enhance online e-Governance Services. But the content is not searchable. Sometimes, the ha"&amp;"ndwriting is not clear / legible.
A suggestion is submitted to improve the services further by creating the content as a searchable text-file by using the recent dictation-tools for English and Indian Languages (speech to text tool like Google https://dic"&amp;"tation.io/speech); the new text-file gives many advantages like smaller-size, verifiable through barcode, better-security, legible-content, better-longevity; it also provides new scope for new value-added business-services (like data-analytics, etc).
The "&amp;"new text-file and old-content-image-file can be printed as new certificate for the old-document.")</f>
        <v>Even very old document is being digitized, rewritten (like Certified-Property-Sale-Deed document in Registration-Department), verified and uploaded as image-file to enhance online e-Governance Services. But the content is not searchable. Sometimes, the handwriting is not clear / legible.
A suggestion is submitted to improve the services further by creating the content as a searchable text-file by using the recent dictation-tools for English and Indian Languages (speech to text tool like Google https://dictation.io/speech); the new text-file gives many advantages like smaller-size, verifiable through barcode, better-security, legible-content, better-longevity; it also provides new scope for new value-added business-services (like data-analytics, etc).
The new text-file and old-content-image-file can be printed as new certificate for the old-document.</v>
      </c>
      <c r="D1621" s="4" t="s">
        <v>2801</v>
      </c>
      <c r="E1621" s="4"/>
      <c r="F1621" s="4"/>
      <c r="G1621" s="4"/>
      <c r="H1621" s="4"/>
      <c r="I1621" s="4"/>
      <c r="J1621" s="4"/>
      <c r="K1621" s="4"/>
      <c r="L1621" s="4"/>
      <c r="M1621" s="4"/>
      <c r="N1621" s="4"/>
      <c r="O1621" s="4"/>
      <c r="P1621" s="4"/>
      <c r="Q1621" s="4"/>
      <c r="R1621" s="4"/>
      <c r="S1621" s="4"/>
      <c r="T1621" s="4"/>
      <c r="U1621" s="4"/>
      <c r="V1621" s="4"/>
      <c r="W1621" s="4"/>
      <c r="X1621" s="4"/>
      <c r="Y1621" s="4"/>
      <c r="Z1621" s="4"/>
    </row>
    <row r="1622" spans="1:26" ht="14.25" customHeight="1" x14ac:dyDescent="0.3">
      <c r="A1622" s="6" t="s">
        <v>284</v>
      </c>
      <c r="B1622" s="6" t="s">
        <v>2802</v>
      </c>
      <c r="C1622" s="4" t="str">
        <f ca="1">IFERROR(__xludf.DUMMYFUNCTION("GOOGLETRANSLATE(B1622,""auto"",""en"")"),"Mr. Prime Minister, please agriculture is suffering a lot due to stray animals like stray bull, cow, nilgai, pig, monkey etc. The farmer takes care of the crops by staying awake day and night, if he misses a little, then the whole field gets cleaned. It i"&amp;"s a request to you that till these problems are not solved, the food giver of the country cannot be happy and prosperous. Please pay attention immediately.
In the agricultural country, the farmer is getting away from work like agriculture, he is giving mo"&amp;"re priority to job and wages than doing agriculture. If this remains the case, the country can never become a developed nation. Agriculture has the potential to provide maximum employment. It can be made beneficial only when the obstacles coming in it are"&amp;" removed.")</f>
        <v>Mr. Prime Minister, please agriculture is suffering a lot due to stray animals like stray bull, cow, nilgai, pig, monkey etc. The farmer takes care of the crops by staying awake day and night, if he misses a little, then the whole field gets cleaned. It is a request to you that till these problems are not solved, the food giver of the country cannot be happy and prosperous. Please pay attention immediately.
In the agricultural country, the farmer is getting away from work like agriculture, he is giving more priority to job and wages than doing agriculture. If this remains the case, the country can never become a developed nation. Agriculture has the potential to provide maximum employment. It can be made beneficial only when the obstacles coming in it are removed.</v>
      </c>
      <c r="D1622" s="4" t="s">
        <v>2802</v>
      </c>
      <c r="E1622" s="4"/>
      <c r="F1622" s="4"/>
      <c r="G1622" s="4"/>
      <c r="H1622" s="4"/>
      <c r="I1622" s="4"/>
      <c r="J1622" s="4"/>
      <c r="K1622" s="4"/>
      <c r="L1622" s="4"/>
      <c r="M1622" s="4"/>
      <c r="N1622" s="4"/>
      <c r="O1622" s="4"/>
      <c r="P1622" s="4"/>
      <c r="Q1622" s="4"/>
      <c r="R1622" s="4"/>
      <c r="S1622" s="4"/>
      <c r="T1622" s="4"/>
      <c r="U1622" s="4"/>
      <c r="V1622" s="4"/>
      <c r="W1622" s="4"/>
      <c r="X1622" s="4"/>
      <c r="Y1622" s="4"/>
      <c r="Z1622" s="4"/>
    </row>
    <row r="1623" spans="1:26" ht="14.25" customHeight="1" x14ac:dyDescent="0.3">
      <c r="A1623" s="6" t="s">
        <v>2781</v>
      </c>
      <c r="B1623" s="6" t="s">
        <v>2780</v>
      </c>
      <c r="C1623" s="4" t="str">
        <f ca="1">IFERROR(__xludf.DUMMYFUNCTION("GOOGLETRANSLATE(B1623,""auto"",""en"")"),"All government functions held to award sports persons like Arjun,Khel ratna,Padma or to literates for sahitya academy awards sangit academy awards,or awards in music ,culture,bravery awards, Padma awards should be held in big stadiums in a big way to give"&amp;" justification to achivers and to motivate more people.
Regards")</f>
        <v>All government functions held to award sports persons like Arjun,Khel ratna,Padma or to literates for sahitya academy awards sangit academy awards,or awards in music ,culture,bravery awards, Padma awards should be held in big stadiums in a big way to give justification to achivers and to motivate more people.
Regards</v>
      </c>
      <c r="D1623" s="4" t="s">
        <v>2780</v>
      </c>
      <c r="E1623" s="4"/>
      <c r="F1623" s="4"/>
      <c r="G1623" s="4"/>
      <c r="H1623" s="4"/>
      <c r="I1623" s="4"/>
      <c r="J1623" s="4"/>
      <c r="K1623" s="4"/>
      <c r="L1623" s="4"/>
      <c r="M1623" s="4"/>
      <c r="N1623" s="4"/>
      <c r="O1623" s="4"/>
      <c r="P1623" s="4"/>
      <c r="Q1623" s="4"/>
      <c r="R1623" s="4"/>
      <c r="S1623" s="4"/>
      <c r="T1623" s="4"/>
      <c r="U1623" s="4"/>
      <c r="V1623" s="4"/>
      <c r="W1623" s="4"/>
      <c r="X1623" s="4"/>
      <c r="Y1623" s="4"/>
      <c r="Z1623" s="4"/>
    </row>
    <row r="1624" spans="1:26" ht="14.25" customHeight="1" x14ac:dyDescent="0.3">
      <c r="A1624" s="6" t="s">
        <v>2803</v>
      </c>
      <c r="B1624" s="6" t="s">
        <v>2804</v>
      </c>
      <c r="C1624" s="4" t="str">
        <f ca="1">IFERROR(__xludf.DUMMYFUNCTION("GOOGLETRANSLATE(B1624,""auto"",""en"")"),"Scrap MCD elections and make it a goverment organization
- Hire youth by taking exams or chose candidate from existing exams
-Election is waste of money and when we already have MLAs then why election needed for municipal level
- When state , centre and M"&amp;"cD gov are different, the. State will never progess
- Educated youth will work more and efficient then the elected candidates
-")</f>
        <v>Scrap MCD elections and make it a goverment organization
- Hire youth by taking exams or chose candidate from existing exams
-Election is waste of money and when we already have MLAs then why election needed for municipal level
- When state , centre and McD gov are different, the. State will never progess
- Educated youth will work more and efficient then the elected candidates
-</v>
      </c>
      <c r="D1624" s="4" t="s">
        <v>2804</v>
      </c>
      <c r="E1624" s="4"/>
      <c r="F1624" s="4"/>
      <c r="G1624" s="4"/>
      <c r="H1624" s="4"/>
      <c r="I1624" s="4"/>
      <c r="J1624" s="4"/>
      <c r="K1624" s="4"/>
      <c r="L1624" s="4"/>
      <c r="M1624" s="4"/>
      <c r="N1624" s="4"/>
      <c r="O1624" s="4"/>
      <c r="P1624" s="4"/>
      <c r="Q1624" s="4"/>
      <c r="R1624" s="4"/>
      <c r="S1624" s="4"/>
      <c r="T1624" s="4"/>
      <c r="U1624" s="4"/>
      <c r="V1624" s="4"/>
      <c r="W1624" s="4"/>
      <c r="X1624" s="4"/>
      <c r="Y1624" s="4"/>
      <c r="Z1624" s="4"/>
    </row>
    <row r="1625" spans="1:26" ht="14.25" customHeight="1" x14ac:dyDescent="0.3">
      <c r="A1625" s="6" t="s">
        <v>2805</v>
      </c>
      <c r="B1625" s="6" t="s">
        <v>2806</v>
      </c>
      <c r="C1625" s="4" t="str">
        <f ca="1">IFERROR(__xludf.DUMMYFUNCTION("GOOGLETRANSLATE(B1625,""auto"",""en"")"),"Firslty
We should think about those person who are striking with unemployment because when the person have job, children will get education and successful in their life.")</f>
        <v>Firslty
We should think about those person who are striking with unemployment because when the person have job, children will get education and successful in their life.</v>
      </c>
      <c r="D1625" s="4" t="s">
        <v>2806</v>
      </c>
      <c r="E1625" s="4"/>
      <c r="F1625" s="4"/>
      <c r="G1625" s="4"/>
      <c r="H1625" s="4"/>
      <c r="I1625" s="4"/>
      <c r="J1625" s="4"/>
      <c r="K1625" s="4"/>
      <c r="L1625" s="4"/>
      <c r="M1625" s="4"/>
      <c r="N1625" s="4"/>
      <c r="O1625" s="4"/>
      <c r="P1625" s="4"/>
      <c r="Q1625" s="4"/>
      <c r="R1625" s="4"/>
      <c r="S1625" s="4"/>
      <c r="T1625" s="4"/>
      <c r="U1625" s="4"/>
      <c r="V1625" s="4"/>
      <c r="W1625" s="4"/>
      <c r="X1625" s="4"/>
      <c r="Y1625" s="4"/>
      <c r="Z1625" s="4"/>
    </row>
    <row r="1626" spans="1:26" ht="14.25" customHeight="1" x14ac:dyDescent="0.3">
      <c r="A1626" s="6" t="s">
        <v>2807</v>
      </c>
      <c r="B1626" s="6" t="s">
        <v>2808</v>
      </c>
      <c r="C1626" s="4" t="str">
        <f ca="1">IFERROR(__xludf.DUMMYFUNCTION("GOOGLETRANSLATE(B1626,""auto"",""en"")"),"Niranjan: A Shining Example of Atmanirbhar Bharat Movement
A 25-year-old entrepreneur from India receives a rare international honour in Europe
Overcomes supply chain issues during the COVID lockdowns to make quality video gaming equipment affordable to c"&amp;"ustomers in 43 countries
The success story of an Indian Young entrepreneur, Mr Niranjan Ovhal from Pune, is one of the many examples of a self-reliant India. He has won a top global entrepreneur award in The Netherlands for making quality simulated racing"&amp;"/PC gaming equipment affordable for many in developing countries. His award, given at The Hague, is an international honour for India and a global recognition for Bharatiya Yuva Shakti Trust (BYST), a socio-economic initiative that mentors budding grassro"&amp;"ots entrepreneurs like him from vulnerable backgrounds.")</f>
        <v>Niranjan: A Shining Example of Atmanirbhar Bharat Movement
A 25-year-old entrepreneur from India receives a rare international honour in Europe
Overcomes supply chain issues during the COVID lockdowns to make quality video gaming equipment affordable to customers in 43 countries
The success story of an Indian Young entrepreneur, Mr Niranjan Ovhal from Pune, is one of the many examples of a self-reliant India. He has won a top global entrepreneur award in The Netherlands for making quality simulated racing/PC gaming equipment affordable for many in developing countries. His award, given at The Hague, is an international honour for India and a global recognition for Bharatiya Yuva Shakti Trust (BYST), a socio-economic initiative that mentors budding grassroots entrepreneurs like him from vulnerable backgrounds.</v>
      </c>
      <c r="D1626" s="4" t="s">
        <v>2808</v>
      </c>
      <c r="E1626" s="4"/>
      <c r="F1626" s="4"/>
      <c r="G1626" s="4"/>
      <c r="H1626" s="4"/>
      <c r="I1626" s="4"/>
      <c r="J1626" s="4"/>
      <c r="K1626" s="4"/>
      <c r="L1626" s="4"/>
      <c r="M1626" s="4"/>
      <c r="N1626" s="4"/>
      <c r="O1626" s="4"/>
      <c r="P1626" s="4"/>
      <c r="Q1626" s="4"/>
      <c r="R1626" s="4"/>
      <c r="S1626" s="4"/>
      <c r="T1626" s="4"/>
      <c r="U1626" s="4"/>
      <c r="V1626" s="4"/>
      <c r="W1626" s="4"/>
      <c r="X1626" s="4"/>
      <c r="Y1626" s="4"/>
      <c r="Z1626" s="4"/>
    </row>
    <row r="1627" spans="1:26" ht="14.25" customHeight="1" x14ac:dyDescent="0.3">
      <c r="A1627" s="6" t="s">
        <v>2809</v>
      </c>
      <c r="B1627" s="6" t="s">
        <v>2810</v>
      </c>
      <c r="C1627" s="4" t="str">
        <f ca="1">IFERROR(__xludf.DUMMYFUNCTION("GOOGLETRANSLATE(B1627,""auto"",""en"")"),"Policy schemes are not for all It will be for few reservation only")</f>
        <v>Policy schemes are not for all It will be for few reservation only</v>
      </c>
      <c r="D1627" s="4" t="s">
        <v>2810</v>
      </c>
      <c r="E1627" s="4"/>
      <c r="F1627" s="4"/>
      <c r="G1627" s="4"/>
      <c r="H1627" s="4"/>
      <c r="I1627" s="4"/>
      <c r="J1627" s="4"/>
      <c r="K1627" s="4"/>
      <c r="L1627" s="4"/>
      <c r="M1627" s="4"/>
      <c r="N1627" s="4"/>
      <c r="O1627" s="4"/>
      <c r="P1627" s="4"/>
      <c r="Q1627" s="4"/>
      <c r="R1627" s="4"/>
      <c r="S1627" s="4"/>
      <c r="T1627" s="4"/>
      <c r="U1627" s="4"/>
      <c r="V1627" s="4"/>
      <c r="W1627" s="4"/>
      <c r="X1627" s="4"/>
      <c r="Y1627" s="4"/>
      <c r="Z1627" s="4"/>
    </row>
    <row r="1628" spans="1:26" ht="14.25" customHeight="1" x14ac:dyDescent="0.3">
      <c r="A1628" s="6" t="s">
        <v>2811</v>
      </c>
      <c r="B1628" s="6" t="s">
        <v>2812</v>
      </c>
      <c r="C1628" s="4" t="str">
        <f ca="1">IFERROR(__xludf.DUMMYFUNCTION("GOOGLETRANSLATE(B1628,""auto"",""en"")"),"check these ideas for.
1)like irctc changed railway infrastructure so that type immidiately start do renovation for all gove schools.
2)same changes has to be implemented in gove hospital. dont need any new construction just reinnovate needed
3)bring law "&amp;"that farmers dont need cibil for loans
4)like ration start KISAAN RATION CARD that provide all service done there only like supplyng fertilizer and etc
5)like BRO create VILLEGE ROAD ORGANISATION for do roads in villege by central team
6)please cut off in"&amp;" government retired age that is 60 to 50.")</f>
        <v>check these ideas for.
1)like irctc changed railway infrastructure so that type immidiately start do renovation for all gove schools.
2)same changes has to be implemented in gove hospital. dont need any new construction just reinnovate needed
3)bring law that farmers dont need cibil for loans
4)like ration start KISAAN RATION CARD that provide all service done there only like supplyng fertilizer and etc
5)like BRO create VILLEGE ROAD ORGANISATION for do roads in villege by central team
6)please cut off in government retired age that is 60 to 50.</v>
      </c>
      <c r="D1628" s="4" t="s">
        <v>2812</v>
      </c>
      <c r="E1628" s="4"/>
      <c r="F1628" s="4"/>
      <c r="G1628" s="4"/>
      <c r="H1628" s="4"/>
      <c r="I1628" s="4"/>
      <c r="J1628" s="4"/>
      <c r="K1628" s="4"/>
      <c r="L1628" s="4"/>
      <c r="M1628" s="4"/>
      <c r="N1628" s="4"/>
      <c r="O1628" s="4"/>
      <c r="P1628" s="4"/>
      <c r="Q1628" s="4"/>
      <c r="R1628" s="4"/>
      <c r="S1628" s="4"/>
      <c r="T1628" s="4"/>
      <c r="U1628" s="4"/>
      <c r="V1628" s="4"/>
      <c r="W1628" s="4"/>
      <c r="X1628" s="4"/>
      <c r="Y1628" s="4"/>
      <c r="Z1628" s="4"/>
    </row>
    <row r="1629" spans="1:26" ht="14.25" customHeight="1" x14ac:dyDescent="0.3">
      <c r="A1629" s="6" t="s">
        <v>2813</v>
      </c>
      <c r="B1629" s="6" t="s">
        <v>2814</v>
      </c>
      <c r="C1629" s="4" t="str">
        <f ca="1">IFERROR(__xludf.DUMMYFUNCTION("GOOGLETRANSLATE(B1629,""auto"",""en"")"),"Indians should change or need some improvement in their education system. Actuall we are following the system which has been given by the British. There is no scope of skill development it's only about competition.")</f>
        <v>Indians should change or need some improvement in their education system. Actuall we are following the system which has been given by the British. There is no scope of skill development it's only about competition.</v>
      </c>
      <c r="D1629" s="4" t="s">
        <v>2814</v>
      </c>
      <c r="E1629" s="4"/>
      <c r="F1629" s="4"/>
      <c r="G1629" s="4"/>
      <c r="H1629" s="4"/>
      <c r="I1629" s="4"/>
      <c r="J1629" s="4"/>
      <c r="K1629" s="4"/>
      <c r="L1629" s="4"/>
      <c r="M1629" s="4"/>
      <c r="N1629" s="4"/>
      <c r="O1629" s="4"/>
      <c r="P1629" s="4"/>
      <c r="Q1629" s="4"/>
      <c r="R1629" s="4"/>
      <c r="S1629" s="4"/>
      <c r="T1629" s="4"/>
      <c r="U1629" s="4"/>
      <c r="V1629" s="4"/>
      <c r="W1629" s="4"/>
      <c r="X1629" s="4"/>
      <c r="Y1629" s="4"/>
      <c r="Z1629" s="4"/>
    </row>
    <row r="1630" spans="1:26" ht="14.25" customHeight="1" x14ac:dyDescent="0.3">
      <c r="A1630" s="6" t="s">
        <v>2815</v>
      </c>
      <c r="B1630" s="6" t="s">
        <v>2816</v>
      </c>
      <c r="C1630" s="4" t="str">
        <f ca="1">IFERROR(__xludf.DUMMYFUNCTION("GOOGLETRANSLATE(B1630,""auto"",""en"")"),"desh ma kitna baccha parna chahata ha lakin wo par nhi ​​pata help them")</f>
        <v>desh ma kitna baccha parna chahata ha lakin wo par nhi ​​pata help them</v>
      </c>
      <c r="D1630" s="4" t="s">
        <v>3297</v>
      </c>
      <c r="E1630" s="4"/>
      <c r="F1630" s="4"/>
      <c r="G1630" s="4"/>
      <c r="H1630" s="4"/>
      <c r="I1630" s="4"/>
      <c r="J1630" s="4"/>
      <c r="K1630" s="4"/>
      <c r="L1630" s="4"/>
      <c r="M1630" s="4"/>
      <c r="N1630" s="4"/>
      <c r="O1630" s="4"/>
      <c r="P1630" s="4"/>
      <c r="Q1630" s="4"/>
      <c r="R1630" s="4"/>
      <c r="S1630" s="4"/>
      <c r="T1630" s="4"/>
      <c r="U1630" s="4"/>
      <c r="V1630" s="4"/>
      <c r="W1630" s="4"/>
      <c r="X1630" s="4"/>
      <c r="Y1630" s="4"/>
      <c r="Z1630" s="4"/>
    </row>
    <row r="1631" spans="1:26" ht="14.25" customHeight="1" x14ac:dyDescent="0.3">
      <c r="A1631" s="6" t="s">
        <v>2817</v>
      </c>
      <c r="B1631" s="6" t="s">
        <v>2818</v>
      </c>
      <c r="C1631" s="4" t="str">
        <f ca="1">IFERROR(__xludf.DUMMYFUNCTION("GOOGLETRANSLATE(B1631,""auto"",""en"")"),"Accche se acche zaroori hai")</f>
        <v>Accche se acche zaroori hai</v>
      </c>
      <c r="D1631" s="4" t="s">
        <v>3298</v>
      </c>
      <c r="E1631" s="4"/>
      <c r="F1631" s="4"/>
      <c r="G1631" s="4"/>
      <c r="H1631" s="4"/>
      <c r="I1631" s="4"/>
      <c r="J1631" s="4"/>
      <c r="K1631" s="4"/>
      <c r="L1631" s="4"/>
      <c r="M1631" s="4"/>
      <c r="N1631" s="4"/>
      <c r="O1631" s="4"/>
      <c r="P1631" s="4"/>
      <c r="Q1631" s="4"/>
      <c r="R1631" s="4"/>
      <c r="S1631" s="4"/>
      <c r="T1631" s="4"/>
      <c r="U1631" s="4"/>
      <c r="V1631" s="4"/>
      <c r="W1631" s="4"/>
      <c r="X1631" s="4"/>
      <c r="Y1631" s="4"/>
      <c r="Z1631" s="4"/>
    </row>
    <row r="1632" spans="1:26" ht="14.25" customHeight="1" x14ac:dyDescent="0.3">
      <c r="A1632" s="6" t="s">
        <v>2520</v>
      </c>
      <c r="B1632" s="6" t="s">
        <v>2819</v>
      </c>
      <c r="C1632" s="4" t="str">
        <f ca="1">IFERROR(__xludf.DUMMYFUNCTION("GOOGLETRANSLATE(B1632,""auto"",""en"")"),"Our research to make corona virus medicine :
This should be kept in mind to make medicine for corona virus . That corona virus is a type of gas . That's why the medicine for corona virus will be a type of gas . Which on reaching the patients body through "&amp;"mouth or nose . Destroy the corona virus immediately .
So that the person becomes healthy immediately .
It is my humble request to the prime Minister to give me an opportunity to make this medicine .
Researcher : Sunil kumar gautam
Emai ID : sunilghosimau"&amp;"7857@gmail.com
Mo. No. : 8400629966")</f>
        <v>Our research to make corona virus medicine :
This should be kept in mind to make medicine for corona virus . That corona virus is a type of gas . That's why the medicine for corona virus will be a type of gas . Which on reaching the patients body through mouth or nose . Destroy the corona virus immediately .
So that the person becomes healthy immediately .
It is my humble request to the prime Minister to give me an opportunity to make this medicine .
Researcher : Sunil kumar gautam
Emai ID : sunilghosimau7857@gmail.com
Mo. No. : 8400629966</v>
      </c>
      <c r="D1632" s="4" t="s">
        <v>2819</v>
      </c>
      <c r="E1632" s="4"/>
      <c r="F1632" s="4"/>
      <c r="G1632" s="4"/>
      <c r="H1632" s="4"/>
      <c r="I1632" s="4"/>
      <c r="J1632" s="4"/>
      <c r="K1632" s="4"/>
      <c r="L1632" s="4"/>
      <c r="M1632" s="4"/>
      <c r="N1632" s="4"/>
      <c r="O1632" s="4"/>
      <c r="P1632" s="4"/>
      <c r="Q1632" s="4"/>
      <c r="R1632" s="4"/>
      <c r="S1632" s="4"/>
      <c r="T1632" s="4"/>
      <c r="U1632" s="4"/>
      <c r="V1632" s="4"/>
      <c r="W1632" s="4"/>
      <c r="X1632" s="4"/>
      <c r="Y1632" s="4"/>
      <c r="Z1632" s="4"/>
    </row>
    <row r="1633" spans="1:26" ht="14.25" customHeight="1" x14ac:dyDescent="0.3">
      <c r="A1633" s="6" t="s">
        <v>2820</v>
      </c>
      <c r="B1633" s="6" t="s">
        <v>2821</v>
      </c>
      <c r="C1633" s="4" t="str">
        <f ca="1">IFERROR(__xludf.DUMMYFUNCTION("GOOGLETRANSLATE(B1633,""auto"",""en"")"),"We indian are always Defensive for out lands never attacking to take others but to be prefpared for any possible invasion in our country can we develop a tunnel and bunker type structure as switzerland made during world war 2 to protect their land ?")</f>
        <v>We indian are always Defensive for out lands never attacking to take others but to be prefpared for any possible invasion in our country can we develop a tunnel and bunker type structure as switzerland made during world war 2 to protect their land ?</v>
      </c>
      <c r="D1633" s="4" t="s">
        <v>2821</v>
      </c>
      <c r="E1633" s="4"/>
      <c r="F1633" s="4"/>
      <c r="G1633" s="4"/>
      <c r="H1633" s="4"/>
      <c r="I1633" s="4"/>
      <c r="J1633" s="4"/>
      <c r="K1633" s="4"/>
      <c r="L1633" s="4"/>
      <c r="M1633" s="4"/>
      <c r="N1633" s="4"/>
      <c r="O1633" s="4"/>
      <c r="P1633" s="4"/>
      <c r="Q1633" s="4"/>
      <c r="R1633" s="4"/>
      <c r="S1633" s="4"/>
      <c r="T1633" s="4"/>
      <c r="U1633" s="4"/>
      <c r="V1633" s="4"/>
      <c r="W1633" s="4"/>
      <c r="X1633" s="4"/>
      <c r="Y1633" s="4"/>
      <c r="Z1633" s="4"/>
    </row>
    <row r="1634" spans="1:26" ht="14.25" customHeight="1" x14ac:dyDescent="0.3">
      <c r="A1634" s="6" t="s">
        <v>2514</v>
      </c>
      <c r="B1634" s="6" t="s">
        <v>2822</v>
      </c>
      <c r="C1634" s="4" t="str">
        <f ca="1">IFERROR(__xludf.DUMMYFUNCTION("GOOGLETRANSLATE(B1634,""auto"",""en"")"),"desh me nakri bhut badi samasya hai kripya iska sanadahn niscuye kare")</f>
        <v>desh me nakri bhut badi samasya hai kripya iska sanadahn niscuye kare</v>
      </c>
      <c r="D1634" s="4" t="s">
        <v>2822</v>
      </c>
      <c r="E1634" s="4"/>
      <c r="F1634" s="4"/>
      <c r="G1634" s="4"/>
      <c r="H1634" s="4"/>
      <c r="I1634" s="4"/>
      <c r="J1634" s="4"/>
      <c r="K1634" s="4"/>
      <c r="L1634" s="4"/>
      <c r="M1634" s="4"/>
      <c r="N1634" s="4"/>
      <c r="O1634" s="4"/>
      <c r="P1634" s="4"/>
      <c r="Q1634" s="4"/>
      <c r="R1634" s="4"/>
      <c r="S1634" s="4"/>
      <c r="T1634" s="4"/>
      <c r="U1634" s="4"/>
      <c r="V1634" s="4"/>
      <c r="W1634" s="4"/>
      <c r="X1634" s="4"/>
      <c r="Y1634" s="4"/>
      <c r="Z1634" s="4"/>
    </row>
    <row r="1635" spans="1:26" ht="14.25" customHeight="1" x14ac:dyDescent="0.3">
      <c r="A1635" s="6" t="s">
        <v>2823</v>
      </c>
      <c r="B1635" s="6" t="s">
        <v>2824</v>
      </c>
      <c r="C1635" s="4" t="str">
        <f ca="1">IFERROR(__xludf.DUMMYFUNCTION("GOOGLETRANSLATE(B1635,""auto"",""en"")"),"@Women Empowerment: I have noticed that many organizations hesitate in hiring women due to maternity leaves. Is it possible that the maternity leaves can be divided equally between husband-and-wife respective companies so that the hesitation is gone as bo"&amp;"th employers are equally responsible for the maternity leave cost. For exception cases, the government can help the MSME companies with the 50% cost of maternity leave.")</f>
        <v>@Women Empowerment: I have noticed that many organizations hesitate in hiring women due to maternity leaves. Is it possible that the maternity leaves can be divided equally between husband-and-wife respective companies so that the hesitation is gone as both employers are equally responsible for the maternity leave cost. For exception cases, the government can help the MSME companies with the 50% cost of maternity leave.</v>
      </c>
      <c r="D1635" s="4" t="s">
        <v>2824</v>
      </c>
      <c r="E1635" s="4"/>
      <c r="F1635" s="4"/>
      <c r="G1635" s="4"/>
      <c r="H1635" s="4"/>
      <c r="I1635" s="4"/>
      <c r="J1635" s="4"/>
      <c r="K1635" s="4"/>
      <c r="L1635" s="4"/>
      <c r="M1635" s="4"/>
      <c r="N1635" s="4"/>
      <c r="O1635" s="4"/>
      <c r="P1635" s="4"/>
      <c r="Q1635" s="4"/>
      <c r="R1635" s="4"/>
      <c r="S1635" s="4"/>
      <c r="T1635" s="4"/>
      <c r="U1635" s="4"/>
      <c r="V1635" s="4"/>
      <c r="W1635" s="4"/>
      <c r="X1635" s="4"/>
      <c r="Y1635" s="4"/>
      <c r="Z1635" s="4"/>
    </row>
    <row r="1636" spans="1:26" ht="14.25" customHeight="1" x14ac:dyDescent="0.3">
      <c r="A1636" s="6" t="s">
        <v>2825</v>
      </c>
      <c r="B1636" s="6" t="s">
        <v>2826</v>
      </c>
      <c r="C1636" s="4" t="str">
        <f ca="1">IFERROR(__xludf.DUMMYFUNCTION("GOOGLETRANSLATE(B1636,""auto"",""en"")"),"This is my first word, so I apologize if you miss something.
Our goal is our goal, as we are ancients. Krishna has been told in the song to help those walking on this path. Therefore, it can help all the saints, including the Jain gurus who are hiking to "&amp;"the sacred fields. We need decolonation in roads as well as all infrastructures.
This is a small request for the stanza of the prime ministers.")</f>
        <v>This is my first word, so I apologize if you miss something.
Our goal is our goal, as we are ancients. Krishna has been told in the song to help those walking on this path. Therefore, it can help all the saints, including the Jain gurus who are hiking to the sacred fields. We need decolonation in roads as well as all infrastructures.
This is a small request for the stanza of the prime ministers.</v>
      </c>
      <c r="D1636" s="4" t="s">
        <v>3299</v>
      </c>
      <c r="E1636" s="4"/>
      <c r="F1636" s="4"/>
      <c r="G1636" s="4"/>
      <c r="H1636" s="4"/>
      <c r="I1636" s="4"/>
      <c r="J1636" s="4"/>
      <c r="K1636" s="4"/>
      <c r="L1636" s="4"/>
      <c r="M1636" s="4"/>
      <c r="N1636" s="4"/>
      <c r="O1636" s="4"/>
      <c r="P1636" s="4"/>
      <c r="Q1636" s="4"/>
      <c r="R1636" s="4"/>
      <c r="S1636" s="4"/>
      <c r="T1636" s="4"/>
      <c r="U1636" s="4"/>
      <c r="V1636" s="4"/>
      <c r="W1636" s="4"/>
      <c r="X1636" s="4"/>
      <c r="Y1636" s="4"/>
      <c r="Z1636" s="4"/>
    </row>
    <row r="1637" spans="1:26" ht="14.25" customHeight="1" x14ac:dyDescent="0.3">
      <c r="A1637" s="6" t="s">
        <v>2827</v>
      </c>
      <c r="B1637" s="6" t="s">
        <v>2828</v>
      </c>
      <c r="C1637" s="4" t="str">
        <f ca="1">IFERROR(__xludf.DUMMYFUNCTION("GOOGLETRANSLATE(B1637,""auto"",""en"")"),"We thought that exam is very hard no it is not to the same but the exam is measure of the knoledge what we learn?what we got? So we should not afraid to exam but we should thought that exam is a fastival for us")</f>
        <v>We thought that exam is very hard no it is not to the same but the exam is measure of the knoledge what we learn?what we got? So we should not afraid to exam but we should thought that exam is a fastival for us</v>
      </c>
      <c r="D1637" s="4" t="s">
        <v>2828</v>
      </c>
      <c r="E1637" s="4"/>
      <c r="F1637" s="4"/>
      <c r="G1637" s="4"/>
      <c r="H1637" s="4"/>
      <c r="I1637" s="4"/>
      <c r="J1637" s="4"/>
      <c r="K1637" s="4"/>
      <c r="L1637" s="4"/>
      <c r="M1637" s="4"/>
      <c r="N1637" s="4"/>
      <c r="O1637" s="4"/>
      <c r="P1637" s="4"/>
      <c r="Q1637" s="4"/>
      <c r="R1637" s="4"/>
      <c r="S1637" s="4"/>
      <c r="T1637" s="4"/>
      <c r="U1637" s="4"/>
      <c r="V1637" s="4"/>
      <c r="W1637" s="4"/>
      <c r="X1637" s="4"/>
      <c r="Y1637" s="4"/>
      <c r="Z1637" s="4"/>
    </row>
    <row r="1638" spans="1:26" ht="14.25" customHeight="1" x14ac:dyDescent="0.3">
      <c r="A1638" s="6" t="s">
        <v>2829</v>
      </c>
      <c r="B1638" s="6" t="s">
        <v>2830</v>
      </c>
      <c r="C1638" s="4" t="str">
        <f ca="1">IFERROR(__xludf.DUMMYFUNCTION("GOOGLETRANSLATE(B1638,""auto"",""en"")"),"mananiy pradhanmantri mahoday, rashtrapati pradhanmantri mukhymantri rajyapal aur koi bhi Mantri tatha neta banne ke liye shaikshik yogyata nirdharit Karen aur jo bhi Gunda wale Chhavi ka vyakti Ho use Chunav Ladne Ki ijaajat Na Ho tabhi Hamare desh ka au"&amp;"r Achcha Vikas hoga Kyunki Ek Anpadh aur Gunda Neta desh ke bhale ke bare mein kabhi bhi nahin soch sakta")</f>
        <v>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v>
      </c>
      <c r="D1638" s="4" t="s">
        <v>3300</v>
      </c>
      <c r="E1638" s="4"/>
      <c r="F1638" s="4"/>
      <c r="G1638" s="4"/>
      <c r="H1638" s="4"/>
      <c r="I1638" s="4"/>
      <c r="J1638" s="4"/>
      <c r="K1638" s="4"/>
      <c r="L1638" s="4"/>
      <c r="M1638" s="4"/>
      <c r="N1638" s="4"/>
      <c r="O1638" s="4"/>
      <c r="P1638" s="4"/>
      <c r="Q1638" s="4"/>
      <c r="R1638" s="4"/>
      <c r="S1638" s="4"/>
      <c r="T1638" s="4"/>
      <c r="U1638" s="4"/>
      <c r="V1638" s="4"/>
      <c r="W1638" s="4"/>
      <c r="X1638" s="4"/>
      <c r="Y1638" s="4"/>
      <c r="Z1638" s="4"/>
    </row>
    <row r="1639" spans="1:26" ht="14.25" customHeight="1" x14ac:dyDescent="0.3">
      <c r="A1639" s="6" t="s">
        <v>2829</v>
      </c>
      <c r="B1639" s="6" t="s">
        <v>2831</v>
      </c>
      <c r="C1639" s="4" t="str">
        <f ca="1">IFERROR(__xludf.DUMMYFUNCTION("GOOGLETRANSLATE(B1639,""auto"",""en"")"),"Detail of my view onmananiy pradhanmantri mahoday, rashtrapati pradhanmantri mukhymantri rajyapal aur koi bhi Mantri tatha neta banne ke liye shaikshik yogyata nirdharit Karen aur jo bhi Gunda wale Chhavi ka vyakti Ho use Chunav Ladne Ki ijaajat Na Ho tab"&amp;"hi Hamare desh ka aur Achcha Vikas hoga Kyunki Ek anpadh aur gunda neta desh ke bhale ke bare mein kabhi bhi nahin soch sakta")</f>
        <v>Detail of my view onmananiy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v>
      </c>
      <c r="D1639" s="4" t="s">
        <v>3301</v>
      </c>
      <c r="E1639" s="4"/>
      <c r="F1639" s="4"/>
      <c r="G1639" s="4"/>
      <c r="H1639" s="4"/>
      <c r="I1639" s="4"/>
      <c r="J1639" s="4"/>
      <c r="K1639" s="4"/>
      <c r="L1639" s="4"/>
      <c r="M1639" s="4"/>
      <c r="N1639" s="4"/>
      <c r="O1639" s="4"/>
      <c r="P1639" s="4"/>
      <c r="Q1639" s="4"/>
      <c r="R1639" s="4"/>
      <c r="S1639" s="4"/>
      <c r="T1639" s="4"/>
      <c r="U1639" s="4"/>
      <c r="V1639" s="4"/>
      <c r="W1639" s="4"/>
      <c r="X1639" s="4"/>
      <c r="Y1639" s="4"/>
      <c r="Z1639" s="4"/>
    </row>
    <row r="1640" spans="1:26" ht="14.25" customHeight="1" x14ac:dyDescent="0.3">
      <c r="A1640" s="6" t="s">
        <v>2832</v>
      </c>
      <c r="B1640" s="6" t="s">
        <v>2833</v>
      </c>
      <c r="C1640" s="4" t="str">
        <f ca="1">IFERROR(__xludf.DUMMYFUNCTION("GOOGLETRANSLATE(B1640,""auto"",""en"")"),"All the schemes reach the common citizen. Be a simple smooth process. The benefits of all types of schemes were received from the online portal. The portal is simple. Usually everyone can do it online. Following the rule.")</f>
        <v>All the schemes reach the common citizen. Be a simple smooth process. The benefits of all types of schemes were received from the online portal. The portal is simple. Usually everyone can do it online. Following the rule.</v>
      </c>
      <c r="D1640" s="4" t="s">
        <v>3302</v>
      </c>
      <c r="E1640" s="4"/>
      <c r="F1640" s="4"/>
      <c r="G1640" s="4"/>
      <c r="H1640" s="4"/>
      <c r="I1640" s="4"/>
      <c r="J1640" s="4"/>
      <c r="K1640" s="4"/>
      <c r="L1640" s="4"/>
      <c r="M1640" s="4"/>
      <c r="N1640" s="4"/>
      <c r="O1640" s="4"/>
      <c r="P1640" s="4"/>
      <c r="Q1640" s="4"/>
      <c r="R1640" s="4"/>
      <c r="S1640" s="4"/>
      <c r="T1640" s="4"/>
      <c r="U1640" s="4"/>
      <c r="V1640" s="4"/>
      <c r="W1640" s="4"/>
      <c r="X1640" s="4"/>
      <c r="Y1640" s="4"/>
      <c r="Z1640" s="4"/>
    </row>
    <row r="1641" spans="1:26" ht="14.25" customHeight="1" x14ac:dyDescent="0.3">
      <c r="A1641" s="6" t="s">
        <v>242</v>
      </c>
      <c r="B1641" s="6" t="s">
        <v>2834</v>
      </c>
      <c r="C1641" s="4" t="str">
        <f ca="1">IFERROR(__xludf.DUMMYFUNCTION("GOOGLETRANSLATE(B1641,""auto"",""en"")"),"Detail of my view on celebration of 26 Jan as Mental Independence day")</f>
        <v>Detail of my view on celebration of 26 Jan as Mental Independence day</v>
      </c>
      <c r="D1641" s="4" t="s">
        <v>2834</v>
      </c>
      <c r="E1641" s="4"/>
      <c r="F1641" s="4"/>
      <c r="G1641" s="4"/>
      <c r="H1641" s="4"/>
      <c r="I1641" s="4"/>
      <c r="J1641" s="4"/>
      <c r="K1641" s="4"/>
      <c r="L1641" s="4"/>
      <c r="M1641" s="4"/>
      <c r="N1641" s="4"/>
      <c r="O1641" s="4"/>
      <c r="P1641" s="4"/>
      <c r="Q1641" s="4"/>
      <c r="R1641" s="4"/>
      <c r="S1641" s="4"/>
      <c r="T1641" s="4"/>
      <c r="U1641" s="4"/>
      <c r="V1641" s="4"/>
      <c r="W1641" s="4"/>
      <c r="X1641" s="4"/>
      <c r="Y1641" s="4"/>
      <c r="Z1641" s="4"/>
    </row>
    <row r="1642" spans="1:26" ht="14.25" customHeight="1" x14ac:dyDescent="0.3">
      <c r="A1642" s="6" t="s">
        <v>2835</v>
      </c>
      <c r="B1642" s="6" t="s">
        <v>2836</v>
      </c>
      <c r="C1642" s="4" t="str">
        <f ca="1">IFERROR(__xludf.DUMMYFUNCTION("GOOGLETRANSLATE(B1642,""auto"",""en"")"),"Give more preference for village improvement. Special attention towards agriculture &amp; small scale industries. Give more effort to education of women &amp; people of socially backward classes.then we can challenge other people in science &amp; technology. We shoul"&amp;"d protect our country from forwarded country in all aspects like science &amp; technology, health, business, awareness etc. We should live like brothers &amp; sisters. Live with no discrimination. Live long one among them.")</f>
        <v>Give more preference for village improvement. Special attention towards agriculture &amp; small scale industries. Give more effort to education of women &amp; people of socially backward classes.then we can challenge other people in science &amp; technology. We should protect our country from forwarded country in all aspects like science &amp; technology, health, business, awareness etc. We should live like brothers &amp; sisters. Live with no discrimination. Live long one among them.</v>
      </c>
      <c r="D1642" s="4" t="s">
        <v>2836</v>
      </c>
      <c r="E1642" s="4"/>
      <c r="F1642" s="4"/>
      <c r="G1642" s="4"/>
      <c r="H1642" s="4"/>
      <c r="I1642" s="4"/>
      <c r="J1642" s="4"/>
      <c r="K1642" s="4"/>
      <c r="L1642" s="4"/>
      <c r="M1642" s="4"/>
      <c r="N1642" s="4"/>
      <c r="O1642" s="4"/>
      <c r="P1642" s="4"/>
      <c r="Q1642" s="4"/>
      <c r="R1642" s="4"/>
      <c r="S1642" s="4"/>
      <c r="T1642" s="4"/>
      <c r="U1642" s="4"/>
      <c r="V1642" s="4"/>
      <c r="W1642" s="4"/>
      <c r="X1642" s="4"/>
      <c r="Y1642" s="4"/>
      <c r="Z1642" s="4"/>
    </row>
    <row r="1643" spans="1:26" ht="14.25" customHeight="1" x14ac:dyDescent="0.3">
      <c r="A1643" s="6" t="s">
        <v>2746</v>
      </c>
      <c r="B1643" s="6" t="s">
        <v>2830</v>
      </c>
      <c r="C1643" s="4" t="str">
        <f ca="1">IFERROR(__xludf.DUMMYFUNCTION("GOOGLETRANSLATE(B1643,""auto"",""en"")"),"mananiy pradhanmantri mahoday, rashtrapati pradhanmantri mukhymantri rajyapal aur koi bhi Mantri tatha neta banne ke liye shaikshik yogyata nirdharit Karen aur jo bhi Gunda wale Chhavi ka vyakti Ho use Chunav Ladne Ki ijaajat Na Ho tabhi Hamare desh ka au"&amp;"r Achcha Vikas hoga Kyunki Ek Anpadh aur Gunda Neta desh ke bhale ke bare mein kabhi bhi nahin soch sakta")</f>
        <v>mananiy pradhanmantri mahoday, rashtrapati pradhanmantri mukhymantri rajyapal aur koi bhi Mantri tatha neta banne ke liye shaikshik yogyata nirdharit Karen aur jo bhi Gunda wale Chhavi ka vyakti Ho use Chunav Ladne Ki ijaajat Na Ho tabhi Hamare desh ka aur Achcha Vikas hoga Kyunki Ek Anpadh aur Gunda Neta desh ke bhale ke bare mein kabhi bhi nahin soch sakta</v>
      </c>
      <c r="D1643" s="4" t="s">
        <v>3300</v>
      </c>
      <c r="E1643" s="4"/>
      <c r="F1643" s="4"/>
      <c r="G1643" s="4"/>
      <c r="H1643" s="4"/>
      <c r="I1643" s="4"/>
      <c r="J1643" s="4"/>
      <c r="K1643" s="4"/>
      <c r="L1643" s="4"/>
      <c r="M1643" s="4"/>
      <c r="N1643" s="4"/>
      <c r="O1643" s="4"/>
      <c r="P1643" s="4"/>
      <c r="Q1643" s="4"/>
      <c r="R1643" s="4"/>
      <c r="S1643" s="4"/>
      <c r="T1643" s="4"/>
      <c r="U1643" s="4"/>
      <c r="V1643" s="4"/>
      <c r="W1643" s="4"/>
      <c r="X1643" s="4"/>
      <c r="Y1643" s="4"/>
      <c r="Z1643" s="4"/>
    </row>
    <row r="1644" spans="1:26" ht="14.25" customHeight="1" x14ac:dyDescent="0.3">
      <c r="A1644" s="6" t="s">
        <v>2837</v>
      </c>
      <c r="B1644" s="6" t="s">
        <v>2838</v>
      </c>
      <c r="C1644" s="4" t="str">
        <f ca="1">IFERROR(__xludf.DUMMYFUNCTION("GOOGLETRANSLATE(B1644,""auto"",""en"")"),"I've a suggestion with Pradhan Mantri Jan Aushadhi Kendra Yojana. As in Great Indian Epic of Ramayan there was a king (King Janak) who looked after his people selflessly in the same way our great Prime Minister Shri Narendra Modi ji is looking after his p"&amp;"eople and implementing the idea of generic medicines in our country which provide us medicines at such a lower cost. Can the PM JAN Aushadhi Kendra could also be used as PM JANAK.")</f>
        <v>I've a suggestion with Pradhan Mantri Jan Aushadhi Kendra Yojana. As in Great Indian Epic of Ramayan there was a king (King Janak) who looked after his people selflessly in the same way our great Prime Minister Shri Narendra Modi ji is looking after his people and implementing the idea of generic medicines in our country which provide us medicines at such a lower cost. Can the PM JAN Aushadhi Kendra could also be used as PM JANAK.</v>
      </c>
      <c r="D1644" s="4" t="s">
        <v>2838</v>
      </c>
      <c r="E1644" s="4"/>
      <c r="F1644" s="4"/>
      <c r="G1644" s="4"/>
      <c r="H1644" s="4"/>
      <c r="I1644" s="4"/>
      <c r="J1644" s="4"/>
      <c r="K1644" s="4"/>
      <c r="L1644" s="4"/>
      <c r="M1644" s="4"/>
      <c r="N1644" s="4"/>
      <c r="O1644" s="4"/>
      <c r="P1644" s="4"/>
      <c r="Q1644" s="4"/>
      <c r="R1644" s="4"/>
      <c r="S1644" s="4"/>
      <c r="T1644" s="4"/>
      <c r="U1644" s="4"/>
      <c r="V1644" s="4"/>
      <c r="W1644" s="4"/>
      <c r="X1644" s="4"/>
      <c r="Y1644" s="4"/>
      <c r="Z1644" s="4"/>
    </row>
    <row r="1645" spans="1:26" ht="14.25" customHeight="1" x14ac:dyDescent="0.3">
      <c r="A1645" s="6" t="s">
        <v>2839</v>
      </c>
      <c r="B1645" s="6" t="s">
        <v>2840</v>
      </c>
      <c r="C1645" s="4" t="str">
        <f ca="1">IFERROR(__xludf.DUMMYFUNCTION("GOOGLETRANSLATE(B1645,""auto"",""en"")"),"Aam man party, hamesha school showing Kar Vote Hai. Modi ji, why don't you give school banawa hai Hai .inki Vote Banking Khatm Ho Jayegi")</f>
        <v>Aam man party, hamesha school showing Kar Vote Hai. Modi ji, why don't you give school banawa hai Hai .inki Vote Banking Khatm Ho Jayegi</v>
      </c>
      <c r="D1645" s="4" t="s">
        <v>3303</v>
      </c>
      <c r="E1645" s="4"/>
      <c r="F1645" s="4"/>
      <c r="G1645" s="4"/>
      <c r="H1645" s="4"/>
      <c r="I1645" s="4"/>
      <c r="J1645" s="4"/>
      <c r="K1645" s="4"/>
      <c r="L1645" s="4"/>
      <c r="M1645" s="4"/>
      <c r="N1645" s="4"/>
      <c r="O1645" s="4"/>
      <c r="P1645" s="4"/>
      <c r="Q1645" s="4"/>
      <c r="R1645" s="4"/>
      <c r="S1645" s="4"/>
      <c r="T1645" s="4"/>
      <c r="U1645" s="4"/>
      <c r="V1645" s="4"/>
      <c r="W1645" s="4"/>
      <c r="X1645" s="4"/>
      <c r="Y1645" s="4"/>
      <c r="Z1645" s="4"/>
    </row>
    <row r="1646" spans="1:26" ht="14.25" customHeight="1" x14ac:dyDescent="0.3">
      <c r="A1646" s="6" t="s">
        <v>2841</v>
      </c>
      <c r="B1646" s="6" t="s">
        <v>2842</v>
      </c>
      <c r="C1646" s="4" t="str">
        <f ca="1">IFERROR(__xludf.DUMMYFUNCTION("GOOGLETRANSLATE(B1646,""auto"",""en"")"),"Bars at every nook and corner of towns n cities are the biggest causes for social evils in our society.but is the most revenue earner for Govt.,Strangely while the State promotes drinking without limit,the law punishes the drunkard for drunken driving and"&amp;" crimes committed. while permitted liquor outlets may be allowed in limited nos.Bars should not be.The youth is attracted to its secrecy while they cannot consume at homes.The youths are further misguided by our movies where every shot will have a drinkin"&amp;"g session.They end up mentally and physically sick,separated by family and divorces are up at alarming rates.please Stop the BARS at all places and save the youth.Censor movies with alchohol scenes.")</f>
        <v>Bars at every nook and corner of towns n cities are the biggest causes for social evils in our society.but is the most revenue earner for Govt.,Strangely while the State promotes drinking without limit,the law punishes the drunkard for drunken driving and crimes committed. while permitted liquor outlets may be allowed in limited nos.Bars should not be.The youth is attracted to its secrecy while they cannot consume at homes.The youths are further misguided by our movies where every shot will have a drinking session.They end up mentally and physically sick,separated by family and divorces are up at alarming rates.please Stop the BARS at all places and save the youth.Censor movies with alchohol scenes.</v>
      </c>
      <c r="D1646" s="4" t="s">
        <v>2842</v>
      </c>
      <c r="E1646" s="4"/>
      <c r="F1646" s="4"/>
      <c r="G1646" s="4"/>
      <c r="H1646" s="4"/>
      <c r="I1646" s="4"/>
      <c r="J1646" s="4"/>
      <c r="K1646" s="4"/>
      <c r="L1646" s="4"/>
      <c r="M1646" s="4"/>
      <c r="N1646" s="4"/>
      <c r="O1646" s="4"/>
      <c r="P1646" s="4"/>
      <c r="Q1646" s="4"/>
      <c r="R1646" s="4"/>
      <c r="S1646" s="4"/>
      <c r="T1646" s="4"/>
      <c r="U1646" s="4"/>
      <c r="V1646" s="4"/>
      <c r="W1646" s="4"/>
      <c r="X1646" s="4"/>
      <c r="Y1646" s="4"/>
      <c r="Z1646" s="4"/>
    </row>
    <row r="1647" spans="1:26" ht="14.25" customHeight="1" x14ac:dyDescent="0.3">
      <c r="A1647" s="6" t="s">
        <v>2843</v>
      </c>
      <c r="B1647" s="6" t="s">
        <v>2844</v>
      </c>
      <c r="C1647" s="4" t="str">
        <f ca="1">IFERROR(__xludf.DUMMYFUNCTION("GOOGLETRANSLATE(B1647,""auto"",""en"")"),"I am working in public health sector. Currently what we need is moree number of healthcare workers in government than any other new scheme. Even if we recruited only nurses in more quantity, we can run the existing programmes more efficiently.
We need not"&amp;" modify currrently existing health programs but need more manpower to execute them well.
Kindly note.")</f>
        <v>I am working in public health sector. Currently what we need is moree number of healthcare workers in government than any other new scheme. Even if we recruited only nurses in more quantity, we can run the existing programmes more efficiently.
We need not modify currrently existing health programs but need more manpower to execute them well.
Kindly note.</v>
      </c>
      <c r="D1647" s="4" t="s">
        <v>2844</v>
      </c>
      <c r="E1647" s="4"/>
      <c r="F1647" s="4"/>
      <c r="G1647" s="4"/>
      <c r="H1647" s="4"/>
      <c r="I1647" s="4"/>
      <c r="J1647" s="4"/>
      <c r="K1647" s="4"/>
      <c r="L1647" s="4"/>
      <c r="M1647" s="4"/>
      <c r="N1647" s="4"/>
      <c r="O1647" s="4"/>
      <c r="P1647" s="4"/>
      <c r="Q1647" s="4"/>
      <c r="R1647" s="4"/>
      <c r="S1647" s="4"/>
      <c r="T1647" s="4"/>
      <c r="U1647" s="4"/>
      <c r="V1647" s="4"/>
      <c r="W1647" s="4"/>
      <c r="X1647" s="4"/>
      <c r="Y1647" s="4"/>
      <c r="Z1647" s="4"/>
    </row>
    <row r="1648" spans="1:26" ht="14.25" customHeight="1" x14ac:dyDescent="0.3">
      <c r="A1648" s="6" t="s">
        <v>2845</v>
      </c>
      <c r="B1648" s="6" t="s">
        <v>2846</v>
      </c>
      <c r="C1648" s="4" t="str">
        <f ca="1">IFERROR(__xludf.DUMMYFUNCTION("GOOGLETRANSLATE(B1648,""auto"",""en"")"),"hey everyone ! today i'm travel in the city so i'm faced one common problem is that almost every auto driver want the cash when i'm travel in their auto so now i have an idea if can i fixed one QR code with an screen on every auto and other transportable "&amp;"car etc so no tension for cash. and it's less price and no tension for taking Uber , OLA and other cabs . it's very costly so that is not affortable for everyone.")</f>
        <v>hey everyone ! today i'm travel in the city so i'm faced one common problem is that almost every auto driver want the cash when i'm travel in their auto so now i have an idea if can i fixed one QR code with an screen on every auto and other transportable car etc so no tension for cash. and it's less price and no tension for taking Uber , OLA and other cabs . it's very costly so that is not affortable for everyone.</v>
      </c>
      <c r="D1648" s="4" t="s">
        <v>2846</v>
      </c>
      <c r="E1648" s="4"/>
      <c r="F1648" s="4"/>
      <c r="G1648" s="4"/>
      <c r="H1648" s="4"/>
      <c r="I1648" s="4"/>
      <c r="J1648" s="4"/>
      <c r="K1648" s="4"/>
      <c r="L1648" s="4"/>
      <c r="M1648" s="4"/>
      <c r="N1648" s="4"/>
      <c r="O1648" s="4"/>
      <c r="P1648" s="4"/>
      <c r="Q1648" s="4"/>
      <c r="R1648" s="4"/>
      <c r="S1648" s="4"/>
      <c r="T1648" s="4"/>
      <c r="U1648" s="4"/>
      <c r="V1648" s="4"/>
      <c r="W1648" s="4"/>
      <c r="X1648" s="4"/>
      <c r="Y1648" s="4"/>
      <c r="Z1648" s="4"/>
    </row>
    <row r="1649" spans="1:26" ht="14.25" customHeight="1" x14ac:dyDescent="0.3">
      <c r="A1649" s="6" t="s">
        <v>2847</v>
      </c>
      <c r="B1649" s="6" t="s">
        <v>2848</v>
      </c>
      <c r="C1649" s="4" t="str">
        <f ca="1">IFERROR(__xludf.DUMMYFUNCTION("GOOGLETRANSLATE(B1649,""auto"",""en"")"),"Why can't our currency notes be printed with half of its present size ?(or about the size of standard cards)
The advantages will be:
1. Less cost of printing.
2. No need to fold, so less damage.
3. Easy to handle if they are standard card size")</f>
        <v>Why can't our currency notes be printed with half of its present size ?(or about the size of standard cards)
The advantages will be:
1. Less cost of printing.
2. No need to fold, so less damage.
3. Easy to handle if they are standard card size</v>
      </c>
      <c r="D1649" s="4" t="s">
        <v>2848</v>
      </c>
      <c r="E1649" s="4"/>
      <c r="F1649" s="4"/>
      <c r="G1649" s="4"/>
      <c r="H1649" s="4"/>
      <c r="I1649" s="4"/>
      <c r="J1649" s="4"/>
      <c r="K1649" s="4"/>
      <c r="L1649" s="4"/>
      <c r="M1649" s="4"/>
      <c r="N1649" s="4"/>
      <c r="O1649" s="4"/>
      <c r="P1649" s="4"/>
      <c r="Q1649" s="4"/>
      <c r="R1649" s="4"/>
      <c r="S1649" s="4"/>
      <c r="T1649" s="4"/>
      <c r="U1649" s="4"/>
      <c r="V1649" s="4"/>
      <c r="W1649" s="4"/>
      <c r="X1649" s="4"/>
      <c r="Y1649" s="4"/>
      <c r="Z1649" s="4"/>
    </row>
    <row r="1650" spans="1:26" ht="14.25" customHeight="1" x14ac:dyDescent="0.3">
      <c r="A1650" s="6" t="s">
        <v>2849</v>
      </c>
      <c r="B1650" s="6" t="s">
        <v>2850</v>
      </c>
      <c r="C1650" s="4" t="str">
        <f ca="1">IFERROR(__xludf.DUMMYFUNCTION("GOOGLETRANSLATE(B1650,""auto"",""en"")"),"Get back to work")</f>
        <v>Get back to work</v>
      </c>
      <c r="D1650" s="4" t="s">
        <v>3304</v>
      </c>
      <c r="E1650" s="4"/>
      <c r="F1650" s="4"/>
      <c r="G1650" s="4"/>
      <c r="H1650" s="4"/>
      <c r="I1650" s="4"/>
      <c r="J1650" s="4"/>
      <c r="K1650" s="4"/>
      <c r="L1650" s="4"/>
      <c r="M1650" s="4"/>
      <c r="N1650" s="4"/>
      <c r="O1650" s="4"/>
      <c r="P1650" s="4"/>
      <c r="Q1650" s="4"/>
      <c r="R1650" s="4"/>
      <c r="S1650" s="4"/>
      <c r="T1650" s="4"/>
      <c r="U1650" s="4"/>
      <c r="V1650" s="4"/>
      <c r="W1650" s="4"/>
      <c r="X1650" s="4"/>
      <c r="Y1650" s="4"/>
      <c r="Z1650" s="4"/>
    </row>
    <row r="1651" spans="1:26" ht="14.25" customHeight="1" x14ac:dyDescent="0.3">
      <c r="A1651" s="6" t="s">
        <v>2851</v>
      </c>
      <c r="B1651" s="6" t="s">
        <v>2852</v>
      </c>
      <c r="C1651" s="4" t="str">
        <f ca="1">IFERROR(__xludf.DUMMYFUNCTION("GOOGLETRANSLATE(B1651,""auto"",""en"")"),"Hamari Azadi Ke Karan")</f>
        <v>Hamari Azadi Ke Karan</v>
      </c>
      <c r="D1651" s="4" t="s">
        <v>2852</v>
      </c>
      <c r="E1651" s="4"/>
      <c r="F1651" s="4"/>
      <c r="G1651" s="4"/>
      <c r="H1651" s="4"/>
      <c r="I1651" s="4"/>
      <c r="J1651" s="4"/>
      <c r="K1651" s="4"/>
      <c r="L1651" s="4"/>
      <c r="M1651" s="4"/>
      <c r="N1651" s="4"/>
      <c r="O1651" s="4"/>
      <c r="P1651" s="4"/>
      <c r="Q1651" s="4"/>
      <c r="R1651" s="4"/>
      <c r="S1651" s="4"/>
      <c r="T1651" s="4"/>
      <c r="U1651" s="4"/>
      <c r="V1651" s="4"/>
      <c r="W1651" s="4"/>
      <c r="X1651" s="4"/>
      <c r="Y1651" s="4"/>
      <c r="Z1651" s="4"/>
    </row>
    <row r="1652" spans="1:26" ht="14.25" customHeight="1" x14ac:dyDescent="0.3">
      <c r="A1652" s="6" t="s">
        <v>2853</v>
      </c>
      <c r="B1652" s="6" t="s">
        <v>2854</v>
      </c>
      <c r="C1652" s="4" t="str">
        <f ca="1">IFERROR(__xludf.DUMMYFUNCTION("GOOGLETRANSLATE(B1652,""auto"",""en"")"),"Try to widen chicken neck by negotiating/ bargaining with Nepal &amp; Bangla Desh")</f>
        <v>Try to widen chicken neck by negotiating/ bargaining with Nepal &amp; Bangla Desh</v>
      </c>
      <c r="D1652" s="4" t="s">
        <v>2854</v>
      </c>
      <c r="E1652" s="4"/>
      <c r="F1652" s="4"/>
      <c r="G1652" s="4"/>
      <c r="H1652" s="4"/>
      <c r="I1652" s="4"/>
      <c r="J1652" s="4"/>
      <c r="K1652" s="4"/>
      <c r="L1652" s="4"/>
      <c r="M1652" s="4"/>
      <c r="N1652" s="4"/>
      <c r="O1652" s="4"/>
      <c r="P1652" s="4"/>
      <c r="Q1652" s="4"/>
      <c r="R1652" s="4"/>
      <c r="S1652" s="4"/>
      <c r="T1652" s="4"/>
      <c r="U1652" s="4"/>
      <c r="V1652" s="4"/>
      <c r="W1652" s="4"/>
      <c r="X1652" s="4"/>
      <c r="Y1652" s="4"/>
      <c r="Z1652" s="4"/>
    </row>
    <row r="1653" spans="1:26" ht="14.25" customHeight="1" x14ac:dyDescent="0.3">
      <c r="A1653" s="6" t="s">
        <v>2853</v>
      </c>
      <c r="B1653" s="6" t="s">
        <v>2855</v>
      </c>
      <c r="C1653" s="4" t="str">
        <f ca="1">IFERROR(__xludf.DUMMYFUNCTION("GOOGLETRANSLATE(B1653,""auto"",""en"")"),"Fast track court for murder, attempt to murder, dacoity cases...... NEED OF HOUR")</f>
        <v>Fast track court for murder, attempt to murder, dacoity cases...... NEED OF HOUR</v>
      </c>
      <c r="D1653" s="4" t="s">
        <v>2855</v>
      </c>
      <c r="E1653" s="4"/>
      <c r="F1653" s="4"/>
      <c r="G1653" s="4"/>
      <c r="H1653" s="4"/>
      <c r="I1653" s="4"/>
      <c r="J1653" s="4"/>
      <c r="K1653" s="4"/>
      <c r="L1653" s="4"/>
      <c r="M1653" s="4"/>
      <c r="N1653" s="4"/>
      <c r="O1653" s="4"/>
      <c r="P1653" s="4"/>
      <c r="Q1653" s="4"/>
      <c r="R1653" s="4"/>
      <c r="S1653" s="4"/>
      <c r="T1653" s="4"/>
      <c r="U1653" s="4"/>
      <c r="V1653" s="4"/>
      <c r="W1653" s="4"/>
      <c r="X1653" s="4"/>
      <c r="Y1653" s="4"/>
      <c r="Z1653" s="4"/>
    </row>
    <row r="1654" spans="1:26" ht="14.25" customHeight="1" x14ac:dyDescent="0.3">
      <c r="A1654" s="6" t="s">
        <v>2856</v>
      </c>
      <c r="B1654" s="6" t="s">
        <v>2857</v>
      </c>
      <c r="C1654" s="4" t="str">
        <f ca="1">IFERROR(__xludf.DUMMYFUNCTION("GOOGLETRANSLATE(B1654,""auto"",""en"")"),"I agree with the Hon'ble Prime Minister Mr. Narendra Modi.")</f>
        <v>I agree with the Hon'ble Prime Minister Mr. Narendra Modi.</v>
      </c>
      <c r="D1654" s="4" t="s">
        <v>3305</v>
      </c>
      <c r="E1654" s="4"/>
      <c r="F1654" s="4"/>
      <c r="G1654" s="4"/>
      <c r="H1654" s="4"/>
      <c r="I1654" s="4"/>
      <c r="J1654" s="4"/>
      <c r="K1654" s="4"/>
      <c r="L1654" s="4"/>
      <c r="M1654" s="4"/>
      <c r="N1654" s="4"/>
      <c r="O1654" s="4"/>
      <c r="P1654" s="4"/>
      <c r="Q1654" s="4"/>
      <c r="R1654" s="4"/>
      <c r="S1654" s="4"/>
      <c r="T1654" s="4"/>
      <c r="U1654" s="4"/>
      <c r="V1654" s="4"/>
      <c r="W1654" s="4"/>
      <c r="X1654" s="4"/>
      <c r="Y1654" s="4"/>
      <c r="Z1654" s="4"/>
    </row>
    <row r="1655" spans="1:26" ht="14.25" customHeight="1" x14ac:dyDescent="0.3">
      <c r="A1655" s="6" t="s">
        <v>2858</v>
      </c>
      <c r="B1655" s="6" t="s">
        <v>2859</v>
      </c>
      <c r="C1655" s="4" t="str">
        <f ca="1">IFERROR(__xludf.DUMMYFUNCTION("GOOGLETRANSLATE(B1655,""auto"",""en"")"),"Help the student study and scorlership")</f>
        <v>Help the student study and scorlership</v>
      </c>
      <c r="D1655" s="4" t="s">
        <v>2859</v>
      </c>
      <c r="E1655" s="4"/>
      <c r="F1655" s="4"/>
      <c r="G1655" s="4"/>
      <c r="H1655" s="4"/>
      <c r="I1655" s="4"/>
      <c r="J1655" s="4"/>
      <c r="K1655" s="4"/>
      <c r="L1655" s="4"/>
      <c r="M1655" s="4"/>
      <c r="N1655" s="4"/>
      <c r="O1655" s="4"/>
      <c r="P1655" s="4"/>
      <c r="Q1655" s="4"/>
      <c r="R1655" s="4"/>
      <c r="S1655" s="4"/>
      <c r="T1655" s="4"/>
      <c r="U1655" s="4"/>
      <c r="V1655" s="4"/>
      <c r="W1655" s="4"/>
      <c r="X1655" s="4"/>
      <c r="Y1655" s="4"/>
      <c r="Z1655" s="4"/>
    </row>
    <row r="1656" spans="1:26" ht="14.25" customHeight="1" x14ac:dyDescent="0.3">
      <c r="A1656" s="6" t="s">
        <v>1959</v>
      </c>
      <c r="B1656" s="6" t="s">
        <v>1960</v>
      </c>
      <c r="C1656" s="4" t="str">
        <f ca="1">IFERROR(__xludf.DUMMYFUNCTION("GOOGLETRANSLATE(B1656,""auto"",""en"")"),"Respected sir, at present every youth dreams to have a government job, but every citizen wants services like a private sector. Work early, do not have to be in the crowd, come home and provide services, which is good. The government has provided a lot of "&amp;"facilities for government servants, due to which government service has become special today, but how much is better than the government sector, private sector, it is not so much thought that if seen, the personnel of the government sector private sector "&amp;"personnel Can perform better than but why do they do? The reasons are attached.")</f>
        <v>Respected sir, at present every youth dreams to have a government job, but every citizen wants services like a private sector. Work early, do not have to be in the crowd, come home and provide services, which is good. The government has provided a lot of facilities for government servants, due to which government service has become special today, but how much is better than the government sector, private sector, it is not so much thought that if seen, the personnel of the government sector private sector personnel Can perform better than but why do they do? The reasons are attached.</v>
      </c>
      <c r="D1656" s="4" t="s">
        <v>3190</v>
      </c>
      <c r="E1656" s="4"/>
      <c r="F1656" s="4"/>
      <c r="G1656" s="4"/>
      <c r="H1656" s="4"/>
      <c r="I1656" s="4"/>
      <c r="J1656" s="4"/>
      <c r="K1656" s="4"/>
      <c r="L1656" s="4"/>
      <c r="M1656" s="4"/>
      <c r="N1656" s="4"/>
      <c r="O1656" s="4"/>
      <c r="P1656" s="4"/>
      <c r="Q1656" s="4"/>
      <c r="R1656" s="4"/>
      <c r="S1656" s="4"/>
      <c r="T1656" s="4"/>
      <c r="U1656" s="4"/>
      <c r="V1656" s="4"/>
      <c r="W1656" s="4"/>
      <c r="X1656" s="4"/>
      <c r="Y1656" s="4"/>
      <c r="Z1656" s="4"/>
    </row>
    <row r="1657" spans="1:26" ht="14.25" customHeight="1" x14ac:dyDescent="0.3">
      <c r="A1657" s="6" t="s">
        <v>1961</v>
      </c>
      <c r="B1657" s="6" t="s">
        <v>1962</v>
      </c>
      <c r="C1657" s="4" t="str">
        <f ca="1">IFERROR(__xludf.DUMMYFUNCTION("GOOGLETRANSLATE(B1657,""auto"",""en"")"),"I request to government plz form a education police in which discussed how we maintain our culture, manner, moral etc.
In present time most of youngest people have lost their manners, culture, moral.")</f>
        <v>I request to government plz form a education police in which discussed how we maintain our culture, manner, moral etc.
In present time most of youngest people have lost their manners, culture, moral.</v>
      </c>
      <c r="D1657" s="4" t="s">
        <v>1962</v>
      </c>
      <c r="E1657" s="4"/>
      <c r="F1657" s="4"/>
      <c r="G1657" s="4"/>
      <c r="H1657" s="4"/>
      <c r="I1657" s="4"/>
      <c r="J1657" s="4"/>
      <c r="K1657" s="4"/>
      <c r="L1657" s="4"/>
      <c r="M1657" s="4"/>
      <c r="N1657" s="4"/>
      <c r="O1657" s="4"/>
      <c r="P1657" s="4"/>
      <c r="Q1657" s="4"/>
      <c r="R1657" s="4"/>
      <c r="S1657" s="4"/>
      <c r="T1657" s="4"/>
      <c r="U1657" s="4"/>
      <c r="V1657" s="4"/>
      <c r="W1657" s="4"/>
      <c r="X1657" s="4"/>
      <c r="Y1657" s="4"/>
      <c r="Z1657" s="4"/>
    </row>
    <row r="1658" spans="1:26" ht="14.25" customHeight="1" x14ac:dyDescent="0.3">
      <c r="A1658" s="6" t="s">
        <v>1963</v>
      </c>
      <c r="B1658" s="6" t="s">
        <v>1963</v>
      </c>
      <c r="C1658" s="4" t="str">
        <f ca="1">IFERROR(__xludf.DUMMYFUNCTION("GOOGLETRANSLATE(B1658,""auto"",""en"")"),"Deepanshu")</f>
        <v>Deepanshu</v>
      </c>
      <c r="D1658" s="4" t="s">
        <v>1963</v>
      </c>
      <c r="E1658" s="4"/>
      <c r="F1658" s="4"/>
      <c r="G1658" s="4"/>
      <c r="H1658" s="4"/>
      <c r="I1658" s="4"/>
      <c r="J1658" s="4"/>
      <c r="K1658" s="4"/>
      <c r="L1658" s="4"/>
      <c r="M1658" s="4"/>
      <c r="N1658" s="4"/>
      <c r="O1658" s="4"/>
      <c r="P1658" s="4"/>
      <c r="Q1658" s="4"/>
      <c r="R1658" s="4"/>
      <c r="S1658" s="4"/>
      <c r="T1658" s="4"/>
      <c r="U1658" s="4"/>
      <c r="V1658" s="4"/>
      <c r="W1658" s="4"/>
      <c r="X1658" s="4"/>
      <c r="Y1658" s="4"/>
      <c r="Z1658" s="4"/>
    </row>
    <row r="1659" spans="1:26" ht="14.25" customHeight="1" x14ac:dyDescent="0.3">
      <c r="A1659" s="6" t="s">
        <v>1963</v>
      </c>
      <c r="B1659" s="6" t="s">
        <v>1964</v>
      </c>
      <c r="C1659" s="4" t="str">
        <f ca="1">IFERROR(__xludf.DUMMYFUNCTION("GOOGLETRANSLATE(B1659,""auto"",""en"")"),"Save enviroment")</f>
        <v>Save enviroment</v>
      </c>
      <c r="D1659" s="4" t="s">
        <v>1964</v>
      </c>
      <c r="E1659" s="4"/>
      <c r="F1659" s="4"/>
      <c r="G1659" s="4"/>
      <c r="H1659" s="4"/>
      <c r="I1659" s="4"/>
      <c r="J1659" s="4"/>
      <c r="K1659" s="4"/>
      <c r="L1659" s="4"/>
      <c r="M1659" s="4"/>
      <c r="N1659" s="4"/>
      <c r="O1659" s="4"/>
      <c r="P1659" s="4"/>
      <c r="Q1659" s="4"/>
      <c r="R1659" s="4"/>
      <c r="S1659" s="4"/>
      <c r="T1659" s="4"/>
      <c r="U1659" s="4"/>
      <c r="V1659" s="4"/>
      <c r="W1659" s="4"/>
      <c r="X1659" s="4"/>
      <c r="Y1659" s="4"/>
      <c r="Z1659" s="4"/>
    </row>
    <row r="1660" spans="1:26" ht="14.25" customHeight="1" x14ac:dyDescent="0.3">
      <c r="A1660" s="6" t="s">
        <v>1965</v>
      </c>
      <c r="B1660" s="6" t="s">
        <v>1966</v>
      </c>
      <c r="C1660" s="4" t="str">
        <f ca="1">IFERROR(__xludf.DUMMYFUNCTION("GOOGLETRANSLATE(B1660,""auto"",""en"")"),"India is a country with a very different population, as well as many different languages and ways of life. In the north are the icy peaks of the Himalayas and in the north and south are thick forests and rice plains. we have 29 states, and these states ar"&amp;"e home to many different groups of people who speak many different languages. Even within each language, there are many different ways to say things. I 'd say that India is a great country that is making great strides in all areas of economic growth.")</f>
        <v>India is a country with a very different population, as well as many different languages and ways of life. In the north are the icy peaks of the Himalayas and in the north and south are thick forests and rice plains. we have 29 states, and these states are home to many different groups of people who speak many different languages. Even within each language, there are many different ways to say things. I 'd say that India is a great country that is making great strides in all areas of economic growth.</v>
      </c>
      <c r="D1660" s="4" t="s">
        <v>1966</v>
      </c>
      <c r="E1660" s="4"/>
      <c r="F1660" s="4"/>
      <c r="G1660" s="4"/>
      <c r="H1660" s="4"/>
      <c r="I1660" s="4"/>
      <c r="J1660" s="4"/>
      <c r="K1660" s="4"/>
      <c r="L1660" s="4"/>
      <c r="M1660" s="4"/>
      <c r="N1660" s="4"/>
      <c r="O1660" s="4"/>
      <c r="P1660" s="4"/>
      <c r="Q1660" s="4"/>
      <c r="R1660" s="4"/>
      <c r="S1660" s="4"/>
      <c r="T1660" s="4"/>
      <c r="U1660" s="4"/>
      <c r="V1660" s="4"/>
      <c r="W1660" s="4"/>
      <c r="X1660" s="4"/>
      <c r="Y1660" s="4"/>
      <c r="Z1660" s="4"/>
    </row>
    <row r="1661" spans="1:26" ht="14.25" customHeight="1" x14ac:dyDescent="0.3">
      <c r="A1661" s="6" t="s">
        <v>1967</v>
      </c>
      <c r="B1661" s="6" t="s">
        <v>1968</v>
      </c>
      <c r="C1661" s="4" t="str">
        <f ca="1">IFERROR(__xludf.DUMMYFUNCTION("GOOGLETRANSLATE(B1661,""auto"",""en"")"),"MID
ONE KIND OF DIGITAL CARD WHICH STORE EVERY SINGLE DETAILS FOR INDIAN CITIZENS
ID CARD
MEDICAL DOCUMENTS
SCHOOL COLLEGE CERTIFICATE
PROPERTY
NUMBER
EMAIL ID DETAILS
BANK
DEMAT
EVERYTHING
A DIGITAL APP TO ACCESS EVERYTHING CORRECTIONS AND CHANGES
IT WIL"&amp;"L HELP A LOT TO GROW OUR INDIA")</f>
        <v>MID
ONE KIND OF DIGITAL CARD WHICH STORE EVERY SINGLE DETAILS FOR INDIAN CITIZENS
ID CARD
MEDICAL DOCUMENTS
SCHOOL COLLEGE CERTIFICATE
PROPERTY
NUMBER
EMAIL ID DETAILS
BANK
DEMAT
EVERYTHING
A DIGITAL APP TO ACCESS EVERYTHING CORRECTIONS AND CHANGES
IT WILL HELP A LOT TO GROW OUR INDIA</v>
      </c>
      <c r="D1661" s="4" t="s">
        <v>1968</v>
      </c>
      <c r="E1661" s="4"/>
      <c r="F1661" s="4"/>
      <c r="G1661" s="4"/>
      <c r="H1661" s="4"/>
      <c r="I1661" s="4"/>
      <c r="J1661" s="4"/>
      <c r="K1661" s="4"/>
      <c r="L1661" s="4"/>
      <c r="M1661" s="4"/>
      <c r="N1661" s="4"/>
      <c r="O1661" s="4"/>
      <c r="P1661" s="4"/>
      <c r="Q1661" s="4"/>
      <c r="R1661" s="4"/>
      <c r="S1661" s="4"/>
      <c r="T1661" s="4"/>
      <c r="U1661" s="4"/>
      <c r="V1661" s="4"/>
      <c r="W1661" s="4"/>
      <c r="X1661" s="4"/>
      <c r="Y1661" s="4"/>
      <c r="Z1661" s="4"/>
    </row>
    <row r="1662" spans="1:26" ht="14.25" customHeight="1" x14ac:dyDescent="0.3">
      <c r="A1662" s="6" t="s">
        <v>1969</v>
      </c>
      <c r="B1662" s="6" t="s">
        <v>1970</v>
      </c>
      <c r="C1662" s="4" t="str">
        <f ca="1">IFERROR(__xludf.DUMMYFUNCTION("GOOGLETRANSLATE(B1662,""auto"",""en"")"),"As Covid 19 cases in China go up drastically and we in India look at precautionary measures, one aspect which can be looked at across the country is using nasal vaccines or sprays which have been developed in India as well as outside India. These nasal va"&amp;"ccines can go a long way in preventing transmission of virus and also protect individuals going by views of experts. In India we have nasal vaccine developed by Bharat Biotech which could be administered easily to all concerned. This has to be fast tracke"&amp;"d. Even those who have taken booster does of vaccine can be given these sprays or nasal vaccines.")</f>
        <v>As Covid 19 cases in China go up drastically and we in India look at precautionary measures, one aspect which can be looked at across the country is using nasal vaccines or sprays which have been developed in India as well as outside India. These nasal vaccines can go a long way in preventing transmission of virus and also protect individuals going by views of experts. In India we have nasal vaccine developed by Bharat Biotech which could be administered easily to all concerned. This has to be fast tracked. Even those who have taken booster does of vaccine can be given these sprays or nasal vaccines.</v>
      </c>
      <c r="D1662" s="4" t="s">
        <v>1970</v>
      </c>
      <c r="E1662" s="4"/>
      <c r="F1662" s="4"/>
      <c r="G1662" s="4"/>
      <c r="H1662" s="4"/>
      <c r="I1662" s="4"/>
      <c r="J1662" s="4"/>
      <c r="K1662" s="4"/>
      <c r="L1662" s="4"/>
      <c r="M1662" s="4"/>
      <c r="N1662" s="4"/>
      <c r="O1662" s="4"/>
      <c r="P1662" s="4"/>
      <c r="Q1662" s="4"/>
      <c r="R1662" s="4"/>
      <c r="S1662" s="4"/>
      <c r="T1662" s="4"/>
      <c r="U1662" s="4"/>
      <c r="V1662" s="4"/>
      <c r="W1662" s="4"/>
      <c r="X1662" s="4"/>
      <c r="Y1662" s="4"/>
      <c r="Z1662" s="4"/>
    </row>
    <row r="1663" spans="1:26" ht="14.25" customHeight="1" x14ac:dyDescent="0.3">
      <c r="A1663" s="6" t="s">
        <v>1971</v>
      </c>
      <c r="B1663" s="6" t="s">
        <v>1972</v>
      </c>
      <c r="C1663" s="4" t="str">
        <f ca="1">IFERROR(__xludf.DUMMYFUNCTION("GOOGLETRANSLATE(B1663,""auto"",""en"")"),"For storing food grains storage facilities should be made with high quality.
Government procured food grains should not go waste.")</f>
        <v>For storing food grains storage facilities should be made with high quality.
Government procured food grains should not go waste.</v>
      </c>
      <c r="D1663" s="4" t="s">
        <v>1972</v>
      </c>
      <c r="E1663" s="4"/>
      <c r="F1663" s="4"/>
      <c r="G1663" s="4"/>
      <c r="H1663" s="4"/>
      <c r="I1663" s="4"/>
      <c r="J1663" s="4"/>
      <c r="K1663" s="4"/>
      <c r="L1663" s="4"/>
      <c r="M1663" s="4"/>
      <c r="N1663" s="4"/>
      <c r="O1663" s="4"/>
      <c r="P1663" s="4"/>
      <c r="Q1663" s="4"/>
      <c r="R1663" s="4"/>
      <c r="S1663" s="4"/>
      <c r="T1663" s="4"/>
      <c r="U1663" s="4"/>
      <c r="V1663" s="4"/>
      <c r="W1663" s="4"/>
      <c r="X1663" s="4"/>
      <c r="Y1663" s="4"/>
      <c r="Z1663" s="4"/>
    </row>
    <row r="1664" spans="1:26" ht="14.25" customHeight="1" x14ac:dyDescent="0.3">
      <c r="A1664" s="6" t="s">
        <v>1971</v>
      </c>
      <c r="B1664" s="6" t="s">
        <v>1973</v>
      </c>
      <c r="C1664" s="4" t="str">
        <f ca="1">IFERROR(__xludf.DUMMYFUNCTION("GOOGLETRANSLATE(B1664,""auto"",""en"")"),"Adulteration in food is a big reason for health issues. This has to be dealt with tougher laws")</f>
        <v>Adulteration in food is a big reason for health issues. This has to be dealt with tougher laws</v>
      </c>
      <c r="D1664" s="4" t="s">
        <v>1973</v>
      </c>
      <c r="E1664" s="4"/>
      <c r="F1664" s="4"/>
      <c r="G1664" s="4"/>
      <c r="H1664" s="4"/>
      <c r="I1664" s="4"/>
      <c r="J1664" s="4"/>
      <c r="K1664" s="4"/>
      <c r="L1664" s="4"/>
      <c r="M1664" s="4"/>
      <c r="N1664" s="4"/>
      <c r="O1664" s="4"/>
      <c r="P1664" s="4"/>
      <c r="Q1664" s="4"/>
      <c r="R1664" s="4"/>
      <c r="S1664" s="4"/>
      <c r="T1664" s="4"/>
      <c r="U1664" s="4"/>
      <c r="V1664" s="4"/>
      <c r="W1664" s="4"/>
      <c r="X1664" s="4"/>
      <c r="Y1664" s="4"/>
      <c r="Z1664" s="4"/>
    </row>
    <row r="1665" spans="1:26" ht="14.25" customHeight="1" x14ac:dyDescent="0.3">
      <c r="A1665" s="6" t="s">
        <v>1974</v>
      </c>
      <c r="B1665" s="6" t="s">
        <v>637</v>
      </c>
      <c r="C1665" s="4" t="str">
        <f ca="1">IFERROR(__xludf.DUMMYFUNCTION("GOOGLETRANSLATE(B1665,""auto"",""en"")"),"Mygov")</f>
        <v>Mygov</v>
      </c>
      <c r="D1665" s="4" t="s">
        <v>637</v>
      </c>
      <c r="E1665" s="4"/>
      <c r="F1665" s="4"/>
      <c r="G1665" s="4"/>
      <c r="H1665" s="4"/>
      <c r="I1665" s="4"/>
      <c r="J1665" s="4"/>
      <c r="K1665" s="4"/>
      <c r="L1665" s="4"/>
      <c r="M1665" s="4"/>
      <c r="N1665" s="4"/>
      <c r="O1665" s="4"/>
      <c r="P1665" s="4"/>
      <c r="Q1665" s="4"/>
      <c r="R1665" s="4"/>
      <c r="S1665" s="4"/>
      <c r="T1665" s="4"/>
      <c r="U1665" s="4"/>
      <c r="V1665" s="4"/>
      <c r="W1665" s="4"/>
      <c r="X1665" s="4"/>
      <c r="Y1665" s="4"/>
      <c r="Z1665" s="4"/>
    </row>
    <row r="1666" spans="1:26" ht="14.25" customHeight="1" x14ac:dyDescent="0.3">
      <c r="A1666" s="6" t="s">
        <v>1974</v>
      </c>
      <c r="B1666" s="6" t="s">
        <v>2860</v>
      </c>
      <c r="C1666" s="4" t="str">
        <f ca="1">IFERROR(__xludf.DUMMYFUNCTION("GOOGLETRANSLATE(B1666,""auto"",""en"")"),"My gov")</f>
        <v>My gov</v>
      </c>
      <c r="D1666" s="4" t="s">
        <v>2860</v>
      </c>
      <c r="E1666" s="4"/>
      <c r="F1666" s="4"/>
      <c r="G1666" s="4"/>
      <c r="H1666" s="4"/>
      <c r="I1666" s="4"/>
      <c r="J1666" s="4"/>
      <c r="K1666" s="4"/>
      <c r="L1666" s="4"/>
      <c r="M1666" s="4"/>
      <c r="N1666" s="4"/>
      <c r="O1666" s="4"/>
      <c r="P1666" s="4"/>
      <c r="Q1666" s="4"/>
      <c r="R1666" s="4"/>
      <c r="S1666" s="4"/>
      <c r="T1666" s="4"/>
      <c r="U1666" s="4"/>
      <c r="V1666" s="4"/>
      <c r="W1666" s="4"/>
      <c r="X1666" s="4"/>
      <c r="Y1666" s="4"/>
      <c r="Z1666" s="4"/>
    </row>
    <row r="1667" spans="1:26" ht="14.25" customHeight="1" x14ac:dyDescent="0.3">
      <c r="A1667" s="6" t="s">
        <v>2861</v>
      </c>
      <c r="B1667" s="6" t="s">
        <v>1966</v>
      </c>
      <c r="C1667" s="4" t="str">
        <f ca="1">IFERROR(__xludf.DUMMYFUNCTION("GOOGLETRANSLATE(B1667,""auto"",""en"")"),"India is a country with a very different population, as well as many different languages and ways of life. In the north are the icy peaks of the Himalayas and in the north and south are thick forests and rice plains. we have 29 states, and these states ar"&amp;"e home to many different groups of people who speak many different languages. Even within each language, there are many different ways to say things. I 'd say that India is a great country that is making great strides in all areas of economic growth.")</f>
        <v>India is a country with a very different population, as well as many different languages and ways of life. In the north are the icy peaks of the Himalayas and in the north and south are thick forests and rice plains. we have 29 states, and these states are home to many different groups of people who speak many different languages. Even within each language, there are many different ways to say things. I 'd say that India is a great country that is making great strides in all areas of economic growth.</v>
      </c>
      <c r="D1667" s="4" t="s">
        <v>1966</v>
      </c>
      <c r="E1667" s="4"/>
      <c r="F1667" s="4"/>
      <c r="G1667" s="4"/>
      <c r="H1667" s="4"/>
      <c r="I1667" s="4"/>
      <c r="J1667" s="4"/>
      <c r="K1667" s="4"/>
      <c r="L1667" s="4"/>
      <c r="M1667" s="4"/>
      <c r="N1667" s="4"/>
      <c r="O1667" s="4"/>
      <c r="P1667" s="4"/>
      <c r="Q1667" s="4"/>
      <c r="R1667" s="4"/>
      <c r="S1667" s="4"/>
      <c r="T1667" s="4"/>
      <c r="U1667" s="4"/>
      <c r="V1667" s="4"/>
      <c r="W1667" s="4"/>
      <c r="X1667" s="4"/>
      <c r="Y1667" s="4"/>
      <c r="Z1667" s="4"/>
    </row>
    <row r="1668" spans="1:26" ht="14.25" customHeight="1" x14ac:dyDescent="0.3">
      <c r="A1668" s="6" t="s">
        <v>463</v>
      </c>
      <c r="B1668" s="6" t="s">
        <v>2862</v>
      </c>
      <c r="C1668" s="4" t="str">
        <f ca="1">IFERROR(__xludf.DUMMYFUNCTION("GOOGLETRANSLATE(B1668,""auto"",""en"")"),"Sirs,
Aadhar Card is a great successful initiative by this govt &amp; I will like to suggest to expand the idea to connect leagal family tree to the same. This will help in resolving many social issues of legal heirs, family succession or proprietary disputes"&amp;", or nomination issues etc. Many of the court cases and property disputes relate to the same. Also, there are cases of anonimous or unclaimed properties. This will help resolving many social issues and also unfair deals where real owner or partners get ch"&amp;"eated etc. It will be easy to track the details. Any nomination process should demand Aadhar number of nominee. Digitalisation is the future of world and this will be a good data base to integrate nation.
Sanjiv Mantri")</f>
        <v>Sirs,
Aadhar Card is a great successful initiative by this govt &amp; I will like to suggest to expand the idea to connect leagal family tree to the same. This will help in resolving many social issues of legal heirs, family succession or proprietary disputes, or nomination issues etc. Many of the court cases and property disputes relate to the same. Also, there are cases of anonimous or unclaimed properties. This will help resolving many social issues and also unfair deals where real owner or partners get cheated etc. It will be easy to track the details. Any nomination process should demand Aadhar number of nominee. Digitalisation is the future of world and this will be a good data base to integrate nation.
Sanjiv Mantri</v>
      </c>
      <c r="D1668" s="4" t="s">
        <v>2862</v>
      </c>
      <c r="E1668" s="4"/>
      <c r="F1668" s="4"/>
      <c r="G1668" s="4"/>
      <c r="H1668" s="4"/>
      <c r="I1668" s="4"/>
      <c r="J1668" s="4"/>
      <c r="K1668" s="4"/>
      <c r="L1668" s="4"/>
      <c r="M1668" s="4"/>
      <c r="N1668" s="4"/>
      <c r="O1668" s="4"/>
      <c r="P1668" s="4"/>
      <c r="Q1668" s="4"/>
      <c r="R1668" s="4"/>
      <c r="S1668" s="4"/>
      <c r="T1668" s="4"/>
      <c r="U1668" s="4"/>
      <c r="V1668" s="4"/>
      <c r="W1668" s="4"/>
      <c r="X1668" s="4"/>
      <c r="Y1668" s="4"/>
      <c r="Z1668" s="4"/>
    </row>
    <row r="1669" spans="1:26" ht="14.25" customHeight="1" x14ac:dyDescent="0.3">
      <c r="A1669" s="6" t="s">
        <v>2863</v>
      </c>
      <c r="B1669" s="6" t="s">
        <v>2864</v>
      </c>
      <c r="C1669" s="4" t="str">
        <f ca="1">IFERROR(__xludf.DUMMYFUNCTION("GOOGLETRANSLATE(B1669,""auto"",""en"")"),"My life is my health because it is said that health is wealth. We have
seen in the society that many people are having lot of wealth but
on unfortunately they don’t have proper health to enjoy that wealth.
We should give our top most priority to our healt"&amp;"h because if our health is
good we can enjoy everyday.")</f>
        <v>My life is my health because it is said that health is wealth. We have
seen in the society that many people are having lot of wealth but
on unfortunately they don’t have proper health to enjoy that wealth.
We should give our top most priority to our health because if our health is
good we can enjoy everyday.</v>
      </c>
      <c r="D1669" s="4" t="s">
        <v>2864</v>
      </c>
      <c r="E1669" s="4"/>
      <c r="F1669" s="4"/>
      <c r="G1669" s="4"/>
      <c r="H1669" s="4"/>
      <c r="I1669" s="4"/>
      <c r="J1669" s="4"/>
      <c r="K1669" s="4"/>
      <c r="L1669" s="4"/>
      <c r="M1669" s="4"/>
      <c r="N1669" s="4"/>
      <c r="O1669" s="4"/>
      <c r="P1669" s="4"/>
      <c r="Q1669" s="4"/>
      <c r="R1669" s="4"/>
      <c r="S1669" s="4"/>
      <c r="T1669" s="4"/>
      <c r="U1669" s="4"/>
      <c r="V1669" s="4"/>
      <c r="W1669" s="4"/>
      <c r="X1669" s="4"/>
      <c r="Y1669" s="4"/>
      <c r="Z1669" s="4"/>
    </row>
    <row r="1670" spans="1:26" ht="14.25" customHeight="1" x14ac:dyDescent="0.3">
      <c r="A1670" s="6" t="s">
        <v>2865</v>
      </c>
      <c r="B1670" s="6" t="s">
        <v>2866</v>
      </c>
      <c r="C1670" s="4" t="str">
        <f ca="1">IFERROR(__xludf.DUMMYFUNCTION("GOOGLETRANSLATE(B1670,""auto"",""en"")"),"It's a humble request from an young Indian. we will like to watch 'border' movie on our 74th republic day... which represents 1971's India-Pakistan war... I suggests to government &amp; film association to release this film for minimum 3 days including 26th J"&amp;"anuary ( Tax free )")</f>
        <v>It's a humble request from an young Indian. we will like to watch 'border' movie on our 74th republic day... which represents 1971's India-Pakistan war... I suggests to government &amp; film association to release this film for minimum 3 days including 26th January ( Tax free )</v>
      </c>
      <c r="D1670" s="4" t="s">
        <v>2866</v>
      </c>
      <c r="E1670" s="4"/>
      <c r="F1670" s="4"/>
      <c r="G1670" s="4"/>
      <c r="H1670" s="4"/>
      <c r="I1670" s="4"/>
      <c r="J1670" s="4"/>
      <c r="K1670" s="4"/>
      <c r="L1670" s="4"/>
      <c r="M1670" s="4"/>
      <c r="N1670" s="4"/>
      <c r="O1670" s="4"/>
      <c r="P1670" s="4"/>
      <c r="Q1670" s="4"/>
      <c r="R1670" s="4"/>
      <c r="S1670" s="4"/>
      <c r="T1670" s="4"/>
      <c r="U1670" s="4"/>
      <c r="V1670" s="4"/>
      <c r="W1670" s="4"/>
      <c r="X1670" s="4"/>
      <c r="Y1670" s="4"/>
      <c r="Z1670" s="4"/>
    </row>
    <row r="1671" spans="1:26" ht="14.25" customHeight="1" x14ac:dyDescent="0.3">
      <c r="A1671" s="6" t="s">
        <v>2867</v>
      </c>
      <c r="B1671" s="6" t="s">
        <v>2868</v>
      </c>
      <c r="C1671" s="4" t="str">
        <f ca="1">IFERROR(__xludf.DUMMYFUNCTION("GOOGLETRANSLATE(B1671,""auto"",""en"")"),"In the city of Pune, there are laws that school and college boys and girls do not have to make a concrete raise so that the parents of the house can not be able to stay comfortable due to the fact that they are involved in the criminals.")</f>
        <v>In the city of Pune, there are laws that school and college boys and girls do not have to make a concrete raise so that the parents of the house can not be able to stay comfortable due to the fact that they are involved in the criminals.</v>
      </c>
      <c r="D1671" s="4" t="s">
        <v>3306</v>
      </c>
      <c r="E1671" s="4"/>
      <c r="F1671" s="4"/>
      <c r="G1671" s="4"/>
      <c r="H1671" s="4"/>
      <c r="I1671" s="4"/>
      <c r="J1671" s="4"/>
      <c r="K1671" s="4"/>
      <c r="L1671" s="4"/>
      <c r="M1671" s="4"/>
      <c r="N1671" s="4"/>
      <c r="O1671" s="4"/>
      <c r="P1671" s="4"/>
      <c r="Q1671" s="4"/>
      <c r="R1671" s="4"/>
      <c r="S1671" s="4"/>
      <c r="T1671" s="4"/>
      <c r="U1671" s="4"/>
      <c r="V1671" s="4"/>
      <c r="W1671" s="4"/>
      <c r="X1671" s="4"/>
      <c r="Y1671" s="4"/>
      <c r="Z1671" s="4"/>
    </row>
    <row r="1672" spans="1:26" ht="14.25" customHeight="1" x14ac:dyDescent="0.3">
      <c r="A1672" s="6" t="s">
        <v>2869</v>
      </c>
      <c r="B1672" s="6" t="s">
        <v>2870</v>
      </c>
      <c r="C1672" s="4" t="str">
        <f ca="1">IFERROR(__xludf.DUMMYFUNCTION("GOOGLETRANSLATE(B1672,""auto"",""en"")"),"I am sharing my suggestion to eliminate corruption from India within 6 months to 1 year if implemented properly.
These are modern times, harsh and hard decisions must be taken at any cost.")</f>
        <v>I am sharing my suggestion to eliminate corruption from India within 6 months to 1 year if implemented properly.
These are modern times, harsh and hard decisions must be taken at any cost.</v>
      </c>
      <c r="D1672" s="4" t="s">
        <v>2870</v>
      </c>
      <c r="E1672" s="4"/>
      <c r="F1672" s="4"/>
      <c r="G1672" s="4"/>
      <c r="H1672" s="4"/>
      <c r="I1672" s="4"/>
      <c r="J1672" s="4"/>
      <c r="K1672" s="4"/>
      <c r="L1672" s="4"/>
      <c r="M1672" s="4"/>
      <c r="N1672" s="4"/>
      <c r="O1672" s="4"/>
      <c r="P1672" s="4"/>
      <c r="Q1672" s="4"/>
      <c r="R1672" s="4"/>
      <c r="S1672" s="4"/>
      <c r="T1672" s="4"/>
      <c r="U1672" s="4"/>
      <c r="V1672" s="4"/>
      <c r="W1672" s="4"/>
      <c r="X1672" s="4"/>
      <c r="Y1672" s="4"/>
      <c r="Z1672" s="4"/>
    </row>
    <row r="1673" spans="1:26" ht="14.25" customHeight="1" x14ac:dyDescent="0.3">
      <c r="A1673" s="6" t="s">
        <v>2512</v>
      </c>
      <c r="B1673" s="6" t="s">
        <v>2871</v>
      </c>
      <c r="C1673" s="4" t="str">
        <f ca="1">IFERROR(__xludf.DUMMYFUNCTION("GOOGLETRANSLATE(B1673,""auto"",""en"")"),"It is desirable to include all people powers, authority, responsibilities, roles, accountability, answerability to have full force towards responsible citizen of India, contribution for country, democracy, independence and Constitution of India. Duties, r"&amp;"ights, freedom, privileges provided by constitution has be combined with force of citizens authorities for ownself and all others. It will in finality lead to developed country status and will be a message and learning to whole world from ' Vishva Guru ' "&amp;". Also it will have significant impact on justice, legal, economic and social organs of democracy if cultural, customes, traditions and heritage are kept at core fundamental principles and deliver substantial outcome towards peace, happyness, health, brot"&amp;"herhood, human values, prosperity and comfort equally distributed. It is made in India Idea , imagination, innovation to make for India sustainable country for world sustainability and regain heighest position of developed nation.")</f>
        <v>It is desirable to include all people powers, authority, responsibilities, roles, accountability, answerability to have full force towards responsible citizen of India, contribution for country, democracy, independence and Constitution of India. Duties, rights, freedom, privileges provided by constitution has be combined with force of citizens authorities for ownself and all others. It will in finality lead to developed country status and will be a message and learning to whole world from ' Vishva Guru ' . Also it will have significant impact on justice, legal, economic and social organs of democracy if cultural, customes, traditions and heritage are kept at core fundamental principles and deliver substantial outcome towards peace, happyness, health, brotherhood, human values, prosperity and comfort equally distributed. It is made in India Idea , imagination, innovation to make for India sustainable country for world sustainability and regain heighest position of developed nation.</v>
      </c>
      <c r="D1673" s="4" t="s">
        <v>2871</v>
      </c>
      <c r="E1673" s="4"/>
      <c r="F1673" s="4"/>
      <c r="G1673" s="4"/>
      <c r="H1673" s="4"/>
      <c r="I1673" s="4"/>
      <c r="J1673" s="4"/>
      <c r="K1673" s="4"/>
      <c r="L1673" s="4"/>
      <c r="M1673" s="4"/>
      <c r="N1673" s="4"/>
      <c r="O1673" s="4"/>
      <c r="P1673" s="4"/>
      <c r="Q1673" s="4"/>
      <c r="R1673" s="4"/>
      <c r="S1673" s="4"/>
      <c r="T1673" s="4"/>
      <c r="U1673" s="4"/>
      <c r="V1673" s="4"/>
      <c r="W1673" s="4"/>
      <c r="X1673" s="4"/>
      <c r="Y1673" s="4"/>
      <c r="Z1673" s="4"/>
    </row>
    <row r="1674" spans="1:26" ht="14.25" customHeight="1" x14ac:dyDescent="0.3">
      <c r="A1674" s="6" t="s">
        <v>2872</v>
      </c>
      <c r="B1674" s="6" t="s">
        <v>2873</v>
      </c>
      <c r="C1674" s="4" t="str">
        <f ca="1">IFERROR(__xludf.DUMMYFUNCTION("GOOGLETRANSLATE(B1674,""auto"",""en"")"),"Search
Home Working in childcare  Spotlight on  Creating enabling environments
Creating enabling environments
1
What makes an environment enabling? How can I put it into practice? Find all you need to know with these brilliant resources, activities, guida"&amp;"nce and tools from PACEY.
Enabling environments overview
To create an enabling environment, childcare professionals must consider not only the physical environment indoors and outdoors but also the emotional environment, recognising the significance of pa"&amp;"rent-practitioner relationships and how safe and at home the children feel within the setting. 
An enabling environment plays a key role in supporting children’s learning and development. It is well recognised that children learn and develop best in carin"&amp;"g, supportive environments which respond to their individual needs, allowing them to play and explore. 
You can access a range of materials from this page to help you create an enabling environment for children in your care, si")</f>
        <v>Search
Home Working in childcare  Spotlight on  Creating enabling environments
Creating enabling environments
1
What makes an environment enabling? How can I put it into practice? Find all you need to know with these brilliant resources, activities, guidance and tools from PACEY.
Enabling environments overview
To create an enabling environment, childcare professionals must consider not only the physical environment indoors and outdoors but also the emotional environment, recognising the significance of parent-practitioner relationships and how safe and at home the children feel within the setting. 
An enabling environment plays a key role in supporting children’s learning and development. It is well recognised that children learn and develop best in caring, supportive environments which respond to their individual needs, allowing them to play and explore. 
You can access a range of materials from this page to help you create an enabling environment for children in your care, si</v>
      </c>
      <c r="D1674" s="4" t="s">
        <v>2873</v>
      </c>
      <c r="E1674" s="4"/>
      <c r="F1674" s="4"/>
      <c r="G1674" s="4"/>
      <c r="H1674" s="4"/>
      <c r="I1674" s="4"/>
      <c r="J1674" s="4"/>
      <c r="K1674" s="4"/>
      <c r="L1674" s="4"/>
      <c r="M1674" s="4"/>
      <c r="N1674" s="4"/>
      <c r="O1674" s="4"/>
      <c r="P1674" s="4"/>
      <c r="Q1674" s="4"/>
      <c r="R1674" s="4"/>
      <c r="S1674" s="4"/>
      <c r="T1674" s="4"/>
      <c r="U1674" s="4"/>
      <c r="V1674" s="4"/>
      <c r="W1674" s="4"/>
      <c r="X1674" s="4"/>
      <c r="Y1674" s="4"/>
      <c r="Z1674" s="4"/>
    </row>
    <row r="1675" spans="1:26" ht="14.25" customHeight="1" x14ac:dyDescent="0.3">
      <c r="A1675" s="6" t="s">
        <v>2874</v>
      </c>
      <c r="B1675" s="6" t="s">
        <v>2875</v>
      </c>
      <c r="C1675" s="4" t="str">
        <f ca="1">IFERROR(__xludf.DUMMYFUNCTION("GOOGLETRANSLATE(B1675,""auto"",""en"")"),"1) Government should initiate a multilateral currency swap agreement at the BRICS platform. India, Brazil, and S. Africa have a huge trade deficit with China. This way we can save the dollars and can make the rupee international.
2) Also make a currency p"&amp;"ool of BRICS local currencies to have a flexibility to use any currency while trading. This way we can promote the rupee.")</f>
        <v>1) Government should initiate a multilateral currency swap agreement at the BRICS platform. India, Brazil, and S. Africa have a huge trade deficit with China. This way we can save the dollars and can make the rupee international.
2) Also make a currency pool of BRICS local currencies to have a flexibility to use any currency while trading. This way we can promote the rupee.</v>
      </c>
      <c r="D1675" s="4" t="s">
        <v>2875</v>
      </c>
      <c r="E1675" s="4"/>
      <c r="F1675" s="4"/>
      <c r="G1675" s="4"/>
      <c r="H1675" s="4"/>
      <c r="I1675" s="4"/>
      <c r="J1675" s="4"/>
      <c r="K1675" s="4"/>
      <c r="L1675" s="4"/>
      <c r="M1675" s="4"/>
      <c r="N1675" s="4"/>
      <c r="O1675" s="4"/>
      <c r="P1675" s="4"/>
      <c r="Q1675" s="4"/>
      <c r="R1675" s="4"/>
      <c r="S1675" s="4"/>
      <c r="T1675" s="4"/>
      <c r="U1675" s="4"/>
      <c r="V1675" s="4"/>
      <c r="W1675" s="4"/>
      <c r="X1675" s="4"/>
      <c r="Y1675" s="4"/>
      <c r="Z1675" s="4"/>
    </row>
    <row r="1676" spans="1:26" ht="14.25" customHeight="1" x14ac:dyDescent="0.3">
      <c r="A1676" s="6" t="s">
        <v>2876</v>
      </c>
      <c r="B1676" s="6" t="s">
        <v>2877</v>
      </c>
      <c r="C1676" s="4" t="str">
        <f ca="1">IFERROR(__xludf.DUMMYFUNCTION("GOOGLETRANSLATE(B1676,""auto"",""en"")"),"This government has done fantabulous job in all these years. My suggestion to the government is regarding the situation of government educational institutions. The funds allocated to them is not sufficient as the condition of the classrooms and washrooms "&amp;"don't improved much. Bad working condition of fans, dirty walls, broken windows, are a part of the prestigious institutions. It's a sincere advise to the concerned ministry to please work on these things so that not the condition of just few colleges but "&amp;"all the government colleges can be improved.")</f>
        <v>This government has done fantabulous job in all these years. My suggestion to the government is regarding the situation of government educational institutions. The funds allocated to them is not sufficient as the condition of the classrooms and washrooms don't improved much. Bad working condition of fans, dirty walls, broken windows, are a part of the prestigious institutions. It's a sincere advise to the concerned ministry to please work on these things so that not the condition of just few colleges but all the government colleges can be improved.</v>
      </c>
      <c r="D1676" s="4" t="s">
        <v>2877</v>
      </c>
      <c r="E1676" s="4"/>
      <c r="F1676" s="4"/>
      <c r="G1676" s="4"/>
      <c r="H1676" s="4"/>
      <c r="I1676" s="4"/>
      <c r="J1676" s="4"/>
      <c r="K1676" s="4"/>
      <c r="L1676" s="4"/>
      <c r="M1676" s="4"/>
      <c r="N1676" s="4"/>
      <c r="O1676" s="4"/>
      <c r="P1676" s="4"/>
      <c r="Q1676" s="4"/>
      <c r="R1676" s="4"/>
      <c r="S1676" s="4"/>
      <c r="T1676" s="4"/>
      <c r="U1676" s="4"/>
      <c r="V1676" s="4"/>
      <c r="W1676" s="4"/>
      <c r="X1676" s="4"/>
      <c r="Y1676" s="4"/>
      <c r="Z1676" s="4"/>
    </row>
    <row r="1677" spans="1:26" ht="14.25" customHeight="1" x14ac:dyDescent="0.3">
      <c r="A1677" s="6" t="s">
        <v>2878</v>
      </c>
      <c r="B1677" s="6" t="s">
        <v>2879</v>
      </c>
      <c r="C1677" s="4" t="str">
        <f ca="1">IFERROR(__xludf.DUMMYFUNCTION("GOOGLETRANSLATE(B1677,""auto"",""en"")"),"Bharat warsh is a country which celebrates unity in diversity and it's pluralistic society. Since ancient times this land was known to accept people and religions from varied cults and creeds not despicing them yet harmonising all and hence a hindu could "&amp;"be a person who loves Sri Krishna and admires Lord Shiva as well. All these are not mere mental concepts any one reading my blog could easily identify himself or herself with what I feel but not in just a mental level but even emotions and how is it possi"&amp;"ble? By the help of the faculty of what the ancients called as consiousness Or chit (chaitanya) this consiousness is according to the ancients is indivisible in its source called as the all pervading self or atman hence if one were to summarise our achiev"&amp;"ements as a race or species it would be the discovery of the supreme self.so I humbly suggest our all respectable and mighty government of india to please consider researching and education her own citizenry about this.Jai BHARAT MAA")</f>
        <v>Bharat warsh is a country which celebrates unity in diversity and it's pluralistic society. Since ancient times this land was known to accept people and religions from varied cults and creeds not despicing them yet harmonising all and hence a hindu could be a person who loves Sri Krishna and admires Lord Shiva as well. All these are not mere mental concepts any one reading my blog could easily identify himself or herself with what I feel but not in just a mental level but even emotions and how is it possible? By the help of the faculty of what the ancients called as consiousness Or chit (chaitanya) this consiousness is according to the ancients is indivisible in its source called as the all pervading self or atman hence if one were to summarise our achievements as a race or species it would be the discovery of the supreme self.so I humbly suggest our all respectable and mighty government of india to please consider researching and education her own citizenry about this.Jai BHARAT MAA</v>
      </c>
      <c r="D1677" s="4" t="s">
        <v>2879</v>
      </c>
      <c r="E1677" s="4"/>
      <c r="F1677" s="4"/>
      <c r="G1677" s="4"/>
      <c r="H1677" s="4"/>
      <c r="I1677" s="4"/>
      <c r="J1677" s="4"/>
      <c r="K1677" s="4"/>
      <c r="L1677" s="4"/>
      <c r="M1677" s="4"/>
      <c r="N1677" s="4"/>
      <c r="O1677" s="4"/>
      <c r="P1677" s="4"/>
      <c r="Q1677" s="4"/>
      <c r="R1677" s="4"/>
      <c r="S1677" s="4"/>
      <c r="T1677" s="4"/>
      <c r="U1677" s="4"/>
      <c r="V1677" s="4"/>
      <c r="W1677" s="4"/>
      <c r="X1677" s="4"/>
      <c r="Y1677" s="4"/>
      <c r="Z1677" s="4"/>
    </row>
    <row r="1678" spans="1:26" ht="14.25" customHeight="1" x14ac:dyDescent="0.3">
      <c r="A1678" s="6" t="s">
        <v>2880</v>
      </c>
      <c r="B1678" s="6" t="s">
        <v>2881</v>
      </c>
      <c r="C1678" s="4" t="str">
        <f ca="1">IFERROR(__xludf.DUMMYFUNCTION("GOOGLETRANSLATE(B1678,""auto"",""en"")"),"Jain Teerth Sammed Shikhar Ji is being declared a tourist spot by Jharkhand Government. It is as sacred for Jain Community as Kashi is for Hindus and Makka is for Muslims. Kindly take action so that Jain community might not feel endangered in its own coun"&amp;"try since our culture is slowly being destroyed. Already we have lost Teerth Girnar Ji in the hands of goons who beat us up when we try to worship our temples. Shikhar Ji is our pride, our heart. Please support us in declaration of Sammed Shikhar Ji as a "&amp;"""Pavitra Kshetra"", so that no body is allowed to create a menace on the mountain and play with our sentiments.")</f>
        <v>Jain Teerth Sammed Shikhar Ji is being declared a tourist spot by Jharkhand Government. It is as sacred for Jain Community as Kashi is for Hindus and Makka is for Muslims. Kindly take action so that Jain community might not feel endangered in its own country since our culture is slowly being destroyed. Already we have lost Teerth Girnar Ji in the hands of goons who beat us up when we try to worship our temples. Shikhar Ji is our pride, our heart. Please support us in declaration of Sammed Shikhar Ji as a "Pavitra Kshetra", so that no body is allowed to create a menace on the mountain and play with our sentiments.</v>
      </c>
      <c r="D1678" s="4" t="s">
        <v>2881</v>
      </c>
      <c r="E1678" s="4"/>
      <c r="F1678" s="4"/>
      <c r="G1678" s="4"/>
      <c r="H1678" s="4"/>
      <c r="I1678" s="4"/>
      <c r="J1678" s="4"/>
      <c r="K1678" s="4"/>
      <c r="L1678" s="4"/>
      <c r="M1678" s="4"/>
      <c r="N1678" s="4"/>
      <c r="O1678" s="4"/>
      <c r="P1678" s="4"/>
      <c r="Q1678" s="4"/>
      <c r="R1678" s="4"/>
      <c r="S1678" s="4"/>
      <c r="T1678" s="4"/>
      <c r="U1678" s="4"/>
      <c r="V1678" s="4"/>
      <c r="W1678" s="4"/>
      <c r="X1678" s="4"/>
      <c r="Y1678" s="4"/>
      <c r="Z1678" s="4"/>
    </row>
    <row r="1679" spans="1:26" ht="14.25" customHeight="1" x14ac:dyDescent="0.3">
      <c r="A1679" s="6" t="s">
        <v>2882</v>
      </c>
      <c r="B1679" s="6" t="s">
        <v>2883</v>
      </c>
      <c r="C1679" s="4" t="str">
        <f ca="1">IFERROR(__xludf.DUMMYFUNCTION("GOOGLETRANSLATE(B1679,""auto"",""en"")"),"Respected PradhanMantri Ji,
Please allow me to introduce Dr. Bharti Kashyap, a crusader against blindness over the past 27 years who, today, is leading JJharkhand's movement against cervical cancer.Since 1995, Dr.Kashap has provided free eye treatment to "&amp;"thousands of children, restored their childhood and helped them to go back to schools from where they were forced to drop out because of eye ailments.
Beginning 2014, she has been actively organising Women Health Camps, Free Cervical Cancer Detection Camp"&amp;"s throughout Jharkhand, helping save thousands of lives of women from cervical cancer. She has now improvised on the World Health Organisation's (WHO) global strategy of elimination of cervical cancer 2030 by suggesting an indigenous low cost yet effectiv"&amp;"e guidelines, naming it 'Jharkhand Module', to help Jharkhand commence a state wide cervical cancer screening and treatment programme, to save thousands of women from dying each year.")</f>
        <v>Respected PradhanMantri Ji,
Please allow me to introduce Dr. Bharti Kashyap, a crusader against blindness over the past 27 years who, today, is leading JJharkhand's movement against cervical cancer.Since 1995, Dr.Kashap has provided free eye treatment to thousands of children, restored their childhood and helped them to go back to schools from where they were forced to drop out because of eye ailments.
Beginning 2014, she has been actively organising Women Health Camps, Free Cervical Cancer Detection Camps throughout Jharkhand, helping save thousands of lives of women from cervical cancer. She has now improvised on the World Health Organisation's (WHO) global strategy of elimination of cervical cancer 2030 by suggesting an indigenous low cost yet effective guidelines, naming it 'Jharkhand Module', to help Jharkhand commence a state wide cervical cancer screening and treatment programme, to save thousands of women from dying each year.</v>
      </c>
      <c r="D1679" s="4" t="s">
        <v>2883</v>
      </c>
      <c r="E1679" s="4"/>
      <c r="F1679" s="4"/>
      <c r="G1679" s="4"/>
      <c r="H1679" s="4"/>
      <c r="I1679" s="4"/>
      <c r="J1679" s="4"/>
      <c r="K1679" s="4"/>
      <c r="L1679" s="4"/>
      <c r="M1679" s="4"/>
      <c r="N1679" s="4"/>
      <c r="O1679" s="4"/>
      <c r="P1679" s="4"/>
      <c r="Q1679" s="4"/>
      <c r="R1679" s="4"/>
      <c r="S1679" s="4"/>
      <c r="T1679" s="4"/>
      <c r="U1679" s="4"/>
      <c r="V1679" s="4"/>
      <c r="W1679" s="4"/>
      <c r="X1679" s="4"/>
      <c r="Y1679" s="4"/>
      <c r="Z1679" s="4"/>
    </row>
    <row r="1680" spans="1:26" ht="14.25" customHeight="1" x14ac:dyDescent="0.3">
      <c r="A1680" s="6" t="s">
        <v>2884</v>
      </c>
      <c r="B1680" s="6" t="s">
        <v>2885</v>
      </c>
      <c r="C1680" s="4" t="str">
        <f ca="1">IFERROR(__xludf.DUMMYFUNCTION("GOOGLETRANSLATE(B1680,""auto"",""en"")"),"Thanks for the good works done so far by Modi Government. At the same time the senior citizens are deprived of the concession in railway tickets. The concession was stopped during Covid 19. My humble request to kindly restore the concession in railway tic"&amp;"kets. This will benefit the retired Sr. citizens who are getting meagre pension and who wants to travel different places.")</f>
        <v>Thanks for the good works done so far by Modi Government. At the same time the senior citizens are deprived of the concession in railway tickets. The concession was stopped during Covid 19. My humble request to kindly restore the concession in railway tickets. This will benefit the retired Sr. citizens who are getting meagre pension and who wants to travel different places.</v>
      </c>
      <c r="D1680" s="4" t="s">
        <v>2885</v>
      </c>
      <c r="E1680" s="4"/>
      <c r="F1680" s="4"/>
      <c r="G1680" s="4"/>
      <c r="H1680" s="4"/>
      <c r="I1680" s="4"/>
      <c r="J1680" s="4"/>
      <c r="K1680" s="4"/>
      <c r="L1680" s="4"/>
      <c r="M1680" s="4"/>
      <c r="N1680" s="4"/>
      <c r="O1680" s="4"/>
      <c r="P1680" s="4"/>
      <c r="Q1680" s="4"/>
      <c r="R1680" s="4"/>
      <c r="S1680" s="4"/>
      <c r="T1680" s="4"/>
      <c r="U1680" s="4"/>
      <c r="V1680" s="4"/>
      <c r="W1680" s="4"/>
      <c r="X1680" s="4"/>
      <c r="Y1680" s="4"/>
      <c r="Z1680" s="4"/>
    </row>
    <row r="1681" spans="1:26" ht="14.25" customHeight="1" x14ac:dyDescent="0.3">
      <c r="A1681" s="6" t="s">
        <v>2886</v>
      </c>
      <c r="B1681" s="6" t="s">
        <v>2887</v>
      </c>
      <c r="C1681" s="4" t="str">
        <f ca="1">IFERROR(__xludf.DUMMYFUNCTION("GOOGLETRANSLATE(B1681,""auto"",""en"")"),"Governments should take measures to ban showing smoking and drinking by lead roles in movies. Showing drinking as defacto way of celebration by lawd roles amd their friends is leaving bad impact on youth who are indulging in drinking from high school stag"&amp;"e itself.
Educating the youth/students on these bad effects and arrange some activities in schools/colleges to propagating against drinking. Award marks to such students in education system.
Reduce the hours of selling the liquor which can help to reduce "&amp;"it's consumption.
Take this out of state matters and apply central legislation to control drinking.")</f>
        <v>Governments should take measures to ban showing smoking and drinking by lead roles in movies. Showing drinking as defacto way of celebration by lawd roles amd their friends is leaving bad impact on youth who are indulging in drinking from high school stage itself.
Educating the youth/students on these bad effects and arrange some activities in schools/colleges to propagating against drinking. Award marks to such students in education system.
Reduce the hours of selling the liquor which can help to reduce it's consumption.
Take this out of state matters and apply central legislation to control drinking.</v>
      </c>
      <c r="D1681" s="4" t="s">
        <v>2887</v>
      </c>
      <c r="E1681" s="4"/>
      <c r="F1681" s="4"/>
      <c r="G1681" s="4"/>
      <c r="H1681" s="4"/>
      <c r="I1681" s="4"/>
      <c r="J1681" s="4"/>
      <c r="K1681" s="4"/>
      <c r="L1681" s="4"/>
      <c r="M1681" s="4"/>
      <c r="N1681" s="4"/>
      <c r="O1681" s="4"/>
      <c r="P1681" s="4"/>
      <c r="Q1681" s="4"/>
      <c r="R1681" s="4"/>
      <c r="S1681" s="4"/>
      <c r="T1681" s="4"/>
      <c r="U1681" s="4"/>
      <c r="V1681" s="4"/>
      <c r="W1681" s="4"/>
      <c r="X1681" s="4"/>
      <c r="Y1681" s="4"/>
      <c r="Z1681" s="4"/>
    </row>
    <row r="1682" spans="1:26" ht="14.25" customHeight="1" x14ac:dyDescent="0.3">
      <c r="A1682" s="6" t="s">
        <v>2886</v>
      </c>
      <c r="B1682" s="6" t="s">
        <v>2888</v>
      </c>
      <c r="C1682" s="4" t="str">
        <f ca="1">IFERROR(__xludf.DUMMYFUNCTION("GOOGLETRANSLATE(B1682,""auto"",""en"")"),"Given the ill effects of pan/gutka, adulteted arrack, smoking and liquor on public health and the burden on tax payers money to handle the health infrastructure, government should take gradual but definitive measures to curb the menaces.
1. Pan/gutka shou"&amp;"ld be immediately banned across the country. Large comapnies you create fancy ads for selling pan masala should be closed and ban the ads.
2. District administration should be made responsible for controlling adulteted chemical arrack/toddy and give speci"&amp;"al forces to stop the menace. Current state govt excise policies and measures are only helping to increase the revenue from liquor instead of controlling it.
3. Governments should stop looking liquor as source of income and find alternate sources.
4. Educ"&amp;"ating youth about bad effects of liquor and brain washing them to refrain in indulging in drinking will have direct impact .
5. Ban showing smoking and drinking by lead actors in movies. This is leaving bad impact on youth.")</f>
        <v>Given the ill effects of pan/gutka, adulteted arrack, smoking and liquor on public health and the burden on tax payers money to handle the health infrastructure, government should take gradual but definitive measures to curb the menaces.
1. Pan/gutka should be immediately banned across the country. Large comapnies you create fancy ads for selling pan masala should be closed and ban the ads.
2. District administration should be made responsible for controlling adulteted chemical arrack/toddy and give special forces to stop the menace. Current state govt excise policies and measures are only helping to increase the revenue from liquor instead of controlling it.
3. Governments should stop looking liquor as source of income and find alternate sources.
4. Educating youth about bad effects of liquor and brain washing them to refrain in indulging in drinking will have direct impact .
5. Ban showing smoking and drinking by lead actors in movies. This is leaving bad impact on youth.</v>
      </c>
      <c r="D1682" s="4" t="s">
        <v>2888</v>
      </c>
      <c r="E1682" s="4"/>
      <c r="F1682" s="4"/>
      <c r="G1682" s="4"/>
      <c r="H1682" s="4"/>
      <c r="I1682" s="4"/>
      <c r="J1682" s="4"/>
      <c r="K1682" s="4"/>
      <c r="L1682" s="4"/>
      <c r="M1682" s="4"/>
      <c r="N1682" s="4"/>
      <c r="O1682" s="4"/>
      <c r="P1682" s="4"/>
      <c r="Q1682" s="4"/>
      <c r="R1682" s="4"/>
      <c r="S1682" s="4"/>
      <c r="T1682" s="4"/>
      <c r="U1682" s="4"/>
      <c r="V1682" s="4"/>
      <c r="W1682" s="4"/>
      <c r="X1682" s="4"/>
      <c r="Y1682" s="4"/>
      <c r="Z1682" s="4"/>
    </row>
    <row r="1683" spans="1:26" ht="14.25" customHeight="1" x14ac:dyDescent="0.3">
      <c r="A1683" s="6" t="s">
        <v>2889</v>
      </c>
      <c r="B1683" s="6" t="s">
        <v>2890</v>
      </c>
      <c r="C1683" s="4" t="str">
        <f ca="1">IFERROR(__xludf.DUMMYFUNCTION("GOOGLETRANSLATE(B1683,""auto"",""en"")"),"Great")</f>
        <v>Great</v>
      </c>
      <c r="D1683" s="4" t="s">
        <v>2890</v>
      </c>
      <c r="E1683" s="4"/>
      <c r="F1683" s="4"/>
      <c r="G1683" s="4"/>
      <c r="H1683" s="4"/>
      <c r="I1683" s="4"/>
      <c r="J1683" s="4"/>
      <c r="K1683" s="4"/>
      <c r="L1683" s="4"/>
      <c r="M1683" s="4"/>
      <c r="N1683" s="4"/>
      <c r="O1683" s="4"/>
      <c r="P1683" s="4"/>
      <c r="Q1683" s="4"/>
      <c r="R1683" s="4"/>
      <c r="S1683" s="4"/>
      <c r="T1683" s="4"/>
      <c r="U1683" s="4"/>
      <c r="V1683" s="4"/>
      <c r="W1683" s="4"/>
      <c r="X1683" s="4"/>
      <c r="Y1683" s="4"/>
      <c r="Z1683" s="4"/>
    </row>
    <row r="1684" spans="1:26" ht="14.25" customHeight="1" x14ac:dyDescent="0.3">
      <c r="A1684" s="6" t="s">
        <v>2891</v>
      </c>
      <c r="B1684" s="6" t="s">
        <v>2892</v>
      </c>
      <c r="C1684" s="4" t="str">
        <f ca="1">IFERROR(__xludf.DUMMYFUNCTION("GOOGLETRANSLATE(B1684,""auto"",""en"")"),"Sir free the education until 12th for all and it should be mandatory. Close musgrooming schools/colleges with no proper staff and infrastructure. After 18 years minimum 2-3 years armed forces services mandatory for all. This will ensure majority of the yo"&amp;"ung populace get work culture, some discipline and nationalism will improve. There should be no exception even for politicians children as well. MOST IMPORTANT THERE SHOULD BE NO RESERVATION FOR MBBS/ENGINEERING/CLASS A/B LEVEL GOVT OFFICERS. OR IF RESERV"&amp;"ATION IS THERE THEN MINIMUM 70% MARKS AND FRESH ENTRANCE TEST FOR EACH SELECTION. We bring people with 30% and then expect them to be a good Dr/Engineer/Officer. When they come with little IQ or taken for granted reservation they don't work only corruptio"&amp;"n increases.
Instead of reservation give them free books, free education, free coaching free hostel, food. But at the end to get into any professional services minimum 70% criteria must be there, not 30-40%.")</f>
        <v>Sir free the education until 12th for all and it should be mandatory. Close musgrooming schools/colleges with no proper staff and infrastructure. After 18 years minimum 2-3 years armed forces services mandatory for all. This will ensure majority of the young populace get work culture, some discipline and nationalism will improve. There should be no exception even for politicians children as well. MOST IMPORTANT THERE SHOULD BE NO RESERVATION FOR MBBS/ENGINEERING/CLASS A/B LEVEL GOVT OFFICERS. OR IF RESERVATION IS THERE THEN MINIMUM 70% MARKS AND FRESH ENTRANCE TEST FOR EACH SELECTION. We bring people with 30% and then expect them to be a good Dr/Engineer/Officer. When they come with little IQ or taken for granted reservation they don't work only corruption increases.
Instead of reservation give them free books, free education, free coaching free hostel, food. But at the end to get into any professional services minimum 70% criteria must be there, not 30-40%.</v>
      </c>
      <c r="D1684" s="4" t="s">
        <v>2892</v>
      </c>
      <c r="E1684" s="4"/>
      <c r="F1684" s="4"/>
      <c r="G1684" s="4"/>
      <c r="H1684" s="4"/>
      <c r="I1684" s="4"/>
      <c r="J1684" s="4"/>
      <c r="K1684" s="4"/>
      <c r="L1684" s="4"/>
      <c r="M1684" s="4"/>
      <c r="N1684" s="4"/>
      <c r="O1684" s="4"/>
      <c r="P1684" s="4"/>
      <c r="Q1684" s="4"/>
      <c r="R1684" s="4"/>
      <c r="S1684" s="4"/>
      <c r="T1684" s="4"/>
      <c r="U1684" s="4"/>
      <c r="V1684" s="4"/>
      <c r="W1684" s="4"/>
      <c r="X1684" s="4"/>
      <c r="Y1684" s="4"/>
      <c r="Z1684" s="4"/>
    </row>
    <row r="1685" spans="1:26" ht="14.25" customHeight="1" x14ac:dyDescent="0.3">
      <c r="A1685" s="6" t="s">
        <v>2893</v>
      </c>
      <c r="B1685" s="6" t="s">
        <v>2894</v>
      </c>
      <c r="C1685" s="4" t="str">
        <f ca="1">IFERROR(__xludf.DUMMYFUNCTION("GOOGLETRANSLATE(B1685,""auto"",""en"")"),"Seema ke bina shikhsa kaise prapt kar sakte hai?")</f>
        <v>Seema ke bina shikhsa kaise prapt kar sakte hai?</v>
      </c>
      <c r="D1685" s="4" t="s">
        <v>2894</v>
      </c>
      <c r="E1685" s="4"/>
      <c r="F1685" s="4"/>
      <c r="G1685" s="4"/>
      <c r="H1685" s="4"/>
      <c r="I1685" s="4"/>
      <c r="J1685" s="4"/>
      <c r="K1685" s="4"/>
      <c r="L1685" s="4"/>
      <c r="M1685" s="4"/>
      <c r="N1685" s="4"/>
      <c r="O1685" s="4"/>
      <c r="P1685" s="4"/>
      <c r="Q1685" s="4"/>
      <c r="R1685" s="4"/>
      <c r="S1685" s="4"/>
      <c r="T1685" s="4"/>
      <c r="U1685" s="4"/>
      <c r="V1685" s="4"/>
      <c r="W1685" s="4"/>
      <c r="X1685" s="4"/>
      <c r="Y1685" s="4"/>
      <c r="Z1685" s="4"/>
    </row>
    <row r="1686" spans="1:26" ht="14.25" customHeight="1" x14ac:dyDescent="0.3">
      <c r="A1686" s="6" t="s">
        <v>2520</v>
      </c>
      <c r="B1686" s="6" t="s">
        <v>2895</v>
      </c>
      <c r="C1686" s="4" t="str">
        <f ca="1">IFERROR(__xludf.DUMMYFUNCTION("GOOGLETRANSLATE(B1686,""auto"",""en"")"),"Our research to make corona virus medicine : This should be kept in mind in to make corona virus medicine .
Corona virus is a type of gas , so the medicine of corona virus present in human stomach or respiratory system interacting with the medicine by mou"&amp;"th or nose of corona virus in the form of gas in corona virus in the form of gas present in the stomach of the person . Do it so that the person becomes healthy from corona virus disease .
Researcher : Sunil kumar gautam
Mo. No. 8400629966
Email ID. sunil"&amp;"ghosimau7857@gmail.com")</f>
        <v>Our research to make corona virus medicine : This should be kept in mind in to make corona virus medicine .
Corona virus is a type of gas , so the medicine of corona virus present in human stomach or respiratory system interacting with the medicine by mouth or nose of corona virus in the form of gas in corona virus in the form of gas present in the stomach of the person . Do it so that the person becomes healthy from corona virus disease .
Researcher : Sunil kumar gautam
Mo. No. 8400629966
Email ID. sunilghosimau7857@gmail.com</v>
      </c>
      <c r="D1686" s="4" t="s">
        <v>2895</v>
      </c>
      <c r="E1686" s="4"/>
      <c r="F1686" s="4"/>
      <c r="G1686" s="4"/>
      <c r="H1686" s="4"/>
      <c r="I1686" s="4"/>
      <c r="J1686" s="4"/>
      <c r="K1686" s="4"/>
      <c r="L1686" s="4"/>
      <c r="M1686" s="4"/>
      <c r="N1686" s="4"/>
      <c r="O1686" s="4"/>
      <c r="P1686" s="4"/>
      <c r="Q1686" s="4"/>
      <c r="R1686" s="4"/>
      <c r="S1686" s="4"/>
      <c r="T1686" s="4"/>
      <c r="U1686" s="4"/>
      <c r="V1686" s="4"/>
      <c r="W1686" s="4"/>
      <c r="X1686" s="4"/>
      <c r="Y1686" s="4"/>
      <c r="Z1686" s="4"/>
    </row>
    <row r="1687" spans="1:26" ht="14.25" customHeight="1" x14ac:dyDescent="0.3">
      <c r="A1687" s="6" t="s">
        <v>2896</v>
      </c>
      <c r="B1687" s="6" t="s">
        <v>2897</v>
      </c>
      <c r="C1687" s="4" t="str">
        <f ca="1">IFERROR(__xludf.DUMMYFUNCTION("GOOGLETRANSLATE(B1687,""auto"",""en"")"),"Regarding cleaniness drive in the country. I feel that the administration is doing it’s part but the public is not aware yet.For this we must start some fine on people who dirty or litter everywhere specially the shopkeepers in various markets who after c"&amp;"losing shops just throw the waste outside on the roads.
We can also on smart city screens teach people to throw garbage in dustbin..also make announcements for fine for littering..
Regarding traffic we must teach the rickshaw Wala’s and auto drivers rules"&amp;" for driving on the road..this can be done by making it mandatory for them to attend lectures in some city parks or RamLeela grounds by traffic police department..
Lastly Indian youth should be mandatory given some army training to bring discipline in the"&amp;"m…")</f>
        <v>Regarding cleaniness drive in the country. I feel that the administration is doing it’s part but the public is not aware yet.For this we must start some fine on people who dirty or litter everywhere specially the shopkeepers in various markets who after closing shops just throw the waste outside on the roads.
We can also on smart city screens teach people to throw garbage in dustbin..also make announcements for fine for littering..
Regarding traffic we must teach the rickshaw Wala’s and auto drivers rules for driving on the road..this can be done by making it mandatory for them to attend lectures in some city parks or RamLeela grounds by traffic police department..
Lastly Indian youth should be mandatory given some army training to bring discipline in them…</v>
      </c>
      <c r="D1687" s="4" t="s">
        <v>2897</v>
      </c>
      <c r="E1687" s="4"/>
      <c r="F1687" s="4"/>
      <c r="G1687" s="4"/>
      <c r="H1687" s="4"/>
      <c r="I1687" s="4"/>
      <c r="J1687" s="4"/>
      <c r="K1687" s="4"/>
      <c r="L1687" s="4"/>
      <c r="M1687" s="4"/>
      <c r="N1687" s="4"/>
      <c r="O1687" s="4"/>
      <c r="P1687" s="4"/>
      <c r="Q1687" s="4"/>
      <c r="R1687" s="4"/>
      <c r="S1687" s="4"/>
      <c r="T1687" s="4"/>
      <c r="U1687" s="4"/>
      <c r="V1687" s="4"/>
      <c r="W1687" s="4"/>
      <c r="X1687" s="4"/>
      <c r="Y1687" s="4"/>
      <c r="Z1687" s="4"/>
    </row>
    <row r="1688" spans="1:26" ht="14.25" customHeight="1" x14ac:dyDescent="0.3">
      <c r="A1688" s="6" t="s">
        <v>2898</v>
      </c>
      <c r="B1688" s="6" t="s">
        <v>2899</v>
      </c>
      <c r="C1688" s="4" t="str">
        <f ca="1">IFERROR(__xludf.DUMMYFUNCTION("GOOGLETRANSLATE(B1688,""auto"",""en"")"),"Respected sir,
I request that when we are celebrating the Amrit Festival of freedom, then we should also take a pledge to make the country intoxicated. Laws related to intoxication prevention and drug control should be implemented strictly. Even today, in"&amp;" every part of our country, drugs are being supplied illegally in some form or the other. Drugs mafia are active.
Therefore, there is a humble request to Mr. Ji to be pleased to free the country from this problem. Thank you 🙏")</f>
        <v>Respected sir,
I request that when we are celebrating the Amrit Festival of freedom, then we should also take a pledge to make the country intoxicated. Laws related to intoxication prevention and drug control should be implemented strictly. Even today, in every part of our country, drugs are being supplied illegally in some form or the other. Drugs mafia are active.
Therefore, there is a humble request to Mr. Ji to be pleased to free the country from this problem. Thank you 🙏</v>
      </c>
      <c r="D1688" s="4" t="s">
        <v>3307</v>
      </c>
      <c r="E1688" s="4"/>
      <c r="F1688" s="4"/>
      <c r="G1688" s="4"/>
      <c r="H1688" s="4"/>
      <c r="I1688" s="4"/>
      <c r="J1688" s="4"/>
      <c r="K1688" s="4"/>
      <c r="L1688" s="4"/>
      <c r="M1688" s="4"/>
      <c r="N1688" s="4"/>
      <c r="O1688" s="4"/>
      <c r="P1688" s="4"/>
      <c r="Q1688" s="4"/>
      <c r="R1688" s="4"/>
      <c r="S1688" s="4"/>
      <c r="T1688" s="4"/>
      <c r="U1688" s="4"/>
      <c r="V1688" s="4"/>
      <c r="W1688" s="4"/>
      <c r="X1688" s="4"/>
      <c r="Y1688" s="4"/>
      <c r="Z1688" s="4"/>
    </row>
    <row r="1689" spans="1:26" ht="14.25" customHeight="1" x14ac:dyDescent="0.3">
      <c r="A1689" s="6" t="s">
        <v>2900</v>
      </c>
      <c r="B1689" s="6" t="s">
        <v>2901</v>
      </c>
      <c r="C1689" s="4" t="str">
        <f ca="1">IFERROR(__xludf.DUMMYFUNCTION("GOOGLETRANSLATE(B1689,""auto"",""en"")"),"Hi, my idea is to ensure. Free medical insurance to low income groups,Family pension for poor, deduct premium from employe’s salary. In order to achieve this goal restructure the income tax base to 1lakh Rupees in village &amp; 1.5lakh in cities.Do not pay re"&amp;"tirement pension more than 500 Rupees per day in village &amp; 1000 in village/per person. This is the only way to abolish inequalities between rich and poor. Better way to abolish dowry system. If people’s receive free family pension &amp; free medical insurance"&amp;",people will not hoard money. They will spend money for productive purposes. Finally, Do not pay Retirement pensions more than 30000. Rupees per family, 15000 Rupee is preferred (even though husband and wife are retired employees.) per month.")</f>
        <v>Hi, my idea is to ensure. Free medical insurance to low income groups,Family pension for poor, deduct premium from employe’s salary. In order to achieve this goal restructure the income tax base to 1lakh Rupees in village &amp; 1.5lakh in cities.Do not pay retirement pension more than 500 Rupees per day in village &amp; 1000 in village/per person. This is the only way to abolish inequalities between rich and poor. Better way to abolish dowry system. If people’s receive free family pension &amp; free medical insurance,people will not hoard money. They will spend money for productive purposes. Finally, Do not pay Retirement pensions more than 30000. Rupees per family, 15000 Rupee is preferred (even though husband and wife are retired employees.) per month.</v>
      </c>
      <c r="D1689" s="4" t="s">
        <v>2901</v>
      </c>
      <c r="E1689" s="4"/>
      <c r="F1689" s="4"/>
      <c r="G1689" s="4"/>
      <c r="H1689" s="4"/>
      <c r="I1689" s="4"/>
      <c r="J1689" s="4"/>
      <c r="K1689" s="4"/>
      <c r="L1689" s="4"/>
      <c r="M1689" s="4"/>
      <c r="N1689" s="4"/>
      <c r="O1689" s="4"/>
      <c r="P1689" s="4"/>
      <c r="Q1689" s="4"/>
      <c r="R1689" s="4"/>
      <c r="S1689" s="4"/>
      <c r="T1689" s="4"/>
      <c r="U1689" s="4"/>
      <c r="V1689" s="4"/>
      <c r="W1689" s="4"/>
      <c r="X1689" s="4"/>
      <c r="Y1689" s="4"/>
      <c r="Z1689" s="4"/>
    </row>
    <row r="1690" spans="1:26" ht="14.25" customHeight="1" x14ac:dyDescent="0.3">
      <c r="A1690" s="6" t="s">
        <v>2902</v>
      </c>
      <c r="B1690" s="6" t="s">
        <v>2903</v>
      </c>
      <c r="C1690" s="4" t="str">
        <f ca="1">IFERROR(__xludf.DUMMYFUNCTION("GOOGLETRANSLATE(B1690,""auto"",""en"")"),"Now more focus on COVID 19
Govt should close international flights and strictly follow the precautions of COVID 19
Pls do more focus on COVID 19 nowadays")</f>
        <v>Now more focus on COVID 19
Govt should close international flights and strictly follow the precautions of COVID 19
Pls do more focus on COVID 19 nowadays</v>
      </c>
      <c r="D1690" s="4" t="s">
        <v>2903</v>
      </c>
      <c r="E1690" s="4"/>
      <c r="F1690" s="4"/>
      <c r="G1690" s="4"/>
      <c r="H1690" s="4"/>
      <c r="I1690" s="4"/>
      <c r="J1690" s="4"/>
      <c r="K1690" s="4"/>
      <c r="L1690" s="4"/>
      <c r="M1690" s="4"/>
      <c r="N1690" s="4"/>
      <c r="O1690" s="4"/>
      <c r="P1690" s="4"/>
      <c r="Q1690" s="4"/>
      <c r="R1690" s="4"/>
      <c r="S1690" s="4"/>
      <c r="T1690" s="4"/>
      <c r="U1690" s="4"/>
      <c r="V1690" s="4"/>
      <c r="W1690" s="4"/>
      <c r="X1690" s="4"/>
      <c r="Y1690" s="4"/>
      <c r="Z1690" s="4"/>
    </row>
    <row r="1691" spans="1:26" ht="14.25" customHeight="1" x14ac:dyDescent="0.3">
      <c r="A1691" s="6" t="s">
        <v>960</v>
      </c>
      <c r="B1691" s="6" t="s">
        <v>2904</v>
      </c>
      <c r="C1691" s="4" t="str">
        <f ca="1">IFERROR(__xludf.DUMMYFUNCTION("GOOGLETRANSLATE(B1691,""auto"",""en"")"),"Respected sir,
today again covid related news in media but in my view India n Government watching all the procurement Respected person if new type of covid detected in Gujrat n Odisa then specialist check how the virus is different from past n they notice"&amp;" to Niti Ayog because few time ago a Respected Doctor informed media in press brief sir my request is please tight surveillance on that area where positive test samples new type of covid virus diagnose n treated thanks alot for giving us a platform to exp"&amp;"ress what is in our mind thanks to admin have a very nice time")</f>
        <v>Respected sir,
today again covid related news in media but in my view India n Government watching all the procurement Respected person if new type of covid detected in Gujrat n Odisa then specialist check how the virus is different from past n they notice to Niti Ayog because few time ago a Respected Doctor informed media in press brief sir my request is please tight surveillance on that area where positive test samples new type of covid virus diagnose n treated thanks alot for giving us a platform to express what is in our mind thanks to admin have a very nice time</v>
      </c>
      <c r="D1691" s="4" t="s">
        <v>2904</v>
      </c>
      <c r="E1691" s="4"/>
      <c r="F1691" s="4"/>
      <c r="G1691" s="4"/>
      <c r="H1691" s="4"/>
      <c r="I1691" s="4"/>
      <c r="J1691" s="4"/>
      <c r="K1691" s="4"/>
      <c r="L1691" s="4"/>
      <c r="M1691" s="4"/>
      <c r="N1691" s="4"/>
      <c r="O1691" s="4"/>
      <c r="P1691" s="4"/>
      <c r="Q1691" s="4"/>
      <c r="R1691" s="4"/>
      <c r="S1691" s="4"/>
      <c r="T1691" s="4"/>
      <c r="U1691" s="4"/>
      <c r="V1691" s="4"/>
      <c r="W1691" s="4"/>
      <c r="X1691" s="4"/>
      <c r="Y1691" s="4"/>
      <c r="Z1691" s="4"/>
    </row>
    <row r="1692" spans="1:26" ht="14.25" customHeight="1" x14ac:dyDescent="0.3">
      <c r="A1692" s="6" t="s">
        <v>2905</v>
      </c>
      <c r="B1692" s="6" t="s">
        <v>2906</v>
      </c>
      <c r="C1692" s="4" t="str">
        <f ca="1">IFERROR(__xludf.DUMMYFUNCTION("GOOGLETRANSLATE(B1692,""auto"",""en"")"),"Ideas - make public transport so safe, less crowded, comfortable and easily available to all so that everyone can travel with public transport. The main reason of traffic is due to private vehicle because of less options of easy public transportation. See"&amp;" trams in Europe.
Emergency help should be available in less than 10 mins for any emergency like accidents, fire brigade, women safety or protection from criminal.
Make moral education mandatory in every private and public schools even for road traffic ed"&amp;"ucation of following traffic signal and signs. Give preference to pedestrian while driving and use correct drive way.
Control the real state development to make every basic needs facility available near to any living society. Garden hospitals groceries.
P"&amp;"aid Parking facility near any market. Multilevel or on side road. Most of the people avoid going by car due to less availability of car parking facilities in the city.")</f>
        <v>Ideas - make public transport so safe, less crowded, comfortable and easily available to all so that everyone can travel with public transport. The main reason of traffic is due to private vehicle because of less options of easy public transportation. See trams in Europe.
Emergency help should be available in less than 10 mins for any emergency like accidents, fire brigade, women safety or protection from criminal.
Make moral education mandatory in every private and public schools even for road traffic education of following traffic signal and signs. Give preference to pedestrian while driving and use correct drive way.
Control the real state development to make every basic needs facility available near to any living society. Garden hospitals groceries.
Paid Parking facility near any market. Multilevel or on side road. Most of the people avoid going by car due to less availability of car parking facilities in the city.</v>
      </c>
      <c r="D1692" s="4" t="s">
        <v>2906</v>
      </c>
      <c r="E1692" s="4"/>
      <c r="F1692" s="4"/>
      <c r="G1692" s="4"/>
      <c r="H1692" s="4"/>
      <c r="I1692" s="4"/>
      <c r="J1692" s="4"/>
      <c r="K1692" s="4"/>
      <c r="L1692" s="4"/>
      <c r="M1692" s="4"/>
      <c r="N1692" s="4"/>
      <c r="O1692" s="4"/>
      <c r="P1692" s="4"/>
      <c r="Q1692" s="4"/>
      <c r="R1692" s="4"/>
      <c r="S1692" s="4"/>
      <c r="T1692" s="4"/>
      <c r="U1692" s="4"/>
      <c r="V1692" s="4"/>
      <c r="W1692" s="4"/>
      <c r="X1692" s="4"/>
      <c r="Y1692" s="4"/>
      <c r="Z1692" s="4"/>
    </row>
    <row r="1693" spans="1:26" ht="14.25" customHeight="1" x14ac:dyDescent="0.3">
      <c r="A1693" s="6" t="s">
        <v>2907</v>
      </c>
      <c r="B1693" s="6" t="s">
        <v>2908</v>
      </c>
      <c r="C1693" s="4" t="str">
        <f ca="1">IFERROR(__xludf.DUMMYFUNCTION("GOOGLETRANSLATE(B1693,""auto"",""en"")"),"In Panchayat Election SARPANCH should be 10th Pass... illiterates should not be allowed,")</f>
        <v>In Panchayat Election SARPANCH should be 10th Pass... illiterates should not be allowed,</v>
      </c>
      <c r="D1693" s="4" t="s">
        <v>2908</v>
      </c>
      <c r="E1693" s="4"/>
      <c r="F1693" s="4"/>
      <c r="G1693" s="4"/>
      <c r="H1693" s="4"/>
      <c r="I1693" s="4"/>
      <c r="J1693" s="4"/>
      <c r="K1693" s="4"/>
      <c r="L1693" s="4"/>
      <c r="M1693" s="4"/>
      <c r="N1693" s="4"/>
      <c r="O1693" s="4"/>
      <c r="P1693" s="4"/>
      <c r="Q1693" s="4"/>
      <c r="R1693" s="4"/>
      <c r="S1693" s="4"/>
      <c r="T1693" s="4"/>
      <c r="U1693" s="4"/>
      <c r="V1693" s="4"/>
      <c r="W1693" s="4"/>
      <c r="X1693" s="4"/>
      <c r="Y1693" s="4"/>
      <c r="Z1693" s="4"/>
    </row>
    <row r="1694" spans="1:26" ht="14.25" customHeight="1" x14ac:dyDescent="0.3">
      <c r="A1694" s="6" t="s">
        <v>2907</v>
      </c>
      <c r="B1694" s="6" t="s">
        <v>2909</v>
      </c>
      <c r="C1694" s="4" t="str">
        <f ca="1">IFERROR(__xludf.DUMMYFUNCTION("GOOGLETRANSLATE(B1694,""auto"",""en"")"),"Respected team
I want to disclose the thing that In Coming Panchayat Election SARPANCH should be educated and young....")</f>
        <v>Respected team
I want to disclose the thing that In Coming Panchayat Election SARPANCH should be educated and young....</v>
      </c>
      <c r="D1694" s="4" t="s">
        <v>2909</v>
      </c>
      <c r="E1694" s="4"/>
      <c r="F1694" s="4"/>
      <c r="G1694" s="4"/>
      <c r="H1694" s="4"/>
      <c r="I1694" s="4"/>
      <c r="J1694" s="4"/>
      <c r="K1694" s="4"/>
      <c r="L1694" s="4"/>
      <c r="M1694" s="4"/>
      <c r="N1694" s="4"/>
      <c r="O1694" s="4"/>
      <c r="P1694" s="4"/>
      <c r="Q1694" s="4"/>
      <c r="R1694" s="4"/>
      <c r="S1694" s="4"/>
      <c r="T1694" s="4"/>
      <c r="U1694" s="4"/>
      <c r="V1694" s="4"/>
      <c r="W1694" s="4"/>
      <c r="X1694" s="4"/>
      <c r="Y1694" s="4"/>
      <c r="Z1694" s="4"/>
    </row>
    <row r="1695" spans="1:26" ht="14.25" customHeight="1" x14ac:dyDescent="0.3">
      <c r="A1695" s="6" t="s">
        <v>2910</v>
      </c>
      <c r="B1695" s="6" t="s">
        <v>2911</v>
      </c>
      <c r="C1695" s="4" t="str">
        <f ca="1">IFERROR(__xludf.DUMMYFUNCTION("GOOGLETRANSLATE(B1695,""auto"",""en"")"),"More stress should be given o. Vocational education so that India will become self sufficient with long sustainable developement")</f>
        <v>More stress should be given o. Vocational education so that India will become self sufficient with long sustainable developement</v>
      </c>
      <c r="D1695" s="4" t="s">
        <v>2911</v>
      </c>
      <c r="E1695" s="4"/>
      <c r="F1695" s="4"/>
      <c r="G1695" s="4"/>
      <c r="H1695" s="4"/>
      <c r="I1695" s="4"/>
      <c r="J1695" s="4"/>
      <c r="K1695" s="4"/>
      <c r="L1695" s="4"/>
      <c r="M1695" s="4"/>
      <c r="N1695" s="4"/>
      <c r="O1695" s="4"/>
      <c r="P1695" s="4"/>
      <c r="Q1695" s="4"/>
      <c r="R1695" s="4"/>
      <c r="S1695" s="4"/>
      <c r="T1695" s="4"/>
      <c r="U1695" s="4"/>
      <c r="V1695" s="4"/>
      <c r="W1695" s="4"/>
      <c r="X1695" s="4"/>
      <c r="Y1695" s="4"/>
      <c r="Z1695" s="4"/>
    </row>
    <row r="1696" spans="1:26" ht="14.25" customHeight="1" x14ac:dyDescent="0.3">
      <c r="A1696" s="6" t="s">
        <v>2912</v>
      </c>
      <c r="B1696" s="6" t="s">
        <v>2913</v>
      </c>
      <c r="C1696" s="4" t="str">
        <f ca="1">IFERROR(__xludf.DUMMYFUNCTION("GOOGLETRANSLATE(B1696,""auto"",""en"")"),"There is a request to government that there should be one two or three digit phone number for all the complaints or requests to be taken from public so that the government should know what is going on. And it’s should be free for all so people (Public) wi"&amp;"ll do something As it’s very very hard to reach Government bodies")</f>
        <v>There is a request to government that there should be one two or three digit phone number for all the complaints or requests to be taken from public so that the government should know what is going on. And it’s should be free for all so people (Public) will do something As it’s very very hard to reach Government bodies</v>
      </c>
      <c r="D1696" s="4" t="s">
        <v>2913</v>
      </c>
      <c r="E1696" s="4"/>
      <c r="F1696" s="4"/>
      <c r="G1696" s="4"/>
      <c r="H1696" s="4"/>
      <c r="I1696" s="4"/>
      <c r="J1696" s="4"/>
      <c r="K1696" s="4"/>
      <c r="L1696" s="4"/>
      <c r="M1696" s="4"/>
      <c r="N1696" s="4"/>
      <c r="O1696" s="4"/>
      <c r="P1696" s="4"/>
      <c r="Q1696" s="4"/>
      <c r="R1696" s="4"/>
      <c r="S1696" s="4"/>
      <c r="T1696" s="4"/>
      <c r="U1696" s="4"/>
      <c r="V1696" s="4"/>
      <c r="W1696" s="4"/>
      <c r="X1696" s="4"/>
      <c r="Y1696" s="4"/>
      <c r="Z1696" s="4"/>
    </row>
    <row r="1697" spans="1:26" ht="14.25" customHeight="1" x14ac:dyDescent="0.3">
      <c r="A1697" s="6" t="s">
        <v>2914</v>
      </c>
      <c r="B1697" s="6" t="s">
        <v>2915</v>
      </c>
      <c r="C1697" s="4" t="str">
        <f ca="1">IFERROR(__xludf.DUMMYFUNCTION("GOOGLETRANSLATE(B1697,""auto"",""en"")"),"Sir, I am from Bahraich Uttar Pradesh. My name is Shekhar Bajpai, my father is working in the post office. My father has gone to Kovid 19 last year. With the help of doctors, how is it healthy right now. As the cases of Kovid 19 probably start growing at "&amp;"this time, if you start doing work from home in the private sector. Similarly, work from home should be done in the government sector, irrespective of any department. I believe that everything cannot be done from home, but for those who have escaped from "&amp;"that situation, they can do the work from home or can make some arrangements. For example, they can work from the post office near their house or transfer them to their home state or their village so that they do not have to leave their house anywhere. An"&amp;"d he can keep himself and his family safe. I have seen my father in the situation in which no one else can see. I want to thank you, Yogi Adityanath ji and people associated with the entire medical, front line workers very much. This is a small suggestion"&amp;" from a son")</f>
        <v>Sir, I am from Bahraich Uttar Pradesh. My name is Shekhar Bajpai, my father is working in the post office. My father has gone to Kovid 19 last year. With the help of doctors, how is it healthy right now. As the cases of Kovid 19 probably start growing at this time, if you start doing work from home in the private sector. Similarly, work from home should be done in the government sector, irrespective of any department. I believe that everything cannot be done from home, but for those who have escaped from that situation, they can do the work from home or can make some arrangements. For example, they can work from the post office near their house or transfer them to their home state or their village so that they do not have to leave their house anywhere. And he can keep himself and his family safe. I have seen my father in the situation in which no one else can see. I want to thank you, Yogi Adityanath ji and people associated with the entire medical, front line workers very much. This is a small suggestion from a son</v>
      </c>
      <c r="D1697" s="4" t="s">
        <v>3308</v>
      </c>
      <c r="E1697" s="4"/>
      <c r="F1697" s="4"/>
      <c r="G1697" s="4"/>
      <c r="H1697" s="4"/>
      <c r="I1697" s="4"/>
      <c r="J1697" s="4"/>
      <c r="K1697" s="4"/>
      <c r="L1697" s="4"/>
      <c r="M1697" s="4"/>
      <c r="N1697" s="4"/>
      <c r="O1697" s="4"/>
      <c r="P1697" s="4"/>
      <c r="Q1697" s="4"/>
      <c r="R1697" s="4"/>
      <c r="S1697" s="4"/>
      <c r="T1697" s="4"/>
      <c r="U1697" s="4"/>
      <c r="V1697" s="4"/>
      <c r="W1697" s="4"/>
      <c r="X1697" s="4"/>
      <c r="Y1697" s="4"/>
      <c r="Z1697" s="4"/>
    </row>
    <row r="1698" spans="1:26" ht="14.25" customHeight="1" x14ac:dyDescent="0.3">
      <c r="A1698" s="6" t="s">
        <v>2912</v>
      </c>
      <c r="B1698" s="6" t="s">
        <v>2916</v>
      </c>
      <c r="C1698" s="4" t="str">
        <f ca="1">IFERROR(__xludf.DUMMYFUNCTION("GOOGLETRANSLATE(B1698,""auto"",""en"")"),"It’s a request to government that if death in family happens then after death of family member there is a lot of work to be done just as pedhi namu just an eg Pedhi namu should be given in by government should be in only one format but in all languages it"&amp;" should be considered by all government bodies ,all corporates it’s should be law by government that only one format")</f>
        <v>It’s a request to government that if death in family happens then after death of family member there is a lot of work to be done just as pedhi namu just an eg Pedhi namu should be given in by government should be in only one format but in all languages it should be considered by all government bodies ,all corporates it’s should be law by government that only one format</v>
      </c>
      <c r="D1698" s="4" t="s">
        <v>2916</v>
      </c>
      <c r="E1698" s="4"/>
      <c r="F1698" s="4"/>
      <c r="G1698" s="4"/>
      <c r="H1698" s="4"/>
      <c r="I1698" s="4"/>
      <c r="J1698" s="4"/>
      <c r="K1698" s="4"/>
      <c r="L1698" s="4"/>
      <c r="M1698" s="4"/>
      <c r="N1698" s="4"/>
      <c r="O1698" s="4"/>
      <c r="P1698" s="4"/>
      <c r="Q1698" s="4"/>
      <c r="R1698" s="4"/>
      <c r="S1698" s="4"/>
      <c r="T1698" s="4"/>
      <c r="U1698" s="4"/>
      <c r="V1698" s="4"/>
      <c r="W1698" s="4"/>
      <c r="X1698" s="4"/>
      <c r="Y1698" s="4"/>
      <c r="Z1698" s="4"/>
    </row>
    <row r="1699" spans="1:26" ht="14.25" customHeight="1" x14ac:dyDescent="0.3">
      <c r="A1699" s="6" t="s">
        <v>2917</v>
      </c>
      <c r="B1699" s="6" t="s">
        <v>2918</v>
      </c>
      <c r="C1699" s="4" t="str">
        <f ca="1">IFERROR(__xludf.DUMMYFUNCTION("GOOGLETRANSLATE(B1699,""auto"",""en"")"),"BHARAT !{India}
If we want to see a new India emerging, then for that there should be employment for all in all sectors, on which every other person talks. I think whatever country is ahead today, it has the support of the people. And a country can progre"&amp;"ss only when its citizens are happy. Some such innovation has to be brought which will create a common sense. There should be awareness among the citizens everywhere and they should be able to use their education properly with complete confidence. And to "&amp;"prepare the children for their future at the school level itself, not because of the burden of percentage and competitive exams, they can consider themselves weak and weak, and spend their whole life only in this.
Thank you !")</f>
        <v>BHARAT !{India}
If we want to see a new India emerging, then for that there should be employment for all in all sectors, on which every other person talks. I think whatever country is ahead today, it has the support of the people. And a country can progress only when its citizens are happy. Some such innovation has to be brought which will create a common sense. There should be awareness among the citizens everywhere and they should be able to use their education properly with complete confidence. And to prepare the children for their future at the school level itself, not because of the burden of percentage and competitive exams, they can consider themselves weak and weak, and spend their whole life only in this.
Thank you !</v>
      </c>
      <c r="D1699" s="4" t="s">
        <v>2918</v>
      </c>
      <c r="E1699" s="4"/>
      <c r="F1699" s="4"/>
      <c r="G1699" s="4"/>
      <c r="H1699" s="4"/>
      <c r="I1699" s="4"/>
      <c r="J1699" s="4"/>
      <c r="K1699" s="4"/>
      <c r="L1699" s="4"/>
      <c r="M1699" s="4"/>
      <c r="N1699" s="4"/>
      <c r="O1699" s="4"/>
      <c r="P1699" s="4"/>
      <c r="Q1699" s="4"/>
      <c r="R1699" s="4"/>
      <c r="S1699" s="4"/>
      <c r="T1699" s="4"/>
      <c r="U1699" s="4"/>
      <c r="V1699" s="4"/>
      <c r="W1699" s="4"/>
      <c r="X1699" s="4"/>
      <c r="Y1699" s="4"/>
      <c r="Z1699" s="4"/>
    </row>
    <row r="1700" spans="1:26" ht="14.25" customHeight="1" x14ac:dyDescent="0.3">
      <c r="A1700" s="6" t="s">
        <v>2914</v>
      </c>
      <c r="B1700" s="6" t="s">
        <v>2915</v>
      </c>
      <c r="C1700" s="4" t="str">
        <f ca="1">IFERROR(__xludf.DUMMYFUNCTION("GOOGLETRANSLATE(B1700,""auto"",""en"")"),"Sir, I am from Bahraich Uttar Pradesh. My name is Shekhar Bajpai, my father is working in the post office. My father has gone to Kovid 19 last year. With the help of doctors, how is it healthy right now. As the cases of Kovid 19 probably start growing at "&amp;"this time, if you start doing work from home in the private sector. Similarly, work from home should be done in the government sector, irrespective of any department. I believe that everything cannot be done from home, but for those who have escaped from "&amp;"that situation, they can do the work from home or can make some arrangements. For example, they can work from the post office near their house or transfer them to their home state or their village so that they do not have to leave their house anywhere. An"&amp;"d he can keep himself and his family safe. I have seen my father in the situation in which no one else can see. I want to thank you, Yogi Adityanath ji and people associated with the entire medical, front line workers very much. This is a small suggestion"&amp;" from a son")</f>
        <v>Sir, I am from Bahraich Uttar Pradesh. My name is Shekhar Bajpai, my father is working in the post office. My father has gone to Kovid 19 last year. With the help of doctors, how is it healthy right now. As the cases of Kovid 19 probably start growing at this time, if you start doing work from home in the private sector. Similarly, work from home should be done in the government sector, irrespective of any department. I believe that everything cannot be done from home, but for those who have escaped from that situation, they can do the work from home or can make some arrangements. For example, they can work from the post office near their house or transfer them to their home state or their village so that they do not have to leave their house anywhere. And he can keep himself and his family safe. I have seen my father in the situation in which no one else can see. I want to thank you, Yogi Adityanath ji and people associated with the entire medical, front line workers very much. This is a small suggestion from a son</v>
      </c>
      <c r="D1700" s="4" t="s">
        <v>3308</v>
      </c>
      <c r="E1700" s="4"/>
      <c r="F1700" s="4"/>
      <c r="G1700" s="4"/>
      <c r="H1700" s="4"/>
      <c r="I1700" s="4"/>
      <c r="J1700" s="4"/>
      <c r="K1700" s="4"/>
      <c r="L1700" s="4"/>
      <c r="M1700" s="4"/>
      <c r="N1700" s="4"/>
      <c r="O1700" s="4"/>
      <c r="P1700" s="4"/>
      <c r="Q1700" s="4"/>
      <c r="R1700" s="4"/>
      <c r="S1700" s="4"/>
      <c r="T1700" s="4"/>
      <c r="U1700" s="4"/>
      <c r="V1700" s="4"/>
      <c r="W1700" s="4"/>
      <c r="X1700" s="4"/>
      <c r="Y1700" s="4"/>
      <c r="Z1700" s="4"/>
    </row>
    <row r="1701" spans="1:26" ht="14.25" customHeight="1" x14ac:dyDescent="0.3">
      <c r="A1701" s="6" t="s">
        <v>2912</v>
      </c>
      <c r="B1701" s="6" t="s">
        <v>2919</v>
      </c>
      <c r="C1701" s="4" t="str">
        <f ca="1">IFERROR(__xludf.DUMMYFUNCTION("GOOGLETRANSLATE(B1701,""auto"",""en"")"),"There must be compulsory to keep trees when new construction is planed either it is industry or residence or an commercial apartment or government building or bungalow or residence society which should be maintained by society minimum 20 years or more")</f>
        <v>There must be compulsory to keep trees when new construction is planed either it is industry or residence or an commercial apartment or government building or bungalow or residence society which should be maintained by society minimum 20 years or more</v>
      </c>
      <c r="D1701" s="4" t="s">
        <v>2919</v>
      </c>
      <c r="E1701" s="4"/>
      <c r="F1701" s="4"/>
      <c r="G1701" s="4"/>
      <c r="H1701" s="4"/>
      <c r="I1701" s="4"/>
      <c r="J1701" s="4"/>
      <c r="K1701" s="4"/>
      <c r="L1701" s="4"/>
      <c r="M1701" s="4"/>
      <c r="N1701" s="4"/>
      <c r="O1701" s="4"/>
      <c r="P1701" s="4"/>
      <c r="Q1701" s="4"/>
      <c r="R1701" s="4"/>
      <c r="S1701" s="4"/>
      <c r="T1701" s="4"/>
      <c r="U1701" s="4"/>
      <c r="V1701" s="4"/>
      <c r="W1701" s="4"/>
      <c r="X1701" s="4"/>
      <c r="Y1701" s="4"/>
      <c r="Z1701" s="4"/>
    </row>
    <row r="1702" spans="1:26" ht="14.25" customHeight="1" x14ac:dyDescent="0.3">
      <c r="A1702" s="6" t="s">
        <v>2920</v>
      </c>
      <c r="B1702" s="6" t="s">
        <v>2921</v>
      </c>
      <c r="C1702" s="4" t="str">
        <f ca="1">IFERROR(__xludf.DUMMYFUNCTION("GOOGLETRANSLATE(B1702,""auto"",""en"")"),"For me there should be equal opportunities for every citizen related to education and jobs. Students are struggling with high competition. There should be some opportunities for mediocre students who are just average in studies. They have fear of not gett"&amp;"ing good grades and hence lack good jobs.")</f>
        <v>For me there should be equal opportunities for every citizen related to education and jobs. Students are struggling with high competition. There should be some opportunities for mediocre students who are just average in studies. They have fear of not getting good grades and hence lack good jobs.</v>
      </c>
      <c r="D1702" s="4" t="s">
        <v>2921</v>
      </c>
      <c r="E1702" s="4"/>
      <c r="F1702" s="4"/>
      <c r="G1702" s="4"/>
      <c r="H1702" s="4"/>
      <c r="I1702" s="4"/>
      <c r="J1702" s="4"/>
      <c r="K1702" s="4"/>
      <c r="L1702" s="4"/>
      <c r="M1702" s="4"/>
      <c r="N1702" s="4"/>
      <c r="O1702" s="4"/>
      <c r="P1702" s="4"/>
      <c r="Q1702" s="4"/>
      <c r="R1702" s="4"/>
      <c r="S1702" s="4"/>
      <c r="T1702" s="4"/>
      <c r="U1702" s="4"/>
      <c r="V1702" s="4"/>
      <c r="W1702" s="4"/>
      <c r="X1702" s="4"/>
      <c r="Y1702" s="4"/>
      <c r="Z1702" s="4"/>
    </row>
    <row r="1703" spans="1:26" ht="14.25" customHeight="1" x14ac:dyDescent="0.3">
      <c r="A1703" s="6" t="s">
        <v>2922</v>
      </c>
      <c r="B1703" s="6" t="s">
        <v>2923</v>
      </c>
      <c r="C1703" s="4" t="str">
        <f ca="1">IFERROR(__xludf.DUMMYFUNCTION("GOOGLETRANSLATE(B1703,""auto"",""en"")"),"☺️☺️")</f>
        <v>☺️☺️</v>
      </c>
      <c r="D1703" s="4" t="s">
        <v>2923</v>
      </c>
      <c r="E1703" s="4"/>
      <c r="F1703" s="4"/>
      <c r="G1703" s="4"/>
      <c r="H1703" s="4"/>
      <c r="I1703" s="4"/>
      <c r="J1703" s="4"/>
      <c r="K1703" s="4"/>
      <c r="L1703" s="4"/>
      <c r="M1703" s="4"/>
      <c r="N1703" s="4"/>
      <c r="O1703" s="4"/>
      <c r="P1703" s="4"/>
      <c r="Q1703" s="4"/>
      <c r="R1703" s="4"/>
      <c r="S1703" s="4"/>
      <c r="T1703" s="4"/>
      <c r="U1703" s="4"/>
      <c r="V1703" s="4"/>
      <c r="W1703" s="4"/>
      <c r="X1703" s="4"/>
      <c r="Y1703" s="4"/>
      <c r="Z1703" s="4"/>
    </row>
    <row r="1704" spans="1:26" ht="14.25" customHeight="1" x14ac:dyDescent="0.3">
      <c r="A1704" s="6" t="s">
        <v>2924</v>
      </c>
      <c r="B1704" s="6" t="s">
        <v>2925</v>
      </c>
      <c r="C1704" s="4" t="str">
        <f ca="1">IFERROR(__xludf.DUMMYFUNCTION("GOOGLETRANSLATE(B1704,""auto"",""en"")"),"Best way to get success in all field by using the positive thoughts..")</f>
        <v>Best way to get success in all field by using the positive thoughts..</v>
      </c>
      <c r="D1704" s="4" t="s">
        <v>2925</v>
      </c>
      <c r="E1704" s="4"/>
      <c r="F1704" s="4"/>
      <c r="G1704" s="4"/>
      <c r="H1704" s="4"/>
      <c r="I1704" s="4"/>
      <c r="J1704" s="4"/>
      <c r="K1704" s="4"/>
      <c r="L1704" s="4"/>
      <c r="M1704" s="4"/>
      <c r="N1704" s="4"/>
      <c r="O1704" s="4"/>
      <c r="P1704" s="4"/>
      <c r="Q1704" s="4"/>
      <c r="R1704" s="4"/>
      <c r="S1704" s="4"/>
      <c r="T1704" s="4"/>
      <c r="U1704" s="4"/>
      <c r="V1704" s="4"/>
      <c r="W1704" s="4"/>
      <c r="X1704" s="4"/>
      <c r="Y1704" s="4"/>
      <c r="Z1704" s="4"/>
    </row>
    <row r="1705" spans="1:26" ht="14.25" customHeight="1" x14ac:dyDescent="0.3">
      <c r="A1705" s="6" t="s">
        <v>2926</v>
      </c>
      <c r="B1705" s="6" t="s">
        <v>2927</v>
      </c>
      <c r="C1705" s="4" t="str">
        <f ca="1">IFERROR(__xludf.DUMMYFUNCTION("GOOGLETRANSLATE(B1705,""auto"",""en"")"),"indian government should work on unemployment (berozgaari)")</f>
        <v>indian government should work on unemployment (berozgaari)</v>
      </c>
      <c r="D1705" s="4" t="s">
        <v>2927</v>
      </c>
      <c r="E1705" s="4"/>
      <c r="F1705" s="4"/>
      <c r="G1705" s="4"/>
      <c r="H1705" s="4"/>
      <c r="I1705" s="4"/>
      <c r="J1705" s="4"/>
      <c r="K1705" s="4"/>
      <c r="L1705" s="4"/>
      <c r="M1705" s="4"/>
      <c r="N1705" s="4"/>
      <c r="O1705" s="4"/>
      <c r="P1705" s="4"/>
      <c r="Q1705" s="4"/>
      <c r="R1705" s="4"/>
      <c r="S1705" s="4"/>
      <c r="T1705" s="4"/>
      <c r="U1705" s="4"/>
      <c r="V1705" s="4"/>
      <c r="W1705" s="4"/>
      <c r="X1705" s="4"/>
      <c r="Y1705" s="4"/>
      <c r="Z1705" s="4"/>
    </row>
    <row r="1706" spans="1:26" ht="14.25" customHeight="1" x14ac:dyDescent="0.3">
      <c r="B1706" s="6" t="s">
        <v>762</v>
      </c>
      <c r="C1706" s="4" t="str">
        <f ca="1">IFERROR(__xludf.DUMMYFUNCTION("GOOGLETRANSLATE(B1706,""auto"",""en"")"),"yes")</f>
        <v>yes</v>
      </c>
      <c r="D1706" s="4" t="s">
        <v>762</v>
      </c>
      <c r="E1706" s="4"/>
      <c r="F1706" s="4"/>
      <c r="G1706" s="4"/>
      <c r="H1706" s="4"/>
      <c r="I1706" s="4"/>
      <c r="J1706" s="4"/>
      <c r="K1706" s="4"/>
      <c r="L1706" s="4"/>
      <c r="M1706" s="4"/>
      <c r="N1706" s="4"/>
      <c r="O1706" s="4"/>
      <c r="P1706" s="4"/>
      <c r="Q1706" s="4"/>
      <c r="R1706" s="4"/>
      <c r="S1706" s="4"/>
      <c r="T1706" s="4"/>
      <c r="U1706" s="4"/>
      <c r="V1706" s="4"/>
      <c r="W1706" s="4"/>
      <c r="X1706" s="4"/>
      <c r="Y1706" s="4"/>
      <c r="Z1706" s="4"/>
    </row>
    <row r="1707" spans="1:26" ht="14.25" customHeight="1" x14ac:dyDescent="0.3">
      <c r="B1707" s="6" t="s">
        <v>2928</v>
      </c>
      <c r="C1707" s="4" t="str">
        <f ca="1">IFERROR(__xludf.DUMMYFUNCTION("GOOGLETRANSLATE(B1707,""auto"",""en"")"),"In the Tax tribunals and tax cases in HC and SC the orders can be emailed to both Respondent and Appellant as it’s mandatory to only Efile return/ Appeals. Lot of paper can be saved and hassle of sending by post can be avoided. Postal expenditure also can"&amp;" be saved.")</f>
        <v>In the Tax tribunals and tax cases in HC and SC the orders can be emailed to both Respondent and Appellant as it’s mandatory to only Efile return/ Appeals. Lot of paper can be saved and hassle of sending by post can be avoided. Postal expenditure also can be saved.</v>
      </c>
      <c r="D1707" s="4" t="s">
        <v>2928</v>
      </c>
      <c r="E1707" s="4"/>
      <c r="F1707" s="4"/>
      <c r="G1707" s="4"/>
      <c r="H1707" s="4"/>
      <c r="I1707" s="4"/>
      <c r="J1707" s="4"/>
      <c r="K1707" s="4"/>
      <c r="L1707" s="4"/>
      <c r="M1707" s="4"/>
      <c r="N1707" s="4"/>
      <c r="O1707" s="4"/>
      <c r="P1707" s="4"/>
      <c r="Q1707" s="4"/>
      <c r="R1707" s="4"/>
      <c r="S1707" s="4"/>
      <c r="T1707" s="4"/>
      <c r="U1707" s="4"/>
      <c r="V1707" s="4"/>
      <c r="W1707" s="4"/>
      <c r="X1707" s="4"/>
      <c r="Y1707" s="4"/>
      <c r="Z1707" s="4"/>
    </row>
    <row r="1708" spans="1:26" ht="14.25" customHeight="1" x14ac:dyDescent="0.3">
      <c r="B1708" s="6" t="s">
        <v>2929</v>
      </c>
      <c r="C1708" s="4" t="str">
        <f ca="1">IFERROR(__xludf.DUMMYFUNCTION("GOOGLETRANSLATE(B1708,""auto"",""en"")"),"I don't want to waste time. Just, I want India to be the country to be good in agriculture and it is. we should try to do more better in what we are better. India has many natural resources, plants and animals instead of trying different new things like a"&amp;"ny other country we should try to become a country where agriculture is far better than any other country and other country can not even compete us in what we and our country is better. trying new things and get lose is far better than to learn something "&amp;"from what you have. According to my perspective, every country is trying to be good in technology, weapons etc. it is something that they are good at. we should focus to get in agriculture that high that not even a country can think. Agriculture sector is"&amp;" providing large employment. let us do something for our agriculture industry. everyone says a person can not try to even change a country. I don't know why? Well lets make our India developed in every way but best in agriculture.")</f>
        <v>I don't want to waste time. Just, I want India to be the country to be good in agriculture and it is. we should try to do more better in what we are better. India has many natural resources, plants and animals instead of trying different new things like any other country we should try to become a country where agriculture is far better than any other country and other country can not even compete us in what we and our country is better. trying new things and get lose is far better than to learn something from what you have. According to my perspective, every country is trying to be good in technology, weapons etc. it is something that they are good at. we should focus to get in agriculture that high that not even a country can think. Agriculture sector is providing large employment. let us do something for our agriculture industry. everyone says a person can not try to even change a country. I don't know why? Well lets make our India developed in every way but best in agriculture.</v>
      </c>
      <c r="D1708" s="4" t="s">
        <v>2929</v>
      </c>
      <c r="E1708" s="4"/>
      <c r="F1708" s="4"/>
      <c r="G1708" s="4"/>
      <c r="H1708" s="4"/>
      <c r="I1708" s="4"/>
      <c r="J1708" s="4"/>
      <c r="K1708" s="4"/>
      <c r="L1708" s="4"/>
      <c r="M1708" s="4"/>
      <c r="N1708" s="4"/>
      <c r="O1708" s="4"/>
      <c r="P1708" s="4"/>
      <c r="Q1708" s="4"/>
      <c r="R1708" s="4"/>
      <c r="S1708" s="4"/>
      <c r="T1708" s="4"/>
      <c r="U1708" s="4"/>
      <c r="V1708" s="4"/>
      <c r="W1708" s="4"/>
      <c r="X1708" s="4"/>
      <c r="Y1708" s="4"/>
      <c r="Z1708" s="4"/>
    </row>
    <row r="1709" spans="1:26" ht="14.25" customHeight="1" x14ac:dyDescent="0.3">
      <c r="B1709" s="6" t="s">
        <v>2930</v>
      </c>
      <c r="C1709" s="4" t="str">
        <f ca="1">IFERROR(__xludf.DUMMYFUNCTION("GOOGLETRANSLATE(B1709,""auto"",""en"")"),"Why only the important visits ie, monuments and spiritual places are cleaned??? Why our streets markets roads are built for garbage stock 🚮🚮")</f>
        <v>Why only the important visits ie, monuments and spiritual places are cleaned??? Why our streets markets roads are built for garbage stock 🚮🚮</v>
      </c>
      <c r="D1709" s="4" t="s">
        <v>2930</v>
      </c>
      <c r="E1709" s="4"/>
      <c r="F1709" s="4"/>
      <c r="G1709" s="4"/>
      <c r="H1709" s="4"/>
      <c r="I1709" s="4"/>
      <c r="J1709" s="4"/>
      <c r="K1709" s="4"/>
      <c r="L1709" s="4"/>
      <c r="M1709" s="4"/>
      <c r="N1709" s="4"/>
      <c r="O1709" s="4"/>
      <c r="P1709" s="4"/>
      <c r="Q1709" s="4"/>
      <c r="R1709" s="4"/>
      <c r="S1709" s="4"/>
      <c r="T1709" s="4"/>
      <c r="U1709" s="4"/>
      <c r="V1709" s="4"/>
      <c r="W1709" s="4"/>
      <c r="X1709" s="4"/>
      <c r="Y1709" s="4"/>
      <c r="Z1709" s="4"/>
    </row>
    <row r="1710" spans="1:26" ht="14.25" customHeight="1" x14ac:dyDescent="0.3">
      <c r="B1710" s="7" t="s">
        <v>2864</v>
      </c>
      <c r="C1710" s="4" t="str">
        <f ca="1">IFERROR(__xludf.DUMMYFUNCTION("GOOGLETRANSLATE(B1710,""auto"",""en"")"),"My life is my health because it is said that health is wealth. We have
seen in the society that many people are having lot of wealth but
on unfortunately they don’t have proper health to enjoy that wealth.
We should give our top most priority to our healt"&amp;"h because if our health is
good we can enjoy everyday.")</f>
        <v>My life is my health because it is said that health is wealth. We have
seen in the society that many people are having lot of wealth but
on unfortunately they don’t have proper health to enjoy that wealth.
We should give our top most priority to our health because if our health is
good we can enjoy everyday.</v>
      </c>
      <c r="D1710" s="4" t="s">
        <v>2864</v>
      </c>
      <c r="E1710" s="4"/>
      <c r="F1710" s="4"/>
      <c r="G1710" s="4"/>
      <c r="H1710" s="4"/>
      <c r="I1710" s="4"/>
      <c r="J1710" s="4"/>
      <c r="K1710" s="4"/>
      <c r="L1710" s="4"/>
      <c r="M1710" s="4"/>
      <c r="N1710" s="4"/>
      <c r="O1710" s="4"/>
      <c r="P1710" s="4"/>
      <c r="Q1710" s="4"/>
      <c r="R1710" s="4"/>
      <c r="S1710" s="4"/>
      <c r="T1710" s="4"/>
      <c r="U1710" s="4"/>
      <c r="V1710" s="4"/>
      <c r="W1710" s="4"/>
      <c r="X1710" s="4"/>
      <c r="Y1710" s="4"/>
      <c r="Z1710" s="4"/>
    </row>
    <row r="1711" spans="1:26" ht="14.25" customHeight="1" x14ac:dyDescent="0.3">
      <c r="B1711" s="6" t="s">
        <v>2931</v>
      </c>
      <c r="C1711" s="4" t="str">
        <f ca="1">IFERROR(__xludf.DUMMYFUNCTION("GOOGLETRANSLATE(B1711,""auto"",""en"")"),"Please remove 75% criteria from jee for dropper students because last year there were no such criteria for us but now NTA suddenly came and said there will 75% criteria for jee 2023. Now we cannot Improve our Mark's also so it's my humble request to pmo p"&amp;"lease remove 75% criteria for dropper students 🙏🙏")</f>
        <v>Please remove 75% criteria from jee for dropper students because last year there were no such criteria for us but now NTA suddenly came and said there will 75% criteria for jee 2023. Now we cannot Improve our Mark's also so it's my humble request to pmo please remove 75% criteria for dropper students 🙏🙏</v>
      </c>
      <c r="D1711" s="4" t="s">
        <v>2931</v>
      </c>
      <c r="E1711" s="4"/>
      <c r="F1711" s="4"/>
      <c r="G1711" s="4"/>
      <c r="H1711" s="4"/>
      <c r="I1711" s="4"/>
      <c r="J1711" s="4"/>
      <c r="K1711" s="4"/>
      <c r="L1711" s="4"/>
      <c r="M1711" s="4"/>
      <c r="N1711" s="4"/>
      <c r="O1711" s="4"/>
      <c r="P1711" s="4"/>
      <c r="Q1711" s="4"/>
      <c r="R1711" s="4"/>
      <c r="S1711" s="4"/>
      <c r="T1711" s="4"/>
      <c r="U1711" s="4"/>
      <c r="V1711" s="4"/>
      <c r="W1711" s="4"/>
      <c r="X1711" s="4"/>
      <c r="Y1711" s="4"/>
      <c r="Z1711" s="4"/>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Santanu Banerjee</cp:lastModifiedBy>
  <dcterms:created xsi:type="dcterms:W3CDTF">2022-12-04T09:20:22Z</dcterms:created>
  <dcterms:modified xsi:type="dcterms:W3CDTF">2023-02-23T18:03:46Z</dcterms:modified>
</cp:coreProperties>
</file>