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rodriguez/Downloads/"/>
    </mc:Choice>
  </mc:AlternateContent>
  <xr:revisionPtr revIDLastSave="0" documentId="13_ncr:1_{27101018-296E-4B48-92A0-3EE7F5149759}" xr6:coauthVersionLast="47" xr6:coauthVersionMax="47" xr10:uidLastSave="{00000000-0000-0000-0000-000000000000}"/>
  <bookViews>
    <workbookView xWindow="0" yWindow="0" windowWidth="28800" windowHeight="18000" tabRatio="771" xr2:uid="{00000000-000D-0000-FFFF-FFFF00000000}"/>
  </bookViews>
  <sheets>
    <sheet name="Summary" sheetId="8" r:id="rId1"/>
    <sheet name="In1" sheetId="23" r:id="rId2"/>
    <sheet name="In2" sheetId="26" r:id="rId3"/>
    <sheet name="In3" sheetId="27" r:id="rId4"/>
    <sheet name="In4" sheetId="28" r:id="rId5"/>
    <sheet name="In5" sheetId="29" r:id="rId6"/>
    <sheet name="In6" sheetId="30" r:id="rId7"/>
    <sheet name="In7" sheetId="31" r:id="rId8"/>
    <sheet name="In8" sheetId="32" r:id="rId9"/>
    <sheet name="In9" sheetId="33" r:id="rId10"/>
    <sheet name="In10" sheetId="34" r:id="rId11"/>
    <sheet name="In11" sheetId="35" r:id="rId12"/>
    <sheet name="In12" sheetId="36" r:id="rId13"/>
    <sheet name="In13" sheetId="37" r:id="rId14"/>
    <sheet name="In14" sheetId="38" r:id="rId15"/>
    <sheet name="In15" sheetId="39" r:id="rId16"/>
    <sheet name="In16" sheetId="40" r:id="rId17"/>
    <sheet name="In17" sheetId="41" r:id="rId18"/>
    <sheet name="In18" sheetId="42" r:id="rId19"/>
    <sheet name="In19" sheetId="43" r:id="rId20"/>
    <sheet name="In20" sheetId="44" r:id="rId21"/>
    <sheet name="multInp" sheetId="11" r:id="rId22"/>
    <sheet name="10x10" sheetId="22" r:id="rId23"/>
    <sheet name="Version" sheetId="14" r:id="rId24"/>
    <sheet name="Hoja1" sheetId="45" r:id="rId25"/>
  </sheets>
  <definedNames>
    <definedName name="check">'10x10'!$B$39</definedName>
    <definedName name="EV_12">'10x10'!$Y$28:$Y$37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MatrixC">multInp!$B$9:$K$18</definedName>
    <definedName name="p_sel">Summary!$B$9</definedName>
    <definedName name="_xlnm.Print_Area" localSheetId="1">'In1'!$A$1:$O$73</definedName>
    <definedName name="_xlnm.Print_Area" localSheetId="10">'In10'!$A$1:$O$73</definedName>
    <definedName name="_xlnm.Print_Area" localSheetId="11">'In11'!$A$1:$O$73</definedName>
    <definedName name="_xlnm.Print_Area" localSheetId="12">'In12'!$A$1:$O$73</definedName>
    <definedName name="_xlnm.Print_Area" localSheetId="13">'In13'!$A$1:$O$73</definedName>
    <definedName name="_xlnm.Print_Area" localSheetId="14">'In14'!$A$1:$O$73</definedName>
    <definedName name="_xlnm.Print_Area" localSheetId="15">'In15'!$A$1:$O$73</definedName>
    <definedName name="_xlnm.Print_Area" localSheetId="16">'In16'!$A$1:$O$73</definedName>
    <definedName name="_xlnm.Print_Area" localSheetId="17">'In17'!$A$1:$O$73</definedName>
    <definedName name="_xlnm.Print_Area" localSheetId="18">'In18'!$A$1:$O$73</definedName>
    <definedName name="_xlnm.Print_Area" localSheetId="19">'In19'!$A$1:$O$73</definedName>
    <definedName name="_xlnm.Print_Area" localSheetId="2">'In2'!$A$1:$O$73</definedName>
    <definedName name="_xlnm.Print_Area" localSheetId="20">'In20'!$A$1:$O$73</definedName>
    <definedName name="_xlnm.Print_Area" localSheetId="3">'In3'!$A$1:$O$73</definedName>
    <definedName name="_xlnm.Print_Area" localSheetId="4">'In4'!$A$1:$O$73</definedName>
    <definedName name="_xlnm.Print_Area" localSheetId="5">'In5'!$A$1:$O$73</definedName>
    <definedName name="_xlnm.Print_Area" localSheetId="6">'In6'!$A$1:$O$73</definedName>
    <definedName name="_xlnm.Print_Area" localSheetId="7">'In7'!$A$1:$O$73</definedName>
    <definedName name="_xlnm.Print_Area" localSheetId="8">'In8'!$A$1:$O$73</definedName>
    <definedName name="_xlnm.Print_Area" localSheetId="9">'In9'!$A$1:$O$73</definedName>
    <definedName name="_xlnm.Print_Area" localSheetId="21">multInp!$A$1:$V$83</definedName>
    <definedName name="_xlnm.Print_Area" localSheetId="0">Summary!$A$1:$P$48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1">multInp!$AO$7</definedName>
    <definedName name="w_p10" localSheetId="21">multInp!$AD$72</definedName>
    <definedName name="w_p11" localSheetId="21">multInp!$AO$72</definedName>
    <definedName name="w_p12" localSheetId="21">multInp!$AD$85</definedName>
    <definedName name="w_p13" localSheetId="21">multInp!$AO$85</definedName>
    <definedName name="w_p14" localSheetId="21">multInp!$AD$98</definedName>
    <definedName name="w_p15" localSheetId="21">multInp!$AO$98</definedName>
    <definedName name="w_p16" localSheetId="21">multInp!$AD$111</definedName>
    <definedName name="w_p17" localSheetId="21">multInp!$AO$111</definedName>
    <definedName name="w_p18" localSheetId="21">multInp!$AD$124</definedName>
    <definedName name="w_p19" localSheetId="21">multInp!$AO$124</definedName>
    <definedName name="w_p2" localSheetId="21">multInp!$AD$20</definedName>
    <definedName name="w_p20" localSheetId="21">multInp!$AD$137</definedName>
    <definedName name="w_p3" localSheetId="21">multInp!$AO$20</definedName>
    <definedName name="w_p4" localSheetId="21">multInp!$AD$33</definedName>
    <definedName name="w_p5" localSheetId="21">multInp!$AO$33</definedName>
    <definedName name="w_p6" localSheetId="21">multInp!$AD$46</definedName>
    <definedName name="w_p7" localSheetId="21">multInp!$AO$46</definedName>
    <definedName name="w_p8" localSheetId="21">multInp!$AD$59</definedName>
    <definedName name="w_p9" localSheetId="21">multInp!$AO$59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22" l="1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O65" i="44"/>
  <c r="O64" i="44"/>
  <c r="O63" i="44"/>
  <c r="O62" i="44"/>
  <c r="O61" i="44"/>
  <c r="O60" i="44"/>
  <c r="O59" i="44"/>
  <c r="O58" i="44"/>
  <c r="O57" i="44"/>
  <c r="O56" i="44"/>
  <c r="O55" i="44"/>
  <c r="O54" i="44"/>
  <c r="O53" i="44"/>
  <c r="O52" i="44"/>
  <c r="O51" i="44"/>
  <c r="O50" i="44"/>
  <c r="O49" i="44"/>
  <c r="O48" i="44"/>
  <c r="O47" i="44"/>
  <c r="O46" i="44"/>
  <c r="O45" i="44"/>
  <c r="O44" i="44"/>
  <c r="O43" i="44"/>
  <c r="O42" i="44"/>
  <c r="O41" i="44"/>
  <c r="O40" i="44"/>
  <c r="O39" i="44"/>
  <c r="O38" i="44"/>
  <c r="O37" i="44"/>
  <c r="O36" i="44"/>
  <c r="O35" i="44"/>
  <c r="O34" i="44"/>
  <c r="O33" i="44"/>
  <c r="O32" i="44"/>
  <c r="O31" i="44"/>
  <c r="O30" i="44"/>
  <c r="O29" i="44"/>
  <c r="O28" i="44"/>
  <c r="O27" i="44"/>
  <c r="O26" i="44"/>
  <c r="O25" i="44"/>
  <c r="O24" i="44"/>
  <c r="O23" i="44"/>
  <c r="O22" i="44"/>
  <c r="O21" i="44"/>
  <c r="O65" i="43"/>
  <c r="O64" i="43"/>
  <c r="O63" i="43"/>
  <c r="O62" i="43"/>
  <c r="O61" i="43"/>
  <c r="O60" i="43"/>
  <c r="O59" i="43"/>
  <c r="O58" i="43"/>
  <c r="O57" i="43"/>
  <c r="O56" i="43"/>
  <c r="O55" i="43"/>
  <c r="O54" i="43"/>
  <c r="O53" i="43"/>
  <c r="O52" i="43"/>
  <c r="O51" i="43"/>
  <c r="O50" i="43"/>
  <c r="O49" i="43"/>
  <c r="O48" i="43"/>
  <c r="O47" i="43"/>
  <c r="O46" i="43"/>
  <c r="O45" i="43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65" i="42"/>
  <c r="O64" i="42"/>
  <c r="O63" i="42"/>
  <c r="O62" i="42"/>
  <c r="O61" i="42"/>
  <c r="O60" i="42"/>
  <c r="O59" i="42"/>
  <c r="O58" i="42"/>
  <c r="O57" i="42"/>
  <c r="O56" i="42"/>
  <c r="O55" i="42"/>
  <c r="O54" i="42"/>
  <c r="O53" i="42"/>
  <c r="O52" i="42"/>
  <c r="O51" i="42"/>
  <c r="O50" i="42"/>
  <c r="O49" i="42"/>
  <c r="O48" i="42"/>
  <c r="O47" i="42"/>
  <c r="O46" i="42"/>
  <c r="O45" i="42"/>
  <c r="O44" i="42"/>
  <c r="O43" i="42"/>
  <c r="O42" i="42"/>
  <c r="O41" i="42"/>
  <c r="O40" i="42"/>
  <c r="O39" i="42"/>
  <c r="O38" i="42"/>
  <c r="O37" i="42"/>
  <c r="O36" i="42"/>
  <c r="O35" i="42"/>
  <c r="O34" i="42"/>
  <c r="O33" i="42"/>
  <c r="O32" i="42"/>
  <c r="O31" i="42"/>
  <c r="O30" i="42"/>
  <c r="O29" i="42"/>
  <c r="O28" i="42"/>
  <c r="O27" i="42"/>
  <c r="O26" i="42"/>
  <c r="O25" i="42"/>
  <c r="O24" i="42"/>
  <c r="O23" i="42"/>
  <c r="O22" i="42"/>
  <c r="O21" i="42"/>
  <c r="O65" i="41"/>
  <c r="O64" i="41"/>
  <c r="O63" i="41"/>
  <c r="O62" i="41"/>
  <c r="O61" i="41"/>
  <c r="O60" i="41"/>
  <c r="O59" i="41"/>
  <c r="O58" i="41"/>
  <c r="O57" i="41"/>
  <c r="O56" i="41"/>
  <c r="O55" i="41"/>
  <c r="O54" i="41"/>
  <c r="O53" i="41"/>
  <c r="O52" i="41"/>
  <c r="O51" i="41"/>
  <c r="O50" i="41"/>
  <c r="O49" i="41"/>
  <c r="O48" i="41"/>
  <c r="O47" i="41"/>
  <c r="O46" i="41"/>
  <c r="O45" i="41"/>
  <c r="O44" i="41"/>
  <c r="O43" i="41"/>
  <c r="O42" i="41"/>
  <c r="O41" i="41"/>
  <c r="O40" i="41"/>
  <c r="O39" i="41"/>
  <c r="O38" i="41"/>
  <c r="O37" i="41"/>
  <c r="O36" i="41"/>
  <c r="O35" i="41"/>
  <c r="O34" i="41"/>
  <c r="O33" i="41"/>
  <c r="O32" i="41"/>
  <c r="O31" i="41"/>
  <c r="O30" i="41"/>
  <c r="O29" i="41"/>
  <c r="O28" i="41"/>
  <c r="O27" i="41"/>
  <c r="O26" i="41"/>
  <c r="O25" i="41"/>
  <c r="O24" i="41"/>
  <c r="O23" i="41"/>
  <c r="O22" i="41"/>
  <c r="O21" i="41"/>
  <c r="O65" i="40"/>
  <c r="O64" i="40"/>
  <c r="O63" i="40"/>
  <c r="O62" i="40"/>
  <c r="O61" i="40"/>
  <c r="O60" i="40"/>
  <c r="O59" i="40"/>
  <c r="O58" i="40"/>
  <c r="O57" i="40"/>
  <c r="O56" i="40"/>
  <c r="O55" i="40"/>
  <c r="O54" i="40"/>
  <c r="O53" i="40"/>
  <c r="O52" i="40"/>
  <c r="O51" i="40"/>
  <c r="O50" i="40"/>
  <c r="O49" i="40"/>
  <c r="O48" i="40"/>
  <c r="O47" i="40"/>
  <c r="O46" i="40"/>
  <c r="O45" i="40"/>
  <c r="O44" i="40"/>
  <c r="O43" i="40"/>
  <c r="O42" i="40"/>
  <c r="O41" i="40"/>
  <c r="O40" i="40"/>
  <c r="O39" i="40"/>
  <c r="O38" i="40"/>
  <c r="O37" i="40"/>
  <c r="O36" i="40"/>
  <c r="O35" i="40"/>
  <c r="O34" i="40"/>
  <c r="O33" i="40"/>
  <c r="O32" i="40"/>
  <c r="O31" i="40"/>
  <c r="O30" i="40"/>
  <c r="O29" i="40"/>
  <c r="O28" i="40"/>
  <c r="O27" i="40"/>
  <c r="O26" i="40"/>
  <c r="O25" i="40"/>
  <c r="O24" i="40"/>
  <c r="O23" i="40"/>
  <c r="O22" i="40"/>
  <c r="O21" i="40"/>
  <c r="O65" i="39"/>
  <c r="O64" i="39"/>
  <c r="O63" i="39"/>
  <c r="O62" i="39"/>
  <c r="O61" i="39"/>
  <c r="O60" i="39"/>
  <c r="O59" i="39"/>
  <c r="O58" i="39"/>
  <c r="O57" i="39"/>
  <c r="O56" i="39"/>
  <c r="O55" i="39"/>
  <c r="O54" i="39"/>
  <c r="O53" i="39"/>
  <c r="O52" i="39"/>
  <c r="O51" i="39"/>
  <c r="O50" i="39"/>
  <c r="O49" i="39"/>
  <c r="O48" i="39"/>
  <c r="O47" i="39"/>
  <c r="O46" i="39"/>
  <c r="O45" i="39"/>
  <c r="O44" i="39"/>
  <c r="O43" i="39"/>
  <c r="O42" i="39"/>
  <c r="O41" i="39"/>
  <c r="O40" i="39"/>
  <c r="O39" i="39"/>
  <c r="O38" i="39"/>
  <c r="O37" i="39"/>
  <c r="O36" i="39"/>
  <c r="O35" i="39"/>
  <c r="O34" i="39"/>
  <c r="O33" i="39"/>
  <c r="O32" i="39"/>
  <c r="O31" i="39"/>
  <c r="O30" i="39"/>
  <c r="O29" i="39"/>
  <c r="O28" i="39"/>
  <c r="O27" i="39"/>
  <c r="O26" i="39"/>
  <c r="O25" i="39"/>
  <c r="O24" i="39"/>
  <c r="O23" i="39"/>
  <c r="O22" i="39"/>
  <c r="O21" i="39"/>
  <c r="O65" i="38"/>
  <c r="O64" i="38"/>
  <c r="O63" i="38"/>
  <c r="O62" i="38"/>
  <c r="O61" i="38"/>
  <c r="O60" i="38"/>
  <c r="O59" i="38"/>
  <c r="O58" i="38"/>
  <c r="O57" i="38"/>
  <c r="O56" i="38"/>
  <c r="O55" i="38"/>
  <c r="O54" i="38"/>
  <c r="O53" i="38"/>
  <c r="O52" i="38"/>
  <c r="O51" i="38"/>
  <c r="O50" i="38"/>
  <c r="O49" i="38"/>
  <c r="O48" i="38"/>
  <c r="O47" i="38"/>
  <c r="O46" i="38"/>
  <c r="O45" i="38"/>
  <c r="O44" i="38"/>
  <c r="O43" i="38"/>
  <c r="O42" i="38"/>
  <c r="O41" i="38"/>
  <c r="O40" i="38"/>
  <c r="O39" i="38"/>
  <c r="O38" i="38"/>
  <c r="O37" i="38"/>
  <c r="O36" i="38"/>
  <c r="O35" i="38"/>
  <c r="O34" i="38"/>
  <c r="O33" i="38"/>
  <c r="O32" i="38"/>
  <c r="O31" i="38"/>
  <c r="O30" i="38"/>
  <c r="O29" i="38"/>
  <c r="O28" i="38"/>
  <c r="O27" i="38"/>
  <c r="O26" i="38"/>
  <c r="O25" i="38"/>
  <c r="O24" i="38"/>
  <c r="O23" i="38"/>
  <c r="O22" i="38"/>
  <c r="O21" i="38"/>
  <c r="O65" i="37"/>
  <c r="O64" i="37"/>
  <c r="O63" i="37"/>
  <c r="O62" i="37"/>
  <c r="O61" i="37"/>
  <c r="O60" i="37"/>
  <c r="O59" i="37"/>
  <c r="O58" i="37"/>
  <c r="O57" i="37"/>
  <c r="O56" i="37"/>
  <c r="O55" i="37"/>
  <c r="O54" i="37"/>
  <c r="O53" i="37"/>
  <c r="O52" i="37"/>
  <c r="O51" i="37"/>
  <c r="O50" i="37"/>
  <c r="O49" i="37"/>
  <c r="O48" i="37"/>
  <c r="O47" i="37"/>
  <c r="O46" i="37"/>
  <c r="O45" i="37"/>
  <c r="O44" i="37"/>
  <c r="O43" i="37"/>
  <c r="O42" i="37"/>
  <c r="O41" i="37"/>
  <c r="O40" i="37"/>
  <c r="O39" i="37"/>
  <c r="O38" i="37"/>
  <c r="O37" i="37"/>
  <c r="O36" i="37"/>
  <c r="O35" i="37"/>
  <c r="O34" i="37"/>
  <c r="O33" i="37"/>
  <c r="O32" i="37"/>
  <c r="O31" i="37"/>
  <c r="O30" i="37"/>
  <c r="O29" i="37"/>
  <c r="O28" i="37"/>
  <c r="O27" i="37"/>
  <c r="O26" i="37"/>
  <c r="O25" i="37"/>
  <c r="O24" i="37"/>
  <c r="O23" i="37"/>
  <c r="O22" i="37"/>
  <c r="O21" i="37"/>
  <c r="O65" i="36"/>
  <c r="O64" i="36"/>
  <c r="O63" i="36"/>
  <c r="O62" i="36"/>
  <c r="O61" i="36"/>
  <c r="O60" i="36"/>
  <c r="O59" i="36"/>
  <c r="O58" i="36"/>
  <c r="O57" i="36"/>
  <c r="O56" i="36"/>
  <c r="O55" i="36"/>
  <c r="O54" i="36"/>
  <c r="O53" i="36"/>
  <c r="O52" i="36"/>
  <c r="O51" i="36"/>
  <c r="O50" i="36"/>
  <c r="O49" i="36"/>
  <c r="O48" i="36"/>
  <c r="O47" i="36"/>
  <c r="O46" i="36"/>
  <c r="O45" i="36"/>
  <c r="O44" i="36"/>
  <c r="O43" i="36"/>
  <c r="O42" i="36"/>
  <c r="O41" i="36"/>
  <c r="O40" i="36"/>
  <c r="O39" i="36"/>
  <c r="O38" i="36"/>
  <c r="O37" i="36"/>
  <c r="O36" i="36"/>
  <c r="O35" i="36"/>
  <c r="O34" i="36"/>
  <c r="O33" i="36"/>
  <c r="O32" i="36"/>
  <c r="O31" i="36"/>
  <c r="O30" i="36"/>
  <c r="O29" i="36"/>
  <c r="O28" i="36"/>
  <c r="O27" i="36"/>
  <c r="O26" i="36"/>
  <c r="O25" i="36"/>
  <c r="O24" i="36"/>
  <c r="O23" i="36"/>
  <c r="O22" i="36"/>
  <c r="O21" i="36"/>
  <c r="O65" i="35"/>
  <c r="O64" i="35"/>
  <c r="O63" i="35"/>
  <c r="O62" i="35"/>
  <c r="O61" i="35"/>
  <c r="O60" i="35"/>
  <c r="O59" i="35"/>
  <c r="O58" i="35"/>
  <c r="O57" i="35"/>
  <c r="O56" i="35"/>
  <c r="O55" i="35"/>
  <c r="O54" i="35"/>
  <c r="O53" i="35"/>
  <c r="O52" i="35"/>
  <c r="O51" i="35"/>
  <c r="O50" i="35"/>
  <c r="O49" i="35"/>
  <c r="O48" i="35"/>
  <c r="O47" i="35"/>
  <c r="O46" i="35"/>
  <c r="O45" i="35"/>
  <c r="O44" i="35"/>
  <c r="O43" i="35"/>
  <c r="O42" i="35"/>
  <c r="O41" i="35"/>
  <c r="O40" i="35"/>
  <c r="O39" i="35"/>
  <c r="O38" i="35"/>
  <c r="O37" i="35"/>
  <c r="O36" i="35"/>
  <c r="O35" i="35"/>
  <c r="O34" i="35"/>
  <c r="O33" i="35"/>
  <c r="O32" i="35"/>
  <c r="O31" i="35"/>
  <c r="O30" i="35"/>
  <c r="O29" i="35"/>
  <c r="O28" i="35"/>
  <c r="O27" i="35"/>
  <c r="O26" i="35"/>
  <c r="O25" i="35"/>
  <c r="O24" i="35"/>
  <c r="O23" i="35"/>
  <c r="O22" i="35"/>
  <c r="O21" i="35"/>
  <c r="O65" i="34"/>
  <c r="O64" i="34"/>
  <c r="O63" i="34"/>
  <c r="O62" i="34"/>
  <c r="O61" i="34"/>
  <c r="O60" i="34"/>
  <c r="O59" i="34"/>
  <c r="O58" i="34"/>
  <c r="O57" i="34"/>
  <c r="O56" i="34"/>
  <c r="O55" i="34"/>
  <c r="O54" i="34"/>
  <c r="O53" i="34"/>
  <c r="O52" i="34"/>
  <c r="O51" i="34"/>
  <c r="O50" i="34"/>
  <c r="O49" i="34"/>
  <c r="O48" i="34"/>
  <c r="O47" i="34"/>
  <c r="O46" i="34"/>
  <c r="O45" i="34"/>
  <c r="O44" i="34"/>
  <c r="O43" i="34"/>
  <c r="O42" i="34"/>
  <c r="O41" i="34"/>
  <c r="O40" i="34"/>
  <c r="O39" i="34"/>
  <c r="O38" i="34"/>
  <c r="O37" i="34"/>
  <c r="O36" i="34"/>
  <c r="O35" i="34"/>
  <c r="O34" i="34"/>
  <c r="O33" i="34"/>
  <c r="O32" i="34"/>
  <c r="O31" i="34"/>
  <c r="O30" i="34"/>
  <c r="O29" i="34"/>
  <c r="O28" i="34"/>
  <c r="O27" i="34"/>
  <c r="O26" i="34"/>
  <c r="O25" i="34"/>
  <c r="O24" i="34"/>
  <c r="O23" i="34"/>
  <c r="O22" i="34"/>
  <c r="O21" i="34"/>
  <c r="O65" i="33"/>
  <c r="O64" i="33"/>
  <c r="O63" i="33"/>
  <c r="O62" i="33"/>
  <c r="O61" i="33"/>
  <c r="O60" i="33"/>
  <c r="O59" i="33"/>
  <c r="O58" i="33"/>
  <c r="O57" i="33"/>
  <c r="O56" i="33"/>
  <c r="O55" i="33"/>
  <c r="O54" i="33"/>
  <c r="O53" i="33"/>
  <c r="O52" i="33"/>
  <c r="O51" i="33"/>
  <c r="O50" i="33"/>
  <c r="O49" i="33"/>
  <c r="O48" i="33"/>
  <c r="O47" i="33"/>
  <c r="O46" i="33"/>
  <c r="O45" i="33"/>
  <c r="O44" i="33"/>
  <c r="O43" i="33"/>
  <c r="O42" i="33"/>
  <c r="O41" i="33"/>
  <c r="O40" i="33"/>
  <c r="O39" i="33"/>
  <c r="O38" i="33"/>
  <c r="O37" i="33"/>
  <c r="O36" i="33"/>
  <c r="O35" i="33"/>
  <c r="O34" i="33"/>
  <c r="O33" i="33"/>
  <c r="O32" i="33"/>
  <c r="O31" i="33"/>
  <c r="O30" i="33"/>
  <c r="O29" i="33"/>
  <c r="O28" i="33"/>
  <c r="O27" i="33"/>
  <c r="O26" i="33"/>
  <c r="O25" i="33"/>
  <c r="O24" i="33"/>
  <c r="O23" i="33"/>
  <c r="O22" i="33"/>
  <c r="O21" i="33"/>
  <c r="O65" i="32"/>
  <c r="O64" i="32"/>
  <c r="O63" i="32"/>
  <c r="O62" i="32"/>
  <c r="O61" i="32"/>
  <c r="O60" i="32"/>
  <c r="O59" i="32"/>
  <c r="O58" i="32"/>
  <c r="O57" i="32"/>
  <c r="O56" i="32"/>
  <c r="O55" i="32"/>
  <c r="O54" i="32"/>
  <c r="O53" i="32"/>
  <c r="O52" i="32"/>
  <c r="O51" i="32"/>
  <c r="O50" i="32"/>
  <c r="O49" i="32"/>
  <c r="O48" i="32"/>
  <c r="O47" i="32"/>
  <c r="O46" i="32"/>
  <c r="O45" i="32"/>
  <c r="O44" i="32"/>
  <c r="O43" i="32"/>
  <c r="O42" i="32"/>
  <c r="O41" i="32"/>
  <c r="O40" i="32"/>
  <c r="O39" i="32"/>
  <c r="O38" i="32"/>
  <c r="O37" i="32"/>
  <c r="O36" i="32"/>
  <c r="O35" i="32"/>
  <c r="O34" i="32"/>
  <c r="O33" i="32"/>
  <c r="O32" i="32"/>
  <c r="O31" i="32"/>
  <c r="O30" i="32"/>
  <c r="O29" i="32"/>
  <c r="O28" i="32"/>
  <c r="O27" i="32"/>
  <c r="O26" i="32"/>
  <c r="O25" i="32"/>
  <c r="O24" i="32"/>
  <c r="O23" i="32"/>
  <c r="O22" i="32"/>
  <c r="O21" i="32"/>
  <c r="O65" i="31"/>
  <c r="O64" i="31"/>
  <c r="O63" i="31"/>
  <c r="O62" i="31"/>
  <c r="O61" i="31"/>
  <c r="O60" i="31"/>
  <c r="O59" i="31"/>
  <c r="O58" i="31"/>
  <c r="O57" i="31"/>
  <c r="O56" i="31"/>
  <c r="O55" i="31"/>
  <c r="O54" i="31"/>
  <c r="O53" i="31"/>
  <c r="O52" i="31"/>
  <c r="O51" i="31"/>
  <c r="O50" i="31"/>
  <c r="O49" i="31"/>
  <c r="O48" i="31"/>
  <c r="O47" i="31"/>
  <c r="O46" i="31"/>
  <c r="O45" i="31"/>
  <c r="O44" i="31"/>
  <c r="O43" i="31"/>
  <c r="O42" i="31"/>
  <c r="O41" i="31"/>
  <c r="O40" i="31"/>
  <c r="O39" i="31"/>
  <c r="O38" i="31"/>
  <c r="O37" i="31"/>
  <c r="O36" i="31"/>
  <c r="O35" i="31"/>
  <c r="O34" i="31"/>
  <c r="O33" i="31"/>
  <c r="O32" i="31"/>
  <c r="O31" i="31"/>
  <c r="O30" i="31"/>
  <c r="O29" i="31"/>
  <c r="O28" i="31"/>
  <c r="O27" i="31"/>
  <c r="O26" i="31"/>
  <c r="O25" i="31"/>
  <c r="O24" i="31"/>
  <c r="O23" i="31"/>
  <c r="O22" i="31"/>
  <c r="O21" i="31"/>
  <c r="O65" i="30"/>
  <c r="O64" i="30"/>
  <c r="O63" i="30"/>
  <c r="O62" i="30"/>
  <c r="O61" i="30"/>
  <c r="O60" i="30"/>
  <c r="O59" i="30"/>
  <c r="O58" i="30"/>
  <c r="O57" i="30"/>
  <c r="O56" i="30"/>
  <c r="O55" i="30"/>
  <c r="O54" i="30"/>
  <c r="O53" i="30"/>
  <c r="O52" i="30"/>
  <c r="O51" i="30"/>
  <c r="O50" i="30"/>
  <c r="O49" i="30"/>
  <c r="O48" i="30"/>
  <c r="O47" i="30"/>
  <c r="O46" i="30"/>
  <c r="O45" i="30"/>
  <c r="O44" i="30"/>
  <c r="O43" i="30"/>
  <c r="O42" i="30"/>
  <c r="O41" i="30"/>
  <c r="O40" i="30"/>
  <c r="O39" i="30"/>
  <c r="O38" i="30"/>
  <c r="O37" i="30"/>
  <c r="O36" i="30"/>
  <c r="O35" i="30"/>
  <c r="O34" i="30"/>
  <c r="O33" i="30"/>
  <c r="O32" i="30"/>
  <c r="O31" i="30"/>
  <c r="O30" i="30"/>
  <c r="O29" i="30"/>
  <c r="O28" i="30"/>
  <c r="O27" i="30"/>
  <c r="O26" i="30"/>
  <c r="O25" i="30"/>
  <c r="O24" i="30"/>
  <c r="O23" i="30"/>
  <c r="O22" i="30"/>
  <c r="O21" i="30"/>
  <c r="O65" i="29"/>
  <c r="O64" i="29"/>
  <c r="O63" i="29"/>
  <c r="O62" i="29"/>
  <c r="O61" i="29"/>
  <c r="O60" i="29"/>
  <c r="O59" i="29"/>
  <c r="O58" i="29"/>
  <c r="O57" i="29"/>
  <c r="O56" i="29"/>
  <c r="O55" i="29"/>
  <c r="O54" i="29"/>
  <c r="O53" i="29"/>
  <c r="O52" i="29"/>
  <c r="O51" i="29"/>
  <c r="O50" i="29"/>
  <c r="O49" i="29"/>
  <c r="O48" i="29"/>
  <c r="O47" i="29"/>
  <c r="O46" i="29"/>
  <c r="O45" i="29"/>
  <c r="O44" i="29"/>
  <c r="O43" i="29"/>
  <c r="O42" i="29"/>
  <c r="O41" i="29"/>
  <c r="O40" i="29"/>
  <c r="O39" i="29"/>
  <c r="O38" i="29"/>
  <c r="O37" i="29"/>
  <c r="O36" i="29"/>
  <c r="O35" i="29"/>
  <c r="O34" i="29"/>
  <c r="O33" i="29"/>
  <c r="O32" i="29"/>
  <c r="O31" i="29"/>
  <c r="O30" i="29"/>
  <c r="O29" i="29"/>
  <c r="O28" i="29"/>
  <c r="O27" i="29"/>
  <c r="O26" i="29"/>
  <c r="O25" i="29"/>
  <c r="O24" i="29"/>
  <c r="O23" i="29"/>
  <c r="O22" i="29"/>
  <c r="O21" i="29"/>
  <c r="O65" i="28"/>
  <c r="O64" i="28"/>
  <c r="O63" i="28"/>
  <c r="O62" i="28"/>
  <c r="O61" i="28"/>
  <c r="O60" i="28"/>
  <c r="O59" i="28"/>
  <c r="O58" i="28"/>
  <c r="O57" i="28"/>
  <c r="O56" i="28"/>
  <c r="O55" i="28"/>
  <c r="O54" i="28"/>
  <c r="O53" i="28"/>
  <c r="O52" i="28"/>
  <c r="O51" i="28"/>
  <c r="O50" i="28"/>
  <c r="O49" i="28"/>
  <c r="O48" i="28"/>
  <c r="O47" i="28"/>
  <c r="O46" i="28"/>
  <c r="O45" i="28"/>
  <c r="O44" i="28"/>
  <c r="O43" i="28"/>
  <c r="O42" i="28"/>
  <c r="O41" i="28"/>
  <c r="O40" i="28"/>
  <c r="O39" i="28"/>
  <c r="O38" i="28"/>
  <c r="O37" i="28"/>
  <c r="O36" i="28"/>
  <c r="O35" i="28"/>
  <c r="O34" i="28"/>
  <c r="O33" i="28"/>
  <c r="O32" i="28"/>
  <c r="O31" i="28"/>
  <c r="O30" i="28"/>
  <c r="O29" i="28"/>
  <c r="O28" i="28"/>
  <c r="O27" i="28"/>
  <c r="O26" i="28"/>
  <c r="O25" i="28"/>
  <c r="O24" i="28"/>
  <c r="O23" i="28"/>
  <c r="O22" i="28"/>
  <c r="O21" i="28"/>
  <c r="O65" i="27"/>
  <c r="O64" i="27"/>
  <c r="O63" i="27"/>
  <c r="O62" i="27"/>
  <c r="O61" i="27"/>
  <c r="O60" i="27"/>
  <c r="O59" i="27"/>
  <c r="O58" i="27"/>
  <c r="O57" i="27"/>
  <c r="O56" i="27"/>
  <c r="O55" i="27"/>
  <c r="O54" i="27"/>
  <c r="O53" i="27"/>
  <c r="O52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O24" i="27"/>
  <c r="O23" i="27"/>
  <c r="O22" i="27"/>
  <c r="O21" i="27"/>
  <c r="O65" i="26"/>
  <c r="O64" i="26"/>
  <c r="O63" i="26"/>
  <c r="O62" i="26"/>
  <c r="O61" i="26"/>
  <c r="O60" i="26"/>
  <c r="O59" i="26"/>
  <c r="O58" i="26"/>
  <c r="O57" i="26"/>
  <c r="O56" i="26"/>
  <c r="O55" i="26"/>
  <c r="O54" i="26"/>
  <c r="O53" i="26"/>
  <c r="O52" i="26"/>
  <c r="O51" i="26"/>
  <c r="O50" i="26"/>
  <c r="O49" i="26"/>
  <c r="O48" i="26"/>
  <c r="O47" i="26"/>
  <c r="O46" i="26"/>
  <c r="O45" i="26"/>
  <c r="O44" i="26"/>
  <c r="O43" i="26"/>
  <c r="O42" i="26"/>
  <c r="O41" i="26"/>
  <c r="O40" i="26"/>
  <c r="O39" i="26"/>
  <c r="O38" i="26"/>
  <c r="O37" i="26"/>
  <c r="O36" i="26"/>
  <c r="O35" i="26"/>
  <c r="O34" i="26"/>
  <c r="O33" i="26"/>
  <c r="O32" i="26"/>
  <c r="O31" i="26"/>
  <c r="O30" i="26"/>
  <c r="O29" i="26"/>
  <c r="O28" i="26"/>
  <c r="O27" i="26"/>
  <c r="O26" i="26"/>
  <c r="O25" i="26"/>
  <c r="O24" i="26"/>
  <c r="O23" i="26"/>
  <c r="O22" i="26"/>
  <c r="O21" i="26"/>
  <c r="K66" i="23"/>
  <c r="L66" i="23"/>
  <c r="O49" i="23" l="1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K17" i="28" l="1"/>
  <c r="A77" i="8" l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G15" i="44"/>
  <c r="B15" i="44"/>
  <c r="H64" i="44" s="1"/>
  <c r="G14" i="44"/>
  <c r="B14" i="44"/>
  <c r="H55" i="44" s="1"/>
  <c r="G13" i="44"/>
  <c r="B13" i="44"/>
  <c r="H48" i="44" s="1"/>
  <c r="G12" i="44"/>
  <c r="B12" i="44"/>
  <c r="H46" i="44" s="1"/>
  <c r="G11" i="44"/>
  <c r="B11" i="44"/>
  <c r="H40" i="44" s="1"/>
  <c r="G10" i="44"/>
  <c r="B10" i="44"/>
  <c r="H30" i="44" s="1"/>
  <c r="G9" i="44"/>
  <c r="B9" i="44"/>
  <c r="H34" i="44" s="1"/>
  <c r="G8" i="44"/>
  <c r="B8" i="44"/>
  <c r="H28" i="44" s="1"/>
  <c r="G7" i="44"/>
  <c r="B7" i="44"/>
  <c r="H21" i="44" s="1"/>
  <c r="G6" i="44"/>
  <c r="B6" i="44"/>
  <c r="D21" i="44" s="1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G15" i="43"/>
  <c r="B15" i="43"/>
  <c r="H64" i="43" s="1"/>
  <c r="G14" i="43"/>
  <c r="B14" i="43"/>
  <c r="H61" i="43" s="1"/>
  <c r="G13" i="43"/>
  <c r="B13" i="43"/>
  <c r="H48" i="43" s="1"/>
  <c r="G12" i="43"/>
  <c r="B12" i="43"/>
  <c r="H46" i="43" s="1"/>
  <c r="G11" i="43"/>
  <c r="B11" i="43"/>
  <c r="H40" i="43" s="1"/>
  <c r="G10" i="43"/>
  <c r="B10" i="43"/>
  <c r="H30" i="43" s="1"/>
  <c r="G9" i="43"/>
  <c r="B9" i="43"/>
  <c r="H34" i="43" s="1"/>
  <c r="G8" i="43"/>
  <c r="B8" i="43"/>
  <c r="H28" i="43" s="1"/>
  <c r="G7" i="43"/>
  <c r="B7" i="43"/>
  <c r="H21" i="43" s="1"/>
  <c r="G6" i="43"/>
  <c r="B6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G15" i="42"/>
  <c r="B15" i="42"/>
  <c r="H64" i="42" s="1"/>
  <c r="G14" i="42"/>
  <c r="B14" i="42"/>
  <c r="H63" i="42" s="1"/>
  <c r="G13" i="42"/>
  <c r="B13" i="42"/>
  <c r="H48" i="42" s="1"/>
  <c r="G12" i="42"/>
  <c r="B12" i="42"/>
  <c r="H46" i="42" s="1"/>
  <c r="G11" i="42"/>
  <c r="B11" i="42"/>
  <c r="H40" i="42" s="1"/>
  <c r="G10" i="42"/>
  <c r="B10" i="42"/>
  <c r="H30" i="42" s="1"/>
  <c r="G9" i="42"/>
  <c r="B9" i="42"/>
  <c r="H34" i="42" s="1"/>
  <c r="G8" i="42"/>
  <c r="B8" i="42"/>
  <c r="H28" i="42" s="1"/>
  <c r="G7" i="42"/>
  <c r="B7" i="42"/>
  <c r="H21" i="42" s="1"/>
  <c r="G6" i="42"/>
  <c r="B6" i="42"/>
  <c r="D21" i="42" s="1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G15" i="41"/>
  <c r="B15" i="41"/>
  <c r="H65" i="41" s="1"/>
  <c r="G14" i="41"/>
  <c r="B14" i="41"/>
  <c r="H57" i="41" s="1"/>
  <c r="G13" i="41"/>
  <c r="B13" i="41"/>
  <c r="G12" i="41"/>
  <c r="B12" i="41"/>
  <c r="H46" i="41" s="1"/>
  <c r="G11" i="41"/>
  <c r="B11" i="41"/>
  <c r="G10" i="41"/>
  <c r="B10" i="41"/>
  <c r="H30" i="41" s="1"/>
  <c r="G9" i="41"/>
  <c r="B9" i="41"/>
  <c r="H34" i="41" s="1"/>
  <c r="G8" i="41"/>
  <c r="B8" i="41"/>
  <c r="H28" i="41" s="1"/>
  <c r="G7" i="41"/>
  <c r="B7" i="41"/>
  <c r="H21" i="41" s="1"/>
  <c r="G6" i="41"/>
  <c r="B6" i="41"/>
  <c r="D21" i="41" s="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G15" i="40"/>
  <c r="B15" i="40"/>
  <c r="H64" i="40" s="1"/>
  <c r="G14" i="40"/>
  <c r="B14" i="40"/>
  <c r="H63" i="40" s="1"/>
  <c r="G13" i="40"/>
  <c r="B13" i="40"/>
  <c r="H48" i="40" s="1"/>
  <c r="G12" i="40"/>
  <c r="B12" i="40"/>
  <c r="H46" i="40" s="1"/>
  <c r="G11" i="40"/>
  <c r="B11" i="40"/>
  <c r="H40" i="40" s="1"/>
  <c r="G10" i="40"/>
  <c r="B10" i="40"/>
  <c r="H30" i="40" s="1"/>
  <c r="G9" i="40"/>
  <c r="B9" i="40"/>
  <c r="H34" i="40" s="1"/>
  <c r="G8" i="40"/>
  <c r="B8" i="40"/>
  <c r="H28" i="40" s="1"/>
  <c r="G7" i="40"/>
  <c r="B7" i="40"/>
  <c r="H21" i="40" s="1"/>
  <c r="G6" i="40"/>
  <c r="B6" i="40"/>
  <c r="D21" i="40" s="1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G15" i="39"/>
  <c r="B15" i="39"/>
  <c r="H64" i="39" s="1"/>
  <c r="G14" i="39"/>
  <c r="B14" i="39"/>
  <c r="H61" i="39" s="1"/>
  <c r="G13" i="39"/>
  <c r="B13" i="39"/>
  <c r="H48" i="39" s="1"/>
  <c r="G12" i="39"/>
  <c r="B12" i="39"/>
  <c r="H46" i="39" s="1"/>
  <c r="G11" i="39"/>
  <c r="B11" i="39"/>
  <c r="H40" i="39" s="1"/>
  <c r="G10" i="39"/>
  <c r="B10" i="39"/>
  <c r="H30" i="39" s="1"/>
  <c r="G9" i="39"/>
  <c r="B9" i="39"/>
  <c r="H34" i="39" s="1"/>
  <c r="G8" i="39"/>
  <c r="B8" i="39"/>
  <c r="H28" i="39" s="1"/>
  <c r="G7" i="39"/>
  <c r="B7" i="39"/>
  <c r="H21" i="39" s="1"/>
  <c r="G6" i="39"/>
  <c r="B6" i="39"/>
  <c r="D21" i="39" s="1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G15" i="38"/>
  <c r="B15" i="38"/>
  <c r="H64" i="38" s="1"/>
  <c r="G14" i="38"/>
  <c r="B14" i="38"/>
  <c r="H61" i="38" s="1"/>
  <c r="G13" i="38"/>
  <c r="B13" i="38"/>
  <c r="H48" i="38" s="1"/>
  <c r="G12" i="38"/>
  <c r="B12" i="38"/>
  <c r="H46" i="38" s="1"/>
  <c r="G11" i="38"/>
  <c r="B11" i="38"/>
  <c r="H40" i="38" s="1"/>
  <c r="G10" i="38"/>
  <c r="B10" i="38"/>
  <c r="H30" i="38" s="1"/>
  <c r="G9" i="38"/>
  <c r="B9" i="38"/>
  <c r="H34" i="38" s="1"/>
  <c r="G8" i="38"/>
  <c r="B8" i="38"/>
  <c r="H28" i="38" s="1"/>
  <c r="G7" i="38"/>
  <c r="B7" i="38"/>
  <c r="H21" i="38" s="1"/>
  <c r="G6" i="38"/>
  <c r="B6" i="38"/>
  <c r="D21" i="38" s="1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G15" i="37"/>
  <c r="B15" i="37"/>
  <c r="H64" i="37" s="1"/>
  <c r="G14" i="37"/>
  <c r="B14" i="37"/>
  <c r="H63" i="37" s="1"/>
  <c r="G13" i="37"/>
  <c r="B13" i="37"/>
  <c r="H48" i="37" s="1"/>
  <c r="G12" i="37"/>
  <c r="B12" i="37"/>
  <c r="H46" i="37" s="1"/>
  <c r="G11" i="37"/>
  <c r="B11" i="37"/>
  <c r="H40" i="37" s="1"/>
  <c r="G10" i="37"/>
  <c r="B10" i="37"/>
  <c r="H30" i="37" s="1"/>
  <c r="G9" i="37"/>
  <c r="B9" i="37"/>
  <c r="H34" i="37" s="1"/>
  <c r="G8" i="37"/>
  <c r="B8" i="37"/>
  <c r="H28" i="37" s="1"/>
  <c r="G7" i="37"/>
  <c r="B7" i="37"/>
  <c r="G6" i="37"/>
  <c r="B6" i="37"/>
  <c r="D21" i="37" s="1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G15" i="36"/>
  <c r="B15" i="36"/>
  <c r="H64" i="36" s="1"/>
  <c r="G14" i="36"/>
  <c r="B14" i="36"/>
  <c r="H63" i="36" s="1"/>
  <c r="G13" i="36"/>
  <c r="B13" i="36"/>
  <c r="H48" i="36" s="1"/>
  <c r="G12" i="36"/>
  <c r="B12" i="36"/>
  <c r="H46" i="36" s="1"/>
  <c r="G11" i="36"/>
  <c r="B11" i="36"/>
  <c r="H40" i="36" s="1"/>
  <c r="G10" i="36"/>
  <c r="B10" i="36"/>
  <c r="H30" i="36" s="1"/>
  <c r="G9" i="36"/>
  <c r="B9" i="36"/>
  <c r="H34" i="36" s="1"/>
  <c r="G8" i="36"/>
  <c r="B8" i="36"/>
  <c r="H28" i="36" s="1"/>
  <c r="G7" i="36"/>
  <c r="B7" i="36"/>
  <c r="H21" i="36" s="1"/>
  <c r="G6" i="36"/>
  <c r="B6" i="36"/>
  <c r="D21" i="36" s="1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G15" i="35"/>
  <c r="B15" i="35"/>
  <c r="H65" i="35" s="1"/>
  <c r="G14" i="35"/>
  <c r="B14" i="35"/>
  <c r="H51" i="35" s="1"/>
  <c r="G13" i="35"/>
  <c r="B13" i="35"/>
  <c r="H45" i="35" s="1"/>
  <c r="G12" i="35"/>
  <c r="B12" i="35"/>
  <c r="H46" i="35" s="1"/>
  <c r="G11" i="35"/>
  <c r="B11" i="35"/>
  <c r="H25" i="35" s="1"/>
  <c r="G10" i="35"/>
  <c r="B10" i="35"/>
  <c r="H30" i="35" s="1"/>
  <c r="G9" i="35"/>
  <c r="B9" i="35"/>
  <c r="H34" i="35" s="1"/>
  <c r="G8" i="35"/>
  <c r="B8" i="35"/>
  <c r="H28" i="35" s="1"/>
  <c r="G7" i="35"/>
  <c r="B7" i="35"/>
  <c r="H21" i="35" s="1"/>
  <c r="G6" i="35"/>
  <c r="B6" i="35"/>
  <c r="D21" i="35" s="1"/>
  <c r="D2" i="35"/>
  <c r="K1" i="35"/>
  <c r="M111" i="11"/>
  <c r="H98" i="11"/>
  <c r="J124" i="11"/>
  <c r="U85" i="11"/>
  <c r="M85" i="11"/>
  <c r="B137" i="11"/>
  <c r="J111" i="11"/>
  <c r="J137" i="11"/>
  <c r="S111" i="11"/>
  <c r="S98" i="11"/>
  <c r="M124" i="11"/>
  <c r="U124" i="11"/>
  <c r="H85" i="11"/>
  <c r="S72" i="11"/>
  <c r="S124" i="11"/>
  <c r="H111" i="11"/>
  <c r="H137" i="11"/>
  <c r="B124" i="11"/>
  <c r="B85" i="11"/>
  <c r="S85" i="11"/>
  <c r="J85" i="11"/>
  <c r="U72" i="11"/>
  <c r="B98" i="11"/>
  <c r="U98" i="11"/>
  <c r="J98" i="11"/>
  <c r="M98" i="11"/>
  <c r="U111" i="11"/>
  <c r="H124" i="11"/>
  <c r="M72" i="11"/>
  <c r="B111" i="11"/>
  <c r="A54" i="36" l="1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J77" i="37" l="1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33" i="11"/>
  <c r="S59" i="11"/>
  <c r="S33" i="11"/>
  <c r="S7" i="11"/>
  <c r="H20" i="11"/>
  <c r="H72" i="11"/>
  <c r="B20" i="11"/>
  <c r="S20" i="11"/>
  <c r="H46" i="11"/>
  <c r="S46" i="11"/>
  <c r="H59" i="11"/>
  <c r="M87" i="11" l="1" a="1"/>
  <c r="B139" i="11" a="1"/>
  <c r="H142" i="11" s="1"/>
  <c r="M126" i="11" a="1"/>
  <c r="O127" i="11" s="1"/>
  <c r="M113" i="11" a="1"/>
  <c r="Q115" i="11" s="1"/>
  <c r="M100" i="11" a="1"/>
  <c r="N103" i="11" s="1"/>
  <c r="V134" i="11"/>
  <c r="R126" i="11"/>
  <c r="T129" i="11"/>
  <c r="N134" i="11"/>
  <c r="V129" i="11"/>
  <c r="B126" i="11" a="1"/>
  <c r="Q113" i="11"/>
  <c r="S116" i="11"/>
  <c r="U119" i="11"/>
  <c r="N113" i="11"/>
  <c r="P116" i="11"/>
  <c r="R119" i="11"/>
  <c r="T122" i="11"/>
  <c r="N116" i="11"/>
  <c r="P119" i="11"/>
  <c r="R122" i="11"/>
  <c r="S115" i="11"/>
  <c r="U118" i="11"/>
  <c r="M122" i="11"/>
  <c r="B113" i="11" a="1"/>
  <c r="V100" i="11"/>
  <c r="P105" i="11"/>
  <c r="V108" i="11"/>
  <c r="U101" i="11"/>
  <c r="U103" i="11"/>
  <c r="P100" i="11"/>
  <c r="T106" i="11"/>
  <c r="N109" i="11"/>
  <c r="Q102" i="11"/>
  <c r="S109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H23" i="34" s="1"/>
  <c r="G8" i="34"/>
  <c r="B8" i="34"/>
  <c r="H28" i="34" s="1"/>
  <c r="G7" i="34"/>
  <c r="B7" i="34"/>
  <c r="H21" i="34" s="1"/>
  <c r="G6" i="34"/>
  <c r="B6" i="34"/>
  <c r="D21" i="34" s="1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H21" i="33" s="1"/>
  <c r="G6" i="33"/>
  <c r="B6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H28" i="32" s="1"/>
  <c r="G7" i="32"/>
  <c r="B7" i="32"/>
  <c r="H21" i="32" s="1"/>
  <c r="G6" i="32"/>
  <c r="B6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H21" i="31" s="1"/>
  <c r="G6" i="31"/>
  <c r="B6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G15" i="30"/>
  <c r="B15" i="30"/>
  <c r="H62" i="30" s="1"/>
  <c r="G14" i="30"/>
  <c r="B14" i="30"/>
  <c r="H63" i="30" s="1"/>
  <c r="G13" i="30"/>
  <c r="B13" i="30"/>
  <c r="H47" i="30" s="1"/>
  <c r="G12" i="30"/>
  <c r="B12" i="30"/>
  <c r="H41" i="30" s="1"/>
  <c r="G11" i="30"/>
  <c r="B11" i="30"/>
  <c r="H43" i="30" s="1"/>
  <c r="G10" i="30"/>
  <c r="B10" i="30"/>
  <c r="H39" i="30" s="1"/>
  <c r="G9" i="30"/>
  <c r="B9" i="30"/>
  <c r="H29" i="30" s="1"/>
  <c r="G8" i="30"/>
  <c r="B8" i="30"/>
  <c r="H28" i="30" s="1"/>
  <c r="G7" i="30"/>
  <c r="B7" i="30"/>
  <c r="H21" i="30" s="1"/>
  <c r="G6" i="30"/>
  <c r="B6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G15" i="29"/>
  <c r="B15" i="29"/>
  <c r="G14" i="29"/>
  <c r="B14" i="29"/>
  <c r="H61" i="29" s="1"/>
  <c r="G13" i="29"/>
  <c r="B13" i="29"/>
  <c r="H45" i="29" s="1"/>
  <c r="G12" i="29"/>
  <c r="B12" i="29"/>
  <c r="H41" i="29" s="1"/>
  <c r="G11" i="29"/>
  <c r="B11" i="29"/>
  <c r="H25" i="29" s="1"/>
  <c r="G10" i="29"/>
  <c r="B10" i="29"/>
  <c r="H39" i="29" s="1"/>
  <c r="G9" i="29"/>
  <c r="B9" i="29"/>
  <c r="H34" i="29" s="1"/>
  <c r="G8" i="29"/>
  <c r="B8" i="29"/>
  <c r="H28" i="29" s="1"/>
  <c r="G7" i="29"/>
  <c r="B7" i="29"/>
  <c r="H21" i="29" s="1"/>
  <c r="G6" i="29"/>
  <c r="B6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G15" i="28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H28" i="28" s="1"/>
  <c r="G7" i="28"/>
  <c r="B7" i="28"/>
  <c r="H21" i="28" s="1"/>
  <c r="G6" i="28"/>
  <c r="B6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G15" i="27"/>
  <c r="B15" i="27"/>
  <c r="G14" i="27"/>
  <c r="B14" i="27"/>
  <c r="H63" i="27" s="1"/>
  <c r="G13" i="27"/>
  <c r="B13" i="27"/>
  <c r="H48" i="27" s="1"/>
  <c r="G12" i="27"/>
  <c r="B12" i="27"/>
  <c r="H46" i="27" s="1"/>
  <c r="G11" i="27"/>
  <c r="B11" i="27"/>
  <c r="H40" i="27" s="1"/>
  <c r="G10" i="27"/>
  <c r="B10" i="27"/>
  <c r="H30" i="27" s="1"/>
  <c r="G9" i="27"/>
  <c r="B9" i="27"/>
  <c r="H34" i="27" s="1"/>
  <c r="G8" i="27"/>
  <c r="B8" i="27"/>
  <c r="H28" i="27" s="1"/>
  <c r="G7" i="27"/>
  <c r="B7" i="27"/>
  <c r="H21" i="27" s="1"/>
  <c r="G6" i="27"/>
  <c r="B6" i="27"/>
  <c r="D2" i="27"/>
  <c r="K1" i="27"/>
  <c r="K17" i="23"/>
  <c r="J20" i="11"/>
  <c r="M20" i="11"/>
  <c r="B33" i="11"/>
  <c r="U20" i="11"/>
  <c r="M59" i="11"/>
  <c r="U59" i="11"/>
  <c r="B46" i="11"/>
  <c r="J46" i="11"/>
  <c r="J33" i="11"/>
  <c r="B72" i="11"/>
  <c r="M33" i="11"/>
  <c r="M46" i="11"/>
  <c r="J59" i="11"/>
  <c r="B59" i="11"/>
  <c r="U33" i="11"/>
  <c r="U7" i="11"/>
  <c r="U46" i="11"/>
  <c r="M7" i="11"/>
  <c r="J72" i="11"/>
  <c r="R101" i="11" l="1"/>
  <c r="N100" i="11"/>
  <c r="Q120" i="11"/>
  <c r="O117" i="11"/>
  <c r="M114" i="11"/>
  <c r="V120" i="11"/>
  <c r="T117" i="11"/>
  <c r="R114" i="11"/>
  <c r="N121" i="11"/>
  <c r="V117" i="11"/>
  <c r="T114" i="11"/>
  <c r="Q121" i="11"/>
  <c r="O118" i="11"/>
  <c r="M115" i="11"/>
  <c r="T126" i="11"/>
  <c r="Q134" i="11"/>
  <c r="M120" i="11"/>
  <c r="U116" i="11"/>
  <c r="S113" i="11"/>
  <c r="R120" i="11"/>
  <c r="P117" i="11"/>
  <c r="N114" i="11"/>
  <c r="T120" i="11"/>
  <c r="R117" i="11"/>
  <c r="P114" i="11"/>
  <c r="M121" i="11"/>
  <c r="U117" i="11"/>
  <c r="S114" i="11"/>
  <c r="Q133" i="11"/>
  <c r="O131" i="11"/>
  <c r="U109" i="11"/>
  <c r="U122" i="11"/>
  <c r="S119" i="11"/>
  <c r="Q116" i="11"/>
  <c r="O113" i="11"/>
  <c r="N120" i="11"/>
  <c r="V116" i="11"/>
  <c r="T113" i="11"/>
  <c r="P120" i="11"/>
  <c r="N117" i="11"/>
  <c r="V113" i="11"/>
  <c r="S120" i="11"/>
  <c r="Q117" i="11"/>
  <c r="O114" i="11"/>
  <c r="O130" i="11"/>
  <c r="M128" i="11"/>
  <c r="Q122" i="11"/>
  <c r="O119" i="11"/>
  <c r="M116" i="11"/>
  <c r="V122" i="11"/>
  <c r="T119" i="11"/>
  <c r="R116" i="11"/>
  <c r="P113" i="11"/>
  <c r="V119" i="11"/>
  <c r="T116" i="11"/>
  <c r="R113" i="11"/>
  <c r="O120" i="11"/>
  <c r="M117" i="11"/>
  <c r="U113" i="11"/>
  <c r="M127" i="11"/>
  <c r="S121" i="11"/>
  <c r="Q118" i="11"/>
  <c r="O115" i="11"/>
  <c r="N122" i="11"/>
  <c r="V118" i="11"/>
  <c r="T115" i="11"/>
  <c r="P122" i="11"/>
  <c r="N119" i="11"/>
  <c r="V115" i="11"/>
  <c r="S122" i="11"/>
  <c r="Q119" i="11"/>
  <c r="O116" i="11"/>
  <c r="M113" i="11"/>
  <c r="O121" i="11"/>
  <c r="M118" i="11"/>
  <c r="U114" i="11"/>
  <c r="T121" i="11"/>
  <c r="R118" i="11"/>
  <c r="P115" i="11"/>
  <c r="V121" i="11"/>
  <c r="T118" i="11"/>
  <c r="R115" i="11"/>
  <c r="O122" i="11"/>
  <c r="M119" i="11"/>
  <c r="U115" i="11"/>
  <c r="U120" i="11"/>
  <c r="S117" i="11"/>
  <c r="Q114" i="11"/>
  <c r="P121" i="11"/>
  <c r="N118" i="11"/>
  <c r="V114" i="11"/>
  <c r="R121" i="11"/>
  <c r="P118" i="11"/>
  <c r="N115" i="11"/>
  <c r="U121" i="11"/>
  <c r="S118" i="11"/>
  <c r="M106" i="11"/>
  <c r="T104" i="11"/>
  <c r="Q105" i="11"/>
  <c r="V106" i="11"/>
  <c r="O105" i="11"/>
  <c r="Q100" i="11"/>
  <c r="T102" i="11"/>
  <c r="U107" i="11"/>
  <c r="S100" i="11"/>
  <c r="P103" i="11"/>
  <c r="U100" i="11"/>
  <c r="O109" i="11"/>
  <c r="S101" i="11"/>
  <c r="N107" i="11"/>
  <c r="V103" i="11"/>
  <c r="M107" i="11"/>
  <c r="M103" i="11"/>
  <c r="T109" i="11"/>
  <c r="R106" i="11"/>
  <c r="R102" i="11"/>
  <c r="Q106" i="11"/>
  <c r="P128" i="11"/>
  <c r="U131" i="11"/>
  <c r="V133" i="11"/>
  <c r="N128" i="11"/>
  <c r="R132" i="11"/>
  <c r="S129" i="11"/>
  <c r="U104" i="11"/>
  <c r="V109" i="11"/>
  <c r="P106" i="11"/>
  <c r="V101" i="11"/>
  <c r="O108" i="11"/>
  <c r="M105" i="11"/>
  <c r="Q101" i="11"/>
  <c r="R108" i="11"/>
  <c r="N104" i="11"/>
  <c r="R100" i="11"/>
  <c r="S103" i="11"/>
  <c r="N133" i="11"/>
  <c r="M135" i="11"/>
  <c r="S128" i="11"/>
  <c r="P131" i="11"/>
  <c r="R133" i="11"/>
  <c r="U132" i="11"/>
  <c r="Q126" i="11"/>
  <c r="O107" i="11"/>
  <c r="T108" i="11"/>
  <c r="N105" i="11"/>
  <c r="Q109" i="11"/>
  <c r="O106" i="11"/>
  <c r="Q103" i="11"/>
  <c r="P107" i="11"/>
  <c r="V104" i="11"/>
  <c r="N102" i="11"/>
  <c r="U106" i="11"/>
  <c r="M102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M126" i="11"/>
  <c r="N135" i="11"/>
  <c r="T130" i="11"/>
  <c r="N129" i="11"/>
  <c r="R127" i="11"/>
  <c r="U135" i="11"/>
  <c r="O134" i="11"/>
  <c r="S132" i="11"/>
  <c r="M131" i="11"/>
  <c r="Q129" i="11"/>
  <c r="U127" i="11"/>
  <c r="O126" i="11"/>
  <c r="N131" i="11"/>
  <c r="N132" i="11"/>
  <c r="R130" i="11"/>
  <c r="V128" i="11"/>
  <c r="P127" i="11"/>
  <c r="R135" i="11"/>
  <c r="R131" i="11"/>
  <c r="T133" i="11"/>
  <c r="O135" i="11"/>
  <c r="S133" i="11"/>
  <c r="M132" i="11"/>
  <c r="Q130" i="11"/>
  <c r="U128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M101" i="37" l="1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N95" i="44" l="1"/>
  <c r="L117" i="44" s="1"/>
  <c r="N97" i="41"/>
  <c r="N94" i="35"/>
  <c r="N95" i="38"/>
  <c r="N94" i="38"/>
  <c r="N92" i="37"/>
  <c r="N96" i="37"/>
  <c r="N98" i="37"/>
  <c r="N94" i="37"/>
  <c r="N97" i="37"/>
  <c r="N93" i="41"/>
  <c r="G115" i="41" s="1"/>
  <c r="N94" i="41"/>
  <c r="N98" i="41"/>
  <c r="N96" i="41"/>
  <c r="N93" i="36"/>
  <c r="N94" i="36"/>
  <c r="N96" i="36"/>
  <c r="L118" i="36" s="1"/>
  <c r="N97" i="36"/>
  <c r="N95" i="36"/>
  <c r="N99" i="36"/>
  <c r="N92" i="40"/>
  <c r="J114" i="40" s="1"/>
  <c r="N99" i="40"/>
  <c r="N95" i="40"/>
  <c r="J117" i="40" s="1"/>
  <c r="N97" i="40"/>
  <c r="J119" i="40" s="1"/>
  <c r="N94" i="40"/>
  <c r="N96" i="40"/>
  <c r="N100" i="40"/>
  <c r="N93" i="44"/>
  <c r="N97" i="44"/>
  <c r="L119" i="44" s="1"/>
  <c r="N98" i="44"/>
  <c r="N99" i="44"/>
  <c r="N94" i="44"/>
  <c r="N96" i="44"/>
  <c r="L118" i="44" s="1"/>
  <c r="N95" i="42"/>
  <c r="I117" i="42" s="1"/>
  <c r="N98" i="38"/>
  <c r="N100" i="38"/>
  <c r="N95" i="37"/>
  <c r="N99" i="37"/>
  <c r="N100" i="37"/>
  <c r="N97" i="38"/>
  <c r="N91" i="42"/>
  <c r="N98" i="42"/>
  <c r="N96" i="42"/>
  <c r="N94" i="42"/>
  <c r="I116" i="42" s="1"/>
  <c r="N100" i="42"/>
  <c r="N92" i="35"/>
  <c r="N95" i="35"/>
  <c r="N100" i="35"/>
  <c r="N99" i="35"/>
  <c r="N96" i="35"/>
  <c r="N97" i="35"/>
  <c r="J119" i="35" s="1"/>
  <c r="N93" i="39"/>
  <c r="H115" i="39" s="1"/>
  <c r="N100" i="39"/>
  <c r="N97" i="39"/>
  <c r="N98" i="39"/>
  <c r="N99" i="39"/>
  <c r="N94" i="39"/>
  <c r="N93" i="43"/>
  <c r="N95" i="43"/>
  <c r="J117" i="43" s="1"/>
  <c r="N96" i="43"/>
  <c r="N97" i="43"/>
  <c r="J119" i="43" s="1"/>
  <c r="N94" i="43"/>
  <c r="N100" i="43"/>
  <c r="N96" i="38"/>
  <c r="N99" i="38"/>
  <c r="N99" i="42"/>
  <c r="N98" i="36"/>
  <c r="L120" i="36" s="1"/>
  <c r="N100" i="41"/>
  <c r="N99" i="41"/>
  <c r="N95" i="39"/>
  <c r="N99" i="43"/>
  <c r="N92" i="44"/>
  <c r="N91" i="44"/>
  <c r="L113" i="44" s="1"/>
  <c r="N91" i="43"/>
  <c r="N92" i="43"/>
  <c r="J114" i="43" s="1"/>
  <c r="N93" i="42"/>
  <c r="I115" i="42" s="1"/>
  <c r="N92" i="42"/>
  <c r="D113" i="42" s="1"/>
  <c r="N91" i="39"/>
  <c r="H113" i="39" s="1"/>
  <c r="N91" i="41"/>
  <c r="N92" i="41"/>
  <c r="N91" i="40"/>
  <c r="N93" i="40"/>
  <c r="N92" i="39"/>
  <c r="N93" i="38"/>
  <c r="N92" i="38"/>
  <c r="N91" i="38"/>
  <c r="N93" i="37"/>
  <c r="N91" i="37"/>
  <c r="N92" i="36"/>
  <c r="L114" i="36" s="1"/>
  <c r="N91" i="36"/>
  <c r="N91" i="35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D113" i="37" l="1"/>
  <c r="D124" i="37" s="1"/>
  <c r="D113" i="35"/>
  <c r="D124" i="35" s="1"/>
  <c r="N101" i="36"/>
  <c r="M17" i="36" s="1"/>
  <c r="N101" i="38"/>
  <c r="M17" i="38" s="1"/>
  <c r="D113" i="39"/>
  <c r="D124" i="39" s="1"/>
  <c r="D113" i="41"/>
  <c r="D102" i="41" s="1"/>
  <c r="D113" i="44"/>
  <c r="D124" i="44" s="1"/>
  <c r="F113" i="44"/>
  <c r="F115" i="44"/>
  <c r="F114" i="44"/>
  <c r="E114" i="44"/>
  <c r="E113" i="44"/>
  <c r="L128" i="44"/>
  <c r="L106" i="44"/>
  <c r="L108" i="44"/>
  <c r="L130" i="44"/>
  <c r="K119" i="44"/>
  <c r="K116" i="44"/>
  <c r="K120" i="44"/>
  <c r="K115" i="44"/>
  <c r="K117" i="44"/>
  <c r="K114" i="44"/>
  <c r="K113" i="44"/>
  <c r="K118" i="44"/>
  <c r="L107" i="44"/>
  <c r="L129" i="44"/>
  <c r="L124" i="44"/>
  <c r="L102" i="44"/>
  <c r="J118" i="44"/>
  <c r="J117" i="44"/>
  <c r="J114" i="44"/>
  <c r="J113" i="44"/>
  <c r="J119" i="44"/>
  <c r="J116" i="44"/>
  <c r="J115" i="44"/>
  <c r="L115" i="44"/>
  <c r="L114" i="44"/>
  <c r="N101" i="44"/>
  <c r="M17" i="44" s="1"/>
  <c r="H114" i="44"/>
  <c r="H113" i="44"/>
  <c r="H117" i="44"/>
  <c r="H116" i="44"/>
  <c r="H115" i="44"/>
  <c r="I115" i="44"/>
  <c r="I118" i="44"/>
  <c r="I117" i="44"/>
  <c r="I116" i="44"/>
  <c r="I114" i="44"/>
  <c r="I113" i="44"/>
  <c r="G116" i="44"/>
  <c r="G114" i="44"/>
  <c r="G113" i="44"/>
  <c r="G115" i="44"/>
  <c r="L116" i="44"/>
  <c r="L120" i="44"/>
  <c r="L121" i="44"/>
  <c r="J103" i="43"/>
  <c r="J125" i="43"/>
  <c r="H116" i="43"/>
  <c r="H117" i="43"/>
  <c r="H114" i="43"/>
  <c r="H113" i="43"/>
  <c r="H115" i="43"/>
  <c r="N101" i="43"/>
  <c r="M17" i="43" s="1"/>
  <c r="F115" i="43"/>
  <c r="F114" i="43"/>
  <c r="F113" i="43"/>
  <c r="E114" i="43"/>
  <c r="E113" i="43"/>
  <c r="J113" i="43"/>
  <c r="I114" i="43"/>
  <c r="I113" i="43"/>
  <c r="I117" i="43"/>
  <c r="I115" i="43"/>
  <c r="I118" i="43"/>
  <c r="I116" i="43"/>
  <c r="J116" i="43"/>
  <c r="J128" i="43"/>
  <c r="J106" i="43"/>
  <c r="J130" i="43"/>
  <c r="J108" i="43"/>
  <c r="D113" i="43"/>
  <c r="K118" i="43"/>
  <c r="K117" i="43"/>
  <c r="K114" i="43"/>
  <c r="K113" i="43"/>
  <c r="K115" i="43"/>
  <c r="K119" i="43"/>
  <c r="K116" i="43"/>
  <c r="K120" i="43"/>
  <c r="L119" i="43"/>
  <c r="L116" i="43"/>
  <c r="L115" i="43"/>
  <c r="L118" i="43"/>
  <c r="L121" i="43"/>
  <c r="L114" i="43"/>
  <c r="L113" i="43"/>
  <c r="L120" i="43"/>
  <c r="L117" i="43"/>
  <c r="G116" i="43"/>
  <c r="G114" i="43"/>
  <c r="G113" i="43"/>
  <c r="G115" i="43"/>
  <c r="J118" i="43"/>
  <c r="J115" i="43"/>
  <c r="I128" i="42"/>
  <c r="I106" i="42"/>
  <c r="D124" i="42"/>
  <c r="D102" i="42"/>
  <c r="L119" i="42"/>
  <c r="L116" i="42"/>
  <c r="L115" i="42"/>
  <c r="L118" i="42"/>
  <c r="L121" i="42"/>
  <c r="L114" i="42"/>
  <c r="L113" i="42"/>
  <c r="L120" i="42"/>
  <c r="L117" i="42"/>
  <c r="N101" i="42"/>
  <c r="M17" i="42" s="1"/>
  <c r="I126" i="42"/>
  <c r="I104" i="42"/>
  <c r="E114" i="42"/>
  <c r="E113" i="42"/>
  <c r="F115" i="42"/>
  <c r="F114" i="42"/>
  <c r="F113" i="42"/>
  <c r="H116" i="42"/>
  <c r="H117" i="42"/>
  <c r="H114" i="42"/>
  <c r="H113" i="42"/>
  <c r="H115" i="42"/>
  <c r="I105" i="42"/>
  <c r="I127" i="42"/>
  <c r="I113" i="42"/>
  <c r="K118" i="42"/>
  <c r="K117" i="42"/>
  <c r="K114" i="42"/>
  <c r="K113" i="42"/>
  <c r="K115" i="42"/>
  <c r="K119" i="42"/>
  <c r="K116" i="42"/>
  <c r="K120" i="42"/>
  <c r="J115" i="42"/>
  <c r="J119" i="42"/>
  <c r="J114" i="42"/>
  <c r="J113" i="42"/>
  <c r="J118" i="42"/>
  <c r="J117" i="42"/>
  <c r="J116" i="42"/>
  <c r="G116" i="42"/>
  <c r="G114" i="42"/>
  <c r="G113" i="42"/>
  <c r="G115" i="42"/>
  <c r="I118" i="42"/>
  <c r="I114" i="42"/>
  <c r="G104" i="41"/>
  <c r="G126" i="41"/>
  <c r="N101" i="41"/>
  <c r="M17" i="41" s="1"/>
  <c r="G113" i="41"/>
  <c r="H116" i="41"/>
  <c r="H117" i="41"/>
  <c r="H114" i="41"/>
  <c r="H113" i="41"/>
  <c r="H115" i="41"/>
  <c r="I114" i="41"/>
  <c r="I113" i="41"/>
  <c r="I117" i="41"/>
  <c r="I115" i="41"/>
  <c r="I118" i="41"/>
  <c r="I116" i="41"/>
  <c r="G114" i="41"/>
  <c r="L119" i="41"/>
  <c r="L116" i="41"/>
  <c r="L115" i="41"/>
  <c r="L121" i="41"/>
  <c r="L114" i="41"/>
  <c r="L113" i="41"/>
  <c r="L120" i="41"/>
  <c r="L118" i="41"/>
  <c r="L117" i="41"/>
  <c r="F115" i="41"/>
  <c r="F114" i="41"/>
  <c r="F113" i="41"/>
  <c r="E114" i="41"/>
  <c r="E113" i="41"/>
  <c r="K118" i="41"/>
  <c r="K117" i="41"/>
  <c r="K114" i="41"/>
  <c r="K113" i="41"/>
  <c r="K120" i="41"/>
  <c r="K115" i="41"/>
  <c r="K119" i="41"/>
  <c r="K116" i="41"/>
  <c r="J115" i="41"/>
  <c r="J119" i="41"/>
  <c r="J114" i="41"/>
  <c r="J113" i="41"/>
  <c r="J118" i="41"/>
  <c r="J117" i="41"/>
  <c r="J116" i="41"/>
  <c r="G116" i="41"/>
  <c r="J130" i="40"/>
  <c r="J108" i="40"/>
  <c r="J128" i="40"/>
  <c r="J106" i="40"/>
  <c r="E114" i="40"/>
  <c r="E113" i="40"/>
  <c r="H116" i="40"/>
  <c r="H114" i="40"/>
  <c r="H113" i="40"/>
  <c r="H115" i="40"/>
  <c r="H117" i="40"/>
  <c r="K118" i="40"/>
  <c r="K117" i="40"/>
  <c r="K119" i="40"/>
  <c r="K116" i="40"/>
  <c r="K114" i="40"/>
  <c r="K113" i="40"/>
  <c r="K120" i="40"/>
  <c r="K115" i="40"/>
  <c r="N101" i="40"/>
  <c r="M17" i="40" s="1"/>
  <c r="F115" i="40"/>
  <c r="F114" i="40"/>
  <c r="F113" i="40"/>
  <c r="D113" i="40"/>
  <c r="J113" i="40"/>
  <c r="I114" i="40"/>
  <c r="I113" i="40"/>
  <c r="I115" i="40"/>
  <c r="I118" i="40"/>
  <c r="I117" i="40"/>
  <c r="I116" i="40"/>
  <c r="J103" i="40"/>
  <c r="J125" i="40"/>
  <c r="J118" i="40"/>
  <c r="L119" i="40"/>
  <c r="L116" i="40"/>
  <c r="L121" i="40"/>
  <c r="L114" i="40"/>
  <c r="L113" i="40"/>
  <c r="L120" i="40"/>
  <c r="L115" i="40"/>
  <c r="L118" i="40"/>
  <c r="L117" i="40"/>
  <c r="G116" i="40"/>
  <c r="G114" i="40"/>
  <c r="G113" i="40"/>
  <c r="G115" i="40"/>
  <c r="J116" i="40"/>
  <c r="J115" i="40"/>
  <c r="H124" i="39"/>
  <c r="H102" i="39"/>
  <c r="F115" i="39"/>
  <c r="F114" i="39"/>
  <c r="F113" i="39"/>
  <c r="L119" i="39"/>
  <c r="L116" i="39"/>
  <c r="L121" i="39"/>
  <c r="L114" i="39"/>
  <c r="L113" i="39"/>
  <c r="L120" i="39"/>
  <c r="L115" i="39"/>
  <c r="L118" i="39"/>
  <c r="L117" i="39"/>
  <c r="H126" i="39"/>
  <c r="H104" i="39"/>
  <c r="K118" i="39"/>
  <c r="K117" i="39"/>
  <c r="K119" i="39"/>
  <c r="K116" i="39"/>
  <c r="K114" i="39"/>
  <c r="K113" i="39"/>
  <c r="K120" i="39"/>
  <c r="K115" i="39"/>
  <c r="E114" i="39"/>
  <c r="E113" i="39"/>
  <c r="J115" i="39"/>
  <c r="J118" i="39"/>
  <c r="J117" i="39"/>
  <c r="J119" i="39"/>
  <c r="J116" i="39"/>
  <c r="J114" i="39"/>
  <c r="J113" i="39"/>
  <c r="H114" i="39"/>
  <c r="N101" i="39"/>
  <c r="M17" i="39" s="1"/>
  <c r="G116" i="39"/>
  <c r="G114" i="39"/>
  <c r="G113" i="39"/>
  <c r="G115" i="39"/>
  <c r="I114" i="39"/>
  <c r="I113" i="39"/>
  <c r="I115" i="39"/>
  <c r="I118" i="39"/>
  <c r="I117" i="39"/>
  <c r="I116" i="39"/>
  <c r="H117" i="39"/>
  <c r="H116" i="39"/>
  <c r="D113" i="38"/>
  <c r="K118" i="38"/>
  <c r="K117" i="38"/>
  <c r="K119" i="38"/>
  <c r="K116" i="38"/>
  <c r="K115" i="38"/>
  <c r="K120" i="38"/>
  <c r="K114" i="38"/>
  <c r="K113" i="38"/>
  <c r="F115" i="38"/>
  <c r="F114" i="38"/>
  <c r="F113" i="38"/>
  <c r="E114" i="38"/>
  <c r="E113" i="38"/>
  <c r="H116" i="38"/>
  <c r="H114" i="38"/>
  <c r="H113" i="38"/>
  <c r="H115" i="38"/>
  <c r="H117" i="38"/>
  <c r="I114" i="38"/>
  <c r="I113" i="38"/>
  <c r="I115" i="38"/>
  <c r="I118" i="38"/>
  <c r="I117" i="38"/>
  <c r="I116" i="38"/>
  <c r="L119" i="38"/>
  <c r="L116" i="38"/>
  <c r="L121" i="38"/>
  <c r="L114" i="38"/>
  <c r="L113" i="38"/>
  <c r="L120" i="38"/>
  <c r="L115" i="38"/>
  <c r="L118" i="38"/>
  <c r="L117" i="38"/>
  <c r="G116" i="38"/>
  <c r="G114" i="38"/>
  <c r="G113" i="38"/>
  <c r="G115" i="38"/>
  <c r="J115" i="38"/>
  <c r="J118" i="38"/>
  <c r="J117" i="38"/>
  <c r="J119" i="38"/>
  <c r="J116" i="38"/>
  <c r="J114" i="38"/>
  <c r="J113" i="38"/>
  <c r="I114" i="37"/>
  <c r="I113" i="37"/>
  <c r="I115" i="37"/>
  <c r="I118" i="37"/>
  <c r="I117" i="37"/>
  <c r="I116" i="37"/>
  <c r="G116" i="37"/>
  <c r="G114" i="37"/>
  <c r="G113" i="37"/>
  <c r="G115" i="37"/>
  <c r="F115" i="37"/>
  <c r="F114" i="37"/>
  <c r="F113" i="37"/>
  <c r="N101" i="37"/>
  <c r="M17" i="37" s="1"/>
  <c r="J115" i="37"/>
  <c r="J118" i="37"/>
  <c r="J117" i="37"/>
  <c r="J119" i="37"/>
  <c r="J116" i="37"/>
  <c r="J114" i="37"/>
  <c r="J113" i="37"/>
  <c r="K118" i="37"/>
  <c r="K117" i="37"/>
  <c r="K119" i="37"/>
  <c r="K116" i="37"/>
  <c r="K114" i="37"/>
  <c r="K113" i="37"/>
  <c r="K120" i="37"/>
  <c r="K115" i="37"/>
  <c r="E114" i="37"/>
  <c r="E113" i="37"/>
  <c r="L119" i="37"/>
  <c r="L116" i="37"/>
  <c r="L121" i="37"/>
  <c r="L114" i="37"/>
  <c r="L113" i="37"/>
  <c r="L120" i="37"/>
  <c r="L115" i="37"/>
  <c r="L118" i="37"/>
  <c r="L117" i="37"/>
  <c r="H116" i="37"/>
  <c r="H114" i="37"/>
  <c r="H113" i="37"/>
  <c r="H115" i="37"/>
  <c r="H117" i="37"/>
  <c r="K118" i="36"/>
  <c r="K117" i="36"/>
  <c r="K119" i="36"/>
  <c r="K116" i="36"/>
  <c r="K114" i="36"/>
  <c r="K113" i="36"/>
  <c r="K120" i="36"/>
  <c r="K115" i="36"/>
  <c r="F115" i="36"/>
  <c r="F114" i="36"/>
  <c r="F113" i="36"/>
  <c r="L107" i="36"/>
  <c r="L129" i="36"/>
  <c r="L125" i="36"/>
  <c r="L103" i="36"/>
  <c r="J115" i="36"/>
  <c r="J118" i="36"/>
  <c r="J117" i="36"/>
  <c r="J119" i="36"/>
  <c r="J116" i="36"/>
  <c r="J114" i="36"/>
  <c r="J113" i="36"/>
  <c r="G116" i="36"/>
  <c r="G114" i="36"/>
  <c r="G113" i="36"/>
  <c r="G115" i="36"/>
  <c r="E114" i="36"/>
  <c r="E113" i="36"/>
  <c r="L115" i="36"/>
  <c r="L121" i="36"/>
  <c r="I114" i="36"/>
  <c r="I113" i="36"/>
  <c r="I115" i="36"/>
  <c r="I118" i="36"/>
  <c r="I117" i="36"/>
  <c r="I116" i="36"/>
  <c r="L131" i="36"/>
  <c r="L109" i="36"/>
  <c r="L116" i="36"/>
  <c r="D113" i="36"/>
  <c r="H116" i="36"/>
  <c r="H114" i="36"/>
  <c r="H113" i="36"/>
  <c r="H115" i="36"/>
  <c r="H117" i="36"/>
  <c r="L117" i="36"/>
  <c r="L113" i="36"/>
  <c r="L119" i="36"/>
  <c r="E114" i="35"/>
  <c r="E113" i="35"/>
  <c r="L119" i="35"/>
  <c r="L116" i="35"/>
  <c r="L121" i="35"/>
  <c r="L114" i="35"/>
  <c r="L113" i="35"/>
  <c r="L120" i="35"/>
  <c r="L115" i="35"/>
  <c r="L118" i="35"/>
  <c r="L117" i="35"/>
  <c r="J130" i="35"/>
  <c r="J108" i="35"/>
  <c r="N101" i="35"/>
  <c r="M17" i="35" s="1"/>
  <c r="I114" i="35"/>
  <c r="I113" i="35"/>
  <c r="I115" i="35"/>
  <c r="I118" i="35"/>
  <c r="I117" i="35"/>
  <c r="I116" i="35"/>
  <c r="G116" i="35"/>
  <c r="G114" i="35"/>
  <c r="G113" i="35"/>
  <c r="G115" i="35"/>
  <c r="F115" i="35"/>
  <c r="F114" i="35"/>
  <c r="F113" i="35"/>
  <c r="J113" i="35"/>
  <c r="J117" i="35"/>
  <c r="H116" i="35"/>
  <c r="H114" i="35"/>
  <c r="H113" i="35"/>
  <c r="H115" i="35"/>
  <c r="H117" i="35"/>
  <c r="J114" i="35"/>
  <c r="J118" i="35"/>
  <c r="K118" i="35"/>
  <c r="K117" i="35"/>
  <c r="K119" i="35"/>
  <c r="K116" i="35"/>
  <c r="K114" i="35"/>
  <c r="K113" i="35"/>
  <c r="K120" i="35"/>
  <c r="K115" i="35"/>
  <c r="J116" i="35"/>
  <c r="J115" i="35"/>
  <c r="C68" i="8" a="1"/>
  <c r="C68" i="8" s="1"/>
  <c r="C89" i="8" s="1"/>
  <c r="C71" i="8" a="1"/>
  <c r="C70" i="8" a="1"/>
  <c r="C69" i="8" a="1"/>
  <c r="C67" i="8" a="1"/>
  <c r="C66" i="8" a="1"/>
  <c r="C65" i="8" a="1"/>
  <c r="C64" i="8" a="1"/>
  <c r="C63" i="8" a="1"/>
  <c r="C62" i="8" a="1"/>
  <c r="O6" i="39" a="1"/>
  <c r="O15" i="39" s="1"/>
  <c r="O6" i="44" a="1"/>
  <c r="O6" i="43" a="1"/>
  <c r="O6" i="42" a="1"/>
  <c r="O6" i="41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O6" i="40" a="1"/>
  <c r="O13" i="39"/>
  <c r="O9" i="39"/>
  <c r="O6" i="39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O6" i="38" a="1"/>
  <c r="AM88" i="11"/>
  <c r="AQ94" i="11"/>
  <c r="AM87" i="11"/>
  <c r="AN90" i="11"/>
  <c r="AN89" i="11"/>
  <c r="AR95" i="11"/>
  <c r="O6" i="37" a="1"/>
  <c r="O6" i="36" a="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O6" i="35" a="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1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1" i="27"/>
  <c r="M92" i="27"/>
  <c r="M94" i="27"/>
  <c r="M93" i="27"/>
  <c r="O14" i="39" l="1"/>
  <c r="O12" i="39"/>
  <c r="O7" i="39"/>
  <c r="O10" i="39"/>
  <c r="O11" i="39"/>
  <c r="O8" i="39"/>
  <c r="D102" i="39"/>
  <c r="D102" i="37"/>
  <c r="D102" i="35"/>
  <c r="M101" i="33"/>
  <c r="M101" i="27"/>
  <c r="M101" i="28"/>
  <c r="M101" i="29"/>
  <c r="M101" i="30"/>
  <c r="M101" i="31"/>
  <c r="M101" i="32"/>
  <c r="M101" i="34"/>
  <c r="D124" i="41"/>
  <c r="D102" i="44"/>
  <c r="P21" i="44" s="1"/>
  <c r="L131" i="44"/>
  <c r="L109" i="44"/>
  <c r="G125" i="44"/>
  <c r="G103" i="44"/>
  <c r="I127" i="44"/>
  <c r="I105" i="44"/>
  <c r="H126" i="44"/>
  <c r="H104" i="44"/>
  <c r="H103" i="44"/>
  <c r="H125" i="44"/>
  <c r="J104" i="44"/>
  <c r="J126" i="44"/>
  <c r="J103" i="44"/>
  <c r="J125" i="44"/>
  <c r="K124" i="44"/>
  <c r="K102" i="44"/>
  <c r="K131" i="44"/>
  <c r="K109" i="44"/>
  <c r="E103" i="44"/>
  <c r="P28" i="44" s="1"/>
  <c r="E125" i="44"/>
  <c r="G126" i="44"/>
  <c r="G104" i="44"/>
  <c r="I102" i="44"/>
  <c r="I124" i="44"/>
  <c r="I129" i="44"/>
  <c r="I107" i="44"/>
  <c r="H106" i="44"/>
  <c r="H128" i="44"/>
  <c r="L125" i="44"/>
  <c r="L103" i="44"/>
  <c r="J130" i="44"/>
  <c r="J108" i="44"/>
  <c r="J129" i="44"/>
  <c r="J107" i="44"/>
  <c r="K106" i="44"/>
  <c r="K128" i="44"/>
  <c r="K130" i="44"/>
  <c r="K108" i="44"/>
  <c r="F104" i="44"/>
  <c r="F126" i="44"/>
  <c r="L110" i="44"/>
  <c r="L132" i="44"/>
  <c r="G124" i="44"/>
  <c r="G102" i="44"/>
  <c r="I103" i="44"/>
  <c r="I125" i="44"/>
  <c r="I126" i="44"/>
  <c r="I104" i="44"/>
  <c r="H124" i="44"/>
  <c r="H102" i="44"/>
  <c r="L126" i="44"/>
  <c r="L104" i="44"/>
  <c r="J102" i="44"/>
  <c r="J124" i="44"/>
  <c r="K107" i="44"/>
  <c r="K129" i="44"/>
  <c r="K104" i="44"/>
  <c r="K126" i="44"/>
  <c r="E102" i="44"/>
  <c r="P22" i="44" s="1"/>
  <c r="M22" i="44" s="1"/>
  <c r="N22" i="44" s="1"/>
  <c r="E124" i="44"/>
  <c r="F124" i="44"/>
  <c r="F102" i="44"/>
  <c r="L105" i="44"/>
  <c r="L127" i="44"/>
  <c r="G127" i="44"/>
  <c r="G105" i="44"/>
  <c r="I128" i="44"/>
  <c r="I106" i="44"/>
  <c r="H105" i="44"/>
  <c r="H127" i="44"/>
  <c r="J127" i="44"/>
  <c r="J105" i="44"/>
  <c r="J128" i="44"/>
  <c r="J106" i="44"/>
  <c r="K125" i="44"/>
  <c r="K103" i="44"/>
  <c r="K127" i="44"/>
  <c r="K105" i="44"/>
  <c r="F125" i="44"/>
  <c r="F103" i="44"/>
  <c r="J129" i="43"/>
  <c r="J107" i="43"/>
  <c r="G127" i="43"/>
  <c r="G105" i="43"/>
  <c r="L125" i="43"/>
  <c r="L103" i="43"/>
  <c r="L105" i="43"/>
  <c r="L127" i="43"/>
  <c r="K130" i="43"/>
  <c r="K108" i="43"/>
  <c r="K106" i="43"/>
  <c r="K128" i="43"/>
  <c r="I105" i="43"/>
  <c r="I127" i="43"/>
  <c r="I102" i="43"/>
  <c r="I124" i="43"/>
  <c r="E125" i="43"/>
  <c r="E103" i="43"/>
  <c r="H106" i="43"/>
  <c r="H128" i="43"/>
  <c r="G104" i="43"/>
  <c r="G126" i="43"/>
  <c r="L106" i="43"/>
  <c r="L128" i="43"/>
  <c r="L132" i="43"/>
  <c r="L110" i="43"/>
  <c r="L108" i="43"/>
  <c r="L130" i="43"/>
  <c r="K104" i="43"/>
  <c r="K126" i="43"/>
  <c r="K129" i="43"/>
  <c r="K107" i="43"/>
  <c r="I107" i="43"/>
  <c r="I129" i="43"/>
  <c r="I103" i="43"/>
  <c r="I125" i="43"/>
  <c r="F102" i="43"/>
  <c r="F124" i="43"/>
  <c r="H126" i="43"/>
  <c r="H104" i="43"/>
  <c r="H105" i="43"/>
  <c r="H127" i="43"/>
  <c r="G124" i="43"/>
  <c r="G102" i="43"/>
  <c r="L109" i="43"/>
  <c r="L131" i="43"/>
  <c r="L107" i="43"/>
  <c r="L129" i="43"/>
  <c r="K109" i="43"/>
  <c r="K131" i="43"/>
  <c r="K102" i="43"/>
  <c r="K124" i="43"/>
  <c r="D124" i="43"/>
  <c r="D102" i="43"/>
  <c r="I126" i="43"/>
  <c r="I104" i="43"/>
  <c r="J102" i="43"/>
  <c r="J124" i="43"/>
  <c r="F103" i="43"/>
  <c r="F125" i="43"/>
  <c r="H124" i="43"/>
  <c r="H102" i="43"/>
  <c r="J104" i="43"/>
  <c r="J126" i="43"/>
  <c r="G125" i="43"/>
  <c r="G103" i="43"/>
  <c r="L124" i="43"/>
  <c r="L102" i="43"/>
  <c r="L104" i="43"/>
  <c r="L126" i="43"/>
  <c r="K127" i="43"/>
  <c r="K105" i="43"/>
  <c r="K103" i="43"/>
  <c r="K125" i="43"/>
  <c r="J127" i="43"/>
  <c r="J105" i="43"/>
  <c r="I106" i="43"/>
  <c r="I128" i="43"/>
  <c r="E124" i="43"/>
  <c r="E102" i="43"/>
  <c r="F126" i="43"/>
  <c r="F104" i="43"/>
  <c r="H125" i="43"/>
  <c r="H103" i="43"/>
  <c r="G104" i="42"/>
  <c r="G126" i="42"/>
  <c r="J105" i="42"/>
  <c r="J127" i="42"/>
  <c r="J103" i="42"/>
  <c r="J125" i="42"/>
  <c r="K127" i="42"/>
  <c r="K105" i="42"/>
  <c r="K125" i="42"/>
  <c r="K103" i="42"/>
  <c r="H125" i="42"/>
  <c r="H103" i="42"/>
  <c r="F103" i="42"/>
  <c r="F125" i="42"/>
  <c r="L109" i="42"/>
  <c r="L131" i="42"/>
  <c r="L107" i="42"/>
  <c r="L129" i="42"/>
  <c r="G102" i="42"/>
  <c r="G124" i="42"/>
  <c r="J128" i="42"/>
  <c r="J106" i="42"/>
  <c r="J130" i="42"/>
  <c r="J108" i="42"/>
  <c r="K130" i="42"/>
  <c r="K108" i="42"/>
  <c r="K106" i="42"/>
  <c r="K128" i="42"/>
  <c r="H106" i="42"/>
  <c r="H128" i="42"/>
  <c r="F104" i="42"/>
  <c r="F126" i="42"/>
  <c r="L124" i="42"/>
  <c r="L102" i="42"/>
  <c r="L126" i="42"/>
  <c r="L104" i="42"/>
  <c r="I103" i="42"/>
  <c r="I125" i="42"/>
  <c r="G103" i="42"/>
  <c r="G125" i="42"/>
  <c r="J129" i="42"/>
  <c r="J107" i="42"/>
  <c r="J126" i="42"/>
  <c r="J104" i="42"/>
  <c r="K104" i="42"/>
  <c r="K126" i="42"/>
  <c r="K129" i="42"/>
  <c r="K107" i="42"/>
  <c r="H104" i="42"/>
  <c r="H126" i="42"/>
  <c r="H105" i="42"/>
  <c r="H127" i="42"/>
  <c r="E124" i="42"/>
  <c r="E102" i="42"/>
  <c r="L125" i="42"/>
  <c r="L103" i="42"/>
  <c r="L105" i="42"/>
  <c r="L127" i="42"/>
  <c r="I107" i="42"/>
  <c r="I129" i="42"/>
  <c r="G127" i="42"/>
  <c r="G105" i="42"/>
  <c r="J102" i="42"/>
  <c r="J124" i="42"/>
  <c r="K109" i="42"/>
  <c r="K131" i="42"/>
  <c r="K124" i="42"/>
  <c r="K102" i="42"/>
  <c r="I102" i="42"/>
  <c r="I124" i="42"/>
  <c r="H124" i="42"/>
  <c r="H102" i="42"/>
  <c r="F102" i="42"/>
  <c r="F124" i="42"/>
  <c r="E125" i="42"/>
  <c r="E103" i="42"/>
  <c r="L106" i="42"/>
  <c r="L128" i="42"/>
  <c r="L132" i="42"/>
  <c r="L110" i="42"/>
  <c r="L108" i="42"/>
  <c r="L130" i="42"/>
  <c r="G127" i="41"/>
  <c r="G105" i="41"/>
  <c r="K127" i="41"/>
  <c r="K105" i="41"/>
  <c r="E102" i="41"/>
  <c r="E124" i="41"/>
  <c r="L124" i="41"/>
  <c r="L102" i="41"/>
  <c r="G125" i="41"/>
  <c r="G103" i="41"/>
  <c r="H124" i="41"/>
  <c r="H102" i="41"/>
  <c r="J127" i="41"/>
  <c r="J105" i="41"/>
  <c r="K130" i="41"/>
  <c r="K108" i="41"/>
  <c r="E103" i="41"/>
  <c r="E125" i="41"/>
  <c r="L108" i="41"/>
  <c r="L130" i="41"/>
  <c r="J128" i="41"/>
  <c r="J106" i="41"/>
  <c r="J130" i="41"/>
  <c r="J108" i="41"/>
  <c r="K104" i="41"/>
  <c r="K126" i="41"/>
  <c r="K106" i="41"/>
  <c r="K128" i="41"/>
  <c r="F102" i="41"/>
  <c r="F124" i="41"/>
  <c r="L107" i="41"/>
  <c r="L129" i="41"/>
  <c r="L132" i="41"/>
  <c r="L110" i="41"/>
  <c r="I107" i="41"/>
  <c r="I129" i="41"/>
  <c r="I103" i="41"/>
  <c r="I125" i="41"/>
  <c r="H106" i="41"/>
  <c r="H128" i="41"/>
  <c r="J102" i="41"/>
  <c r="J124" i="41"/>
  <c r="K102" i="41"/>
  <c r="K124" i="41"/>
  <c r="F104" i="41"/>
  <c r="F126" i="41"/>
  <c r="L105" i="41"/>
  <c r="L127" i="41"/>
  <c r="I106" i="41"/>
  <c r="I128" i="41"/>
  <c r="G124" i="41"/>
  <c r="G102" i="41"/>
  <c r="J103" i="41"/>
  <c r="J125" i="41"/>
  <c r="K103" i="41"/>
  <c r="K125" i="41"/>
  <c r="L106" i="41"/>
  <c r="L128" i="41"/>
  <c r="L125" i="41"/>
  <c r="L103" i="41"/>
  <c r="I105" i="41"/>
  <c r="I127" i="41"/>
  <c r="I102" i="41"/>
  <c r="I124" i="41"/>
  <c r="H125" i="41"/>
  <c r="H103" i="41"/>
  <c r="J129" i="41"/>
  <c r="J107" i="41"/>
  <c r="J104" i="41"/>
  <c r="J126" i="41"/>
  <c r="K109" i="41"/>
  <c r="K131" i="41"/>
  <c r="K129" i="41"/>
  <c r="K107" i="41"/>
  <c r="F103" i="41"/>
  <c r="F125" i="41"/>
  <c r="L109" i="41"/>
  <c r="L131" i="41"/>
  <c r="L104" i="41"/>
  <c r="L126" i="41"/>
  <c r="I126" i="41"/>
  <c r="I104" i="41"/>
  <c r="H126" i="41"/>
  <c r="H104" i="41"/>
  <c r="H105" i="41"/>
  <c r="H127" i="41"/>
  <c r="J127" i="40"/>
  <c r="J105" i="40"/>
  <c r="G127" i="40"/>
  <c r="G105" i="40"/>
  <c r="L131" i="40"/>
  <c r="L109" i="40"/>
  <c r="L105" i="40"/>
  <c r="L127" i="40"/>
  <c r="I126" i="40"/>
  <c r="I104" i="40"/>
  <c r="D124" i="40"/>
  <c r="D102" i="40"/>
  <c r="K125" i="40"/>
  <c r="K103" i="40"/>
  <c r="K107" i="40"/>
  <c r="K129" i="40"/>
  <c r="H125" i="40"/>
  <c r="H103" i="40"/>
  <c r="G104" i="40"/>
  <c r="G126" i="40"/>
  <c r="L106" i="40"/>
  <c r="L128" i="40"/>
  <c r="L124" i="40"/>
  <c r="L102" i="40"/>
  <c r="L108" i="40"/>
  <c r="L130" i="40"/>
  <c r="I105" i="40"/>
  <c r="I127" i="40"/>
  <c r="I102" i="40"/>
  <c r="I124" i="40"/>
  <c r="F102" i="40"/>
  <c r="F124" i="40"/>
  <c r="K104" i="40"/>
  <c r="K126" i="40"/>
  <c r="K127" i="40"/>
  <c r="K105" i="40"/>
  <c r="H106" i="40"/>
  <c r="H128" i="40"/>
  <c r="H105" i="40"/>
  <c r="H127" i="40"/>
  <c r="G124" i="40"/>
  <c r="G102" i="40"/>
  <c r="L107" i="40"/>
  <c r="L129" i="40"/>
  <c r="L125" i="40"/>
  <c r="L103" i="40"/>
  <c r="J129" i="40"/>
  <c r="J107" i="40"/>
  <c r="I128" i="40"/>
  <c r="I106" i="40"/>
  <c r="I103" i="40"/>
  <c r="I125" i="40"/>
  <c r="F103" i="40"/>
  <c r="F125" i="40"/>
  <c r="K109" i="40"/>
  <c r="K131" i="40"/>
  <c r="K130" i="40"/>
  <c r="K108" i="40"/>
  <c r="H126" i="40"/>
  <c r="H104" i="40"/>
  <c r="E102" i="40"/>
  <c r="E124" i="40"/>
  <c r="J104" i="40"/>
  <c r="J126" i="40"/>
  <c r="G125" i="40"/>
  <c r="G103" i="40"/>
  <c r="L126" i="40"/>
  <c r="L104" i="40"/>
  <c r="L132" i="40"/>
  <c r="L110" i="40"/>
  <c r="I129" i="40"/>
  <c r="I107" i="40"/>
  <c r="J102" i="40"/>
  <c r="J124" i="40"/>
  <c r="F104" i="40"/>
  <c r="F126" i="40"/>
  <c r="K124" i="40"/>
  <c r="K102" i="40"/>
  <c r="K106" i="40"/>
  <c r="K128" i="40"/>
  <c r="H124" i="40"/>
  <c r="H102" i="40"/>
  <c r="E103" i="40"/>
  <c r="E125" i="40"/>
  <c r="H106" i="39"/>
  <c r="H128" i="39"/>
  <c r="I126" i="39"/>
  <c r="I104" i="39"/>
  <c r="G124" i="39"/>
  <c r="G102" i="39"/>
  <c r="H125" i="39"/>
  <c r="H103" i="39"/>
  <c r="J130" i="39"/>
  <c r="J108" i="39"/>
  <c r="K104" i="39"/>
  <c r="K126" i="39"/>
  <c r="K127" i="39"/>
  <c r="K105" i="39"/>
  <c r="L126" i="39"/>
  <c r="L104" i="39"/>
  <c r="L132" i="39"/>
  <c r="L110" i="39"/>
  <c r="F103" i="39"/>
  <c r="F125" i="39"/>
  <c r="I105" i="39"/>
  <c r="I127" i="39"/>
  <c r="I102" i="39"/>
  <c r="I124" i="39"/>
  <c r="G125" i="39"/>
  <c r="G103" i="39"/>
  <c r="J102" i="39"/>
  <c r="J124" i="39"/>
  <c r="J128" i="39"/>
  <c r="J106" i="39"/>
  <c r="K109" i="39"/>
  <c r="K131" i="39"/>
  <c r="K130" i="39"/>
  <c r="K108" i="39"/>
  <c r="L131" i="39"/>
  <c r="L109" i="39"/>
  <c r="L105" i="39"/>
  <c r="L127" i="39"/>
  <c r="F104" i="39"/>
  <c r="F126" i="39"/>
  <c r="I128" i="39"/>
  <c r="I106" i="39"/>
  <c r="I103" i="39"/>
  <c r="I125" i="39"/>
  <c r="G127" i="39"/>
  <c r="G105" i="39"/>
  <c r="J103" i="39"/>
  <c r="J125" i="39"/>
  <c r="J129" i="39"/>
  <c r="J107" i="39"/>
  <c r="E102" i="39"/>
  <c r="E124" i="39"/>
  <c r="K124" i="39"/>
  <c r="K102" i="39"/>
  <c r="K106" i="39"/>
  <c r="K128" i="39"/>
  <c r="L106" i="39"/>
  <c r="L128" i="39"/>
  <c r="L124" i="39"/>
  <c r="L102" i="39"/>
  <c r="L108" i="39"/>
  <c r="L130" i="39"/>
  <c r="H105" i="39"/>
  <c r="H127" i="39"/>
  <c r="I129" i="39"/>
  <c r="I107" i="39"/>
  <c r="G104" i="39"/>
  <c r="G126" i="39"/>
  <c r="J127" i="39"/>
  <c r="J105" i="39"/>
  <c r="J104" i="39"/>
  <c r="J126" i="39"/>
  <c r="E103" i="39"/>
  <c r="E125" i="39"/>
  <c r="K125" i="39"/>
  <c r="K103" i="39"/>
  <c r="K107" i="39"/>
  <c r="K129" i="39"/>
  <c r="L107" i="39"/>
  <c r="L129" i="39"/>
  <c r="L125" i="39"/>
  <c r="L103" i="39"/>
  <c r="F102" i="39"/>
  <c r="F124" i="39"/>
  <c r="J103" i="38"/>
  <c r="J125" i="38"/>
  <c r="J129" i="38"/>
  <c r="J107" i="38"/>
  <c r="G125" i="38"/>
  <c r="G103" i="38"/>
  <c r="L126" i="38"/>
  <c r="L104" i="38"/>
  <c r="L132" i="38"/>
  <c r="L110" i="38"/>
  <c r="I128" i="38"/>
  <c r="I106" i="38"/>
  <c r="I103" i="38"/>
  <c r="I125" i="38"/>
  <c r="H125" i="38"/>
  <c r="H103" i="38"/>
  <c r="F102" i="38"/>
  <c r="F124" i="38"/>
  <c r="K125" i="38"/>
  <c r="K103" i="38"/>
  <c r="K130" i="38"/>
  <c r="K108" i="38"/>
  <c r="J127" i="38"/>
  <c r="J105" i="38"/>
  <c r="J104" i="38"/>
  <c r="J126" i="38"/>
  <c r="G127" i="38"/>
  <c r="G105" i="38"/>
  <c r="L131" i="38"/>
  <c r="L109" i="38"/>
  <c r="L105" i="38"/>
  <c r="L127" i="38"/>
  <c r="I129" i="38"/>
  <c r="I107" i="38"/>
  <c r="H106" i="38"/>
  <c r="H128" i="38"/>
  <c r="H105" i="38"/>
  <c r="H127" i="38"/>
  <c r="F103" i="38"/>
  <c r="F125" i="38"/>
  <c r="K109" i="38"/>
  <c r="K131" i="38"/>
  <c r="K106" i="38"/>
  <c r="K128" i="38"/>
  <c r="J130" i="38"/>
  <c r="J108" i="38"/>
  <c r="G104" i="38"/>
  <c r="G126" i="38"/>
  <c r="L106" i="38"/>
  <c r="L128" i="38"/>
  <c r="L124" i="38"/>
  <c r="L102" i="38"/>
  <c r="L108" i="38"/>
  <c r="L130" i="38"/>
  <c r="I126" i="38"/>
  <c r="I104" i="38"/>
  <c r="H126" i="38"/>
  <c r="H104" i="38"/>
  <c r="E102" i="38"/>
  <c r="E124" i="38"/>
  <c r="F104" i="38"/>
  <c r="F126" i="38"/>
  <c r="K104" i="38"/>
  <c r="K126" i="38"/>
  <c r="K107" i="38"/>
  <c r="K129" i="38"/>
  <c r="J102" i="38"/>
  <c r="J124" i="38"/>
  <c r="J128" i="38"/>
  <c r="J106" i="38"/>
  <c r="G124" i="38"/>
  <c r="G102" i="38"/>
  <c r="L107" i="38"/>
  <c r="L129" i="38"/>
  <c r="L125" i="38"/>
  <c r="L103" i="38"/>
  <c r="I105" i="38"/>
  <c r="I127" i="38"/>
  <c r="I102" i="38"/>
  <c r="I124" i="38"/>
  <c r="H124" i="38"/>
  <c r="H102" i="38"/>
  <c r="E103" i="38"/>
  <c r="E125" i="38"/>
  <c r="K124" i="38"/>
  <c r="K102" i="38"/>
  <c r="K127" i="38"/>
  <c r="K105" i="38"/>
  <c r="D124" i="38"/>
  <c r="D102" i="38"/>
  <c r="H125" i="37"/>
  <c r="H103" i="37"/>
  <c r="L132" i="37"/>
  <c r="L110" i="37"/>
  <c r="K125" i="37"/>
  <c r="K103" i="37"/>
  <c r="K107" i="37"/>
  <c r="K129" i="37"/>
  <c r="J130" i="37"/>
  <c r="J108" i="37"/>
  <c r="G104" i="37"/>
  <c r="G126" i="37"/>
  <c r="I129" i="37"/>
  <c r="I107" i="37"/>
  <c r="H106" i="37"/>
  <c r="H128" i="37"/>
  <c r="H105" i="37"/>
  <c r="H127" i="37"/>
  <c r="L131" i="37"/>
  <c r="L109" i="37"/>
  <c r="K104" i="37"/>
  <c r="K126" i="37"/>
  <c r="K127" i="37"/>
  <c r="K105" i="37"/>
  <c r="J102" i="37"/>
  <c r="J124" i="37"/>
  <c r="J128" i="37"/>
  <c r="J106" i="37"/>
  <c r="F102" i="37"/>
  <c r="F124" i="37"/>
  <c r="G124" i="37"/>
  <c r="G102" i="37"/>
  <c r="I126" i="37"/>
  <c r="I104" i="37"/>
  <c r="H126" i="37"/>
  <c r="H104" i="37"/>
  <c r="L106" i="37"/>
  <c r="L128" i="37"/>
  <c r="L124" i="37"/>
  <c r="L102" i="37"/>
  <c r="L108" i="37"/>
  <c r="L130" i="37"/>
  <c r="K109" i="37"/>
  <c r="K131" i="37"/>
  <c r="K130" i="37"/>
  <c r="K108" i="37"/>
  <c r="J103" i="37"/>
  <c r="J125" i="37"/>
  <c r="J129" i="37"/>
  <c r="J107" i="37"/>
  <c r="F103" i="37"/>
  <c r="F125" i="37"/>
  <c r="G125" i="37"/>
  <c r="G103" i="37"/>
  <c r="I105" i="37"/>
  <c r="I127" i="37"/>
  <c r="I102" i="37"/>
  <c r="I124" i="37"/>
  <c r="L126" i="37"/>
  <c r="L104" i="37"/>
  <c r="E103" i="37"/>
  <c r="E125" i="37"/>
  <c r="L105" i="37"/>
  <c r="L127" i="37"/>
  <c r="H124" i="37"/>
  <c r="H102" i="37"/>
  <c r="L107" i="37"/>
  <c r="L129" i="37"/>
  <c r="L125" i="37"/>
  <c r="L103" i="37"/>
  <c r="E102" i="37"/>
  <c r="E124" i="37"/>
  <c r="K124" i="37"/>
  <c r="K102" i="37"/>
  <c r="K106" i="37"/>
  <c r="K128" i="37"/>
  <c r="J127" i="37"/>
  <c r="J105" i="37"/>
  <c r="J104" i="37"/>
  <c r="J126" i="37"/>
  <c r="F104" i="37"/>
  <c r="F126" i="37"/>
  <c r="G127" i="37"/>
  <c r="G105" i="37"/>
  <c r="I128" i="37"/>
  <c r="I106" i="37"/>
  <c r="I103" i="37"/>
  <c r="I125" i="37"/>
  <c r="L108" i="36"/>
  <c r="L130" i="36"/>
  <c r="H126" i="36"/>
  <c r="H104" i="36"/>
  <c r="D124" i="36"/>
  <c r="D102" i="36"/>
  <c r="I105" i="36"/>
  <c r="I127" i="36"/>
  <c r="I102" i="36"/>
  <c r="I124" i="36"/>
  <c r="E102" i="36"/>
  <c r="E124" i="36"/>
  <c r="G125" i="36"/>
  <c r="G103" i="36"/>
  <c r="J127" i="36"/>
  <c r="J105" i="36"/>
  <c r="J104" i="36"/>
  <c r="J126" i="36"/>
  <c r="K104" i="36"/>
  <c r="K126" i="36"/>
  <c r="K127" i="36"/>
  <c r="K105" i="36"/>
  <c r="L124" i="36"/>
  <c r="L102" i="36"/>
  <c r="H124" i="36"/>
  <c r="H102" i="36"/>
  <c r="L105" i="36"/>
  <c r="L127" i="36"/>
  <c r="I128" i="36"/>
  <c r="I106" i="36"/>
  <c r="I103" i="36"/>
  <c r="I125" i="36"/>
  <c r="E103" i="36"/>
  <c r="E125" i="36"/>
  <c r="G127" i="36"/>
  <c r="G105" i="36"/>
  <c r="J130" i="36"/>
  <c r="J108" i="36"/>
  <c r="F102" i="36"/>
  <c r="F124" i="36"/>
  <c r="K109" i="36"/>
  <c r="K131" i="36"/>
  <c r="K130" i="36"/>
  <c r="K108" i="36"/>
  <c r="L106" i="36"/>
  <c r="L128" i="36"/>
  <c r="H125" i="36"/>
  <c r="H103" i="36"/>
  <c r="I129" i="36"/>
  <c r="I107" i="36"/>
  <c r="L132" i="36"/>
  <c r="L110" i="36"/>
  <c r="G104" i="36"/>
  <c r="G126" i="36"/>
  <c r="J102" i="36"/>
  <c r="J124" i="36"/>
  <c r="J128" i="36"/>
  <c r="J106" i="36"/>
  <c r="F103" i="36"/>
  <c r="F125" i="36"/>
  <c r="K124" i="36"/>
  <c r="K102" i="36"/>
  <c r="K106" i="36"/>
  <c r="K128" i="36"/>
  <c r="H106" i="36"/>
  <c r="H128" i="36"/>
  <c r="H105" i="36"/>
  <c r="H127" i="36"/>
  <c r="I126" i="36"/>
  <c r="I104" i="36"/>
  <c r="L126" i="36"/>
  <c r="L104" i="36"/>
  <c r="G124" i="36"/>
  <c r="G102" i="36"/>
  <c r="J103" i="36"/>
  <c r="J125" i="36"/>
  <c r="J129" i="36"/>
  <c r="J107" i="36"/>
  <c r="F104" i="36"/>
  <c r="F126" i="36"/>
  <c r="K125" i="36"/>
  <c r="K103" i="36"/>
  <c r="K107" i="36"/>
  <c r="K129" i="36"/>
  <c r="J104" i="35"/>
  <c r="J126" i="35"/>
  <c r="K124" i="35"/>
  <c r="K102" i="35"/>
  <c r="K106" i="35"/>
  <c r="K128" i="35"/>
  <c r="H124" i="35"/>
  <c r="H102" i="35"/>
  <c r="J102" i="35"/>
  <c r="J124" i="35"/>
  <c r="G104" i="35"/>
  <c r="G126" i="35"/>
  <c r="I105" i="35"/>
  <c r="I127" i="35"/>
  <c r="I102" i="35"/>
  <c r="I124" i="35"/>
  <c r="L131" i="35"/>
  <c r="L109" i="35"/>
  <c r="L105" i="35"/>
  <c r="L127" i="35"/>
  <c r="J127" i="35"/>
  <c r="J105" i="35"/>
  <c r="K125" i="35"/>
  <c r="K103" i="35"/>
  <c r="K107" i="35"/>
  <c r="K129" i="35"/>
  <c r="H125" i="35"/>
  <c r="H103" i="35"/>
  <c r="F102" i="35"/>
  <c r="F124" i="35"/>
  <c r="G124" i="35"/>
  <c r="G102" i="35"/>
  <c r="I128" i="35"/>
  <c r="I106" i="35"/>
  <c r="I103" i="35"/>
  <c r="I125" i="35"/>
  <c r="L106" i="35"/>
  <c r="L128" i="35"/>
  <c r="L124" i="35"/>
  <c r="L102" i="35"/>
  <c r="L108" i="35"/>
  <c r="L130" i="35"/>
  <c r="K104" i="35"/>
  <c r="K126" i="35"/>
  <c r="K127" i="35"/>
  <c r="K105" i="35"/>
  <c r="J129" i="35"/>
  <c r="J107" i="35"/>
  <c r="H106" i="35"/>
  <c r="H128" i="35"/>
  <c r="H105" i="35"/>
  <c r="H127" i="35"/>
  <c r="F103" i="35"/>
  <c r="F125" i="35"/>
  <c r="G125" i="35"/>
  <c r="G103" i="35"/>
  <c r="I129" i="35"/>
  <c r="I107" i="35"/>
  <c r="L107" i="35"/>
  <c r="L129" i="35"/>
  <c r="L125" i="35"/>
  <c r="L103" i="35"/>
  <c r="E102" i="35"/>
  <c r="E124" i="35"/>
  <c r="K109" i="35"/>
  <c r="K131" i="35"/>
  <c r="K130" i="35"/>
  <c r="K108" i="35"/>
  <c r="J103" i="35"/>
  <c r="J125" i="35"/>
  <c r="H126" i="35"/>
  <c r="H104" i="35"/>
  <c r="J128" i="35"/>
  <c r="J106" i="35"/>
  <c r="F104" i="35"/>
  <c r="F126" i="35"/>
  <c r="G127" i="35"/>
  <c r="G105" i="35"/>
  <c r="I126" i="35"/>
  <c r="I104" i="35"/>
  <c r="L126" i="35"/>
  <c r="L104" i="35"/>
  <c r="L132" i="35"/>
  <c r="L110" i="35"/>
  <c r="E103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68" i="8"/>
  <c r="L89" i="8" s="1"/>
  <c r="E68" i="8"/>
  <c r="E89" i="8" s="1"/>
  <c r="F68" i="8"/>
  <c r="F89" i="8" s="1"/>
  <c r="H68" i="8"/>
  <c r="H89" i="8" s="1"/>
  <c r="D68" i="8"/>
  <c r="D89" i="8" s="1"/>
  <c r="K68" i="8"/>
  <c r="K89" i="8" s="1"/>
  <c r="I68" i="8"/>
  <c r="I89" i="8" s="1"/>
  <c r="G68" i="8"/>
  <c r="G89" i="8" s="1"/>
  <c r="J68" i="8"/>
  <c r="J89" i="8" s="1"/>
  <c r="C71" i="8"/>
  <c r="C92" i="8" s="1"/>
  <c r="L71" i="8"/>
  <c r="L92" i="8" s="1"/>
  <c r="F71" i="8"/>
  <c r="F92" i="8" s="1"/>
  <c r="G71" i="8"/>
  <c r="G92" i="8" s="1"/>
  <c r="J71" i="8"/>
  <c r="J92" i="8" s="1"/>
  <c r="I71" i="8"/>
  <c r="I92" i="8" s="1"/>
  <c r="D71" i="8"/>
  <c r="D92" i="8" s="1"/>
  <c r="H71" i="8"/>
  <c r="H92" i="8" s="1"/>
  <c r="K71" i="8"/>
  <c r="K92" i="8" s="1"/>
  <c r="E71" i="8"/>
  <c r="E92" i="8" s="1"/>
  <c r="C70" i="8"/>
  <c r="C91" i="8" s="1"/>
  <c r="F70" i="8"/>
  <c r="F91" i="8" s="1"/>
  <c r="E70" i="8"/>
  <c r="E91" i="8" s="1"/>
  <c r="K70" i="8"/>
  <c r="K91" i="8" s="1"/>
  <c r="L70" i="8"/>
  <c r="L91" i="8" s="1"/>
  <c r="G70" i="8"/>
  <c r="G91" i="8" s="1"/>
  <c r="J70" i="8"/>
  <c r="J91" i="8" s="1"/>
  <c r="H70" i="8"/>
  <c r="H91" i="8" s="1"/>
  <c r="I70" i="8"/>
  <c r="I91" i="8" s="1"/>
  <c r="D70" i="8"/>
  <c r="D91" i="8" s="1"/>
  <c r="E69" i="8"/>
  <c r="E90" i="8" s="1"/>
  <c r="L69" i="8"/>
  <c r="L90" i="8" s="1"/>
  <c r="G69" i="8"/>
  <c r="G90" i="8" s="1"/>
  <c r="K69" i="8"/>
  <c r="K90" i="8" s="1"/>
  <c r="J69" i="8"/>
  <c r="J90" i="8" s="1"/>
  <c r="H69" i="8"/>
  <c r="H90" i="8" s="1"/>
  <c r="F69" i="8"/>
  <c r="F90" i="8" s="1"/>
  <c r="I69" i="8"/>
  <c r="I90" i="8" s="1"/>
  <c r="D69" i="8"/>
  <c r="D90" i="8" s="1"/>
  <c r="C69" i="8"/>
  <c r="C90" i="8" s="1"/>
  <c r="C67" i="8"/>
  <c r="C88" i="8" s="1"/>
  <c r="I67" i="8"/>
  <c r="I88" i="8" s="1"/>
  <c r="H67" i="8"/>
  <c r="H88" i="8" s="1"/>
  <c r="E67" i="8"/>
  <c r="E88" i="8" s="1"/>
  <c r="D67" i="8"/>
  <c r="D88" i="8" s="1"/>
  <c r="F67" i="8"/>
  <c r="F88" i="8" s="1"/>
  <c r="K67" i="8"/>
  <c r="K88" i="8" s="1"/>
  <c r="J67" i="8"/>
  <c r="J88" i="8" s="1"/>
  <c r="L67" i="8"/>
  <c r="L88" i="8" s="1"/>
  <c r="G67" i="8"/>
  <c r="G88" i="8" s="1"/>
  <c r="C66" i="8"/>
  <c r="C87" i="8" s="1"/>
  <c r="L66" i="8"/>
  <c r="L87" i="8" s="1"/>
  <c r="G66" i="8"/>
  <c r="G87" i="8" s="1"/>
  <c r="F66" i="8"/>
  <c r="F87" i="8" s="1"/>
  <c r="H66" i="8"/>
  <c r="H87" i="8" s="1"/>
  <c r="J66" i="8"/>
  <c r="J87" i="8" s="1"/>
  <c r="I66" i="8"/>
  <c r="I87" i="8" s="1"/>
  <c r="D66" i="8"/>
  <c r="D87" i="8" s="1"/>
  <c r="E66" i="8"/>
  <c r="E87" i="8" s="1"/>
  <c r="K66" i="8"/>
  <c r="K87" i="8" s="1"/>
  <c r="C65" i="8"/>
  <c r="C86" i="8" s="1"/>
  <c r="K65" i="8"/>
  <c r="K86" i="8" s="1"/>
  <c r="E65" i="8"/>
  <c r="E86" i="8" s="1"/>
  <c r="I65" i="8"/>
  <c r="I86" i="8" s="1"/>
  <c r="L65" i="8"/>
  <c r="L86" i="8" s="1"/>
  <c r="G65" i="8"/>
  <c r="G86" i="8" s="1"/>
  <c r="F65" i="8"/>
  <c r="F86" i="8" s="1"/>
  <c r="H65" i="8"/>
  <c r="H86" i="8" s="1"/>
  <c r="J65" i="8"/>
  <c r="J86" i="8" s="1"/>
  <c r="D65" i="8"/>
  <c r="D86" i="8" s="1"/>
  <c r="E64" i="8"/>
  <c r="E85" i="8" s="1"/>
  <c r="L64" i="8"/>
  <c r="L85" i="8" s="1"/>
  <c r="G64" i="8"/>
  <c r="G85" i="8" s="1"/>
  <c r="F64" i="8"/>
  <c r="F85" i="8" s="1"/>
  <c r="K64" i="8"/>
  <c r="K85" i="8" s="1"/>
  <c r="H64" i="8"/>
  <c r="H85" i="8" s="1"/>
  <c r="I64" i="8"/>
  <c r="I85" i="8" s="1"/>
  <c r="C64" i="8"/>
  <c r="C85" i="8" s="1"/>
  <c r="J64" i="8"/>
  <c r="J85" i="8" s="1"/>
  <c r="D64" i="8"/>
  <c r="D85" i="8" s="1"/>
  <c r="C63" i="8"/>
  <c r="C84" i="8" s="1"/>
  <c r="L63" i="8"/>
  <c r="L84" i="8" s="1"/>
  <c r="K63" i="8"/>
  <c r="K84" i="8" s="1"/>
  <c r="J63" i="8"/>
  <c r="J84" i="8" s="1"/>
  <c r="H63" i="8"/>
  <c r="H84" i="8" s="1"/>
  <c r="G63" i="8"/>
  <c r="G84" i="8" s="1"/>
  <c r="I63" i="8"/>
  <c r="I84" i="8" s="1"/>
  <c r="D63" i="8"/>
  <c r="D84" i="8" s="1"/>
  <c r="E63" i="8"/>
  <c r="E84" i="8" s="1"/>
  <c r="F63" i="8"/>
  <c r="F84" i="8" s="1"/>
  <c r="C62" i="8"/>
  <c r="C83" i="8" s="1"/>
  <c r="I62" i="8"/>
  <c r="I83" i="8" s="1"/>
  <c r="D62" i="8"/>
  <c r="D83" i="8" s="1"/>
  <c r="F62" i="8"/>
  <c r="F83" i="8" s="1"/>
  <c r="E62" i="8"/>
  <c r="E83" i="8" s="1"/>
  <c r="K62" i="8"/>
  <c r="K83" i="8" s="1"/>
  <c r="L62" i="8"/>
  <c r="L83" i="8" s="1"/>
  <c r="G62" i="8"/>
  <c r="G83" i="8" s="1"/>
  <c r="J62" i="8"/>
  <c r="J83" i="8" s="1"/>
  <c r="H62" i="8"/>
  <c r="H83" i="8" s="1"/>
  <c r="O13" i="44"/>
  <c r="O9" i="44"/>
  <c r="O15" i="44"/>
  <c r="O11" i="44"/>
  <c r="O7" i="44"/>
  <c r="O14" i="44"/>
  <c r="O10" i="44"/>
  <c r="O6" i="44"/>
  <c r="O12" i="44"/>
  <c r="O8" i="44"/>
  <c r="O13" i="43"/>
  <c r="O9" i="43"/>
  <c r="O15" i="43"/>
  <c r="O11" i="43"/>
  <c r="O7" i="43"/>
  <c r="O12" i="43"/>
  <c r="O8" i="43"/>
  <c r="O14" i="43"/>
  <c r="O10" i="43"/>
  <c r="O6" i="43"/>
  <c r="O13" i="42"/>
  <c r="O9" i="42"/>
  <c r="O15" i="42"/>
  <c r="O11" i="42"/>
  <c r="O7" i="42"/>
  <c r="O14" i="42"/>
  <c r="O10" i="42"/>
  <c r="O6" i="42"/>
  <c r="O12" i="42"/>
  <c r="O8" i="42"/>
  <c r="O13" i="41"/>
  <c r="O9" i="41"/>
  <c r="O14" i="41"/>
  <c r="O10" i="41"/>
  <c r="O6" i="41"/>
  <c r="O11" i="41"/>
  <c r="O12" i="41"/>
  <c r="O15" i="41"/>
  <c r="O7" i="41"/>
  <c r="O8" i="41"/>
  <c r="O13" i="40"/>
  <c r="O9" i="40"/>
  <c r="O15" i="40"/>
  <c r="O11" i="40"/>
  <c r="O12" i="40"/>
  <c r="O8" i="40"/>
  <c r="O14" i="40"/>
  <c r="O10" i="40"/>
  <c r="O6" i="40"/>
  <c r="O7" i="40"/>
  <c r="O13" i="38"/>
  <c r="O9" i="38"/>
  <c r="O15" i="38"/>
  <c r="O11" i="38"/>
  <c r="O12" i="38"/>
  <c r="O8" i="38"/>
  <c r="O14" i="38"/>
  <c r="O10" i="38"/>
  <c r="O6" i="38"/>
  <c r="O7" i="38"/>
  <c r="O13" i="37"/>
  <c r="O9" i="37"/>
  <c r="O12" i="37"/>
  <c r="O14" i="37"/>
  <c r="O10" i="37"/>
  <c r="O6" i="37"/>
  <c r="O8" i="37"/>
  <c r="O15" i="37"/>
  <c r="O11" i="37"/>
  <c r="O7" i="37"/>
  <c r="O13" i="36"/>
  <c r="O9" i="36"/>
  <c r="O15" i="36"/>
  <c r="O11" i="36"/>
  <c r="O12" i="36"/>
  <c r="O8" i="36"/>
  <c r="O14" i="36"/>
  <c r="O10" i="36"/>
  <c r="O6" i="36"/>
  <c r="O7" i="36"/>
  <c r="O13" i="35"/>
  <c r="O9" i="35"/>
  <c r="O14" i="35"/>
  <c r="O10" i="35"/>
  <c r="O6" i="35"/>
  <c r="O12" i="35"/>
  <c r="O8" i="35"/>
  <c r="O11" i="35"/>
  <c r="O15" i="35"/>
  <c r="O7" i="35"/>
  <c r="M28" i="44" l="1"/>
  <c r="N28" i="44" s="1"/>
  <c r="M21" i="44"/>
  <c r="N21" i="44" s="1"/>
  <c r="M89" i="8"/>
  <c r="O89" i="8" s="1"/>
  <c r="M90" i="8"/>
  <c r="O90" i="8" s="1"/>
  <c r="M83" i="8"/>
  <c r="O83" i="8" s="1"/>
  <c r="M87" i="8"/>
  <c r="O87" i="8" s="1"/>
  <c r="M92" i="8"/>
  <c r="O92" i="8" s="1"/>
  <c r="M85" i="8"/>
  <c r="O85" i="8" s="1"/>
  <c r="M84" i="8"/>
  <c r="O84" i="8" s="1"/>
  <c r="M86" i="8"/>
  <c r="O86" i="8" s="1"/>
  <c r="M88" i="8"/>
  <c r="O88" i="8" s="1"/>
  <c r="M91" i="8"/>
  <c r="O91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N94" i="34"/>
  <c r="N93" i="33"/>
  <c r="N92" i="33"/>
  <c r="N91" i="33"/>
  <c r="N91" i="32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D113" i="32" l="1"/>
  <c r="D102" i="32" s="1"/>
  <c r="D113" i="29"/>
  <c r="D102" i="29" s="1"/>
  <c r="N101" i="33"/>
  <c r="M17" i="33" s="1"/>
  <c r="D113" i="34"/>
  <c r="D124" i="34" s="1"/>
  <c r="D113" i="31"/>
  <c r="D124" i="31" s="1"/>
  <c r="D113" i="30"/>
  <c r="D102" i="30" s="1"/>
  <c r="D113" i="27"/>
  <c r="D102" i="27" s="1"/>
  <c r="N101" i="28"/>
  <c r="M17" i="28" s="1"/>
  <c r="N101" i="32"/>
  <c r="M17" i="32" s="1"/>
  <c r="G116" i="34"/>
  <c r="G114" i="34"/>
  <c r="G113" i="34"/>
  <c r="G115" i="34"/>
  <c r="L119" i="34"/>
  <c r="L116" i="34"/>
  <c r="L121" i="34"/>
  <c r="L114" i="34"/>
  <c r="L113" i="34"/>
  <c r="L120" i="34"/>
  <c r="L115" i="34"/>
  <c r="L118" i="34"/>
  <c r="L117" i="34"/>
  <c r="E114" i="34"/>
  <c r="E113" i="34"/>
  <c r="H116" i="34"/>
  <c r="H114" i="34"/>
  <c r="H113" i="34"/>
  <c r="H115" i="34"/>
  <c r="H117" i="34"/>
  <c r="I114" i="34"/>
  <c r="I113" i="34"/>
  <c r="I115" i="34"/>
  <c r="I118" i="34"/>
  <c r="I117" i="34"/>
  <c r="I116" i="34"/>
  <c r="N101" i="34"/>
  <c r="M17" i="34" s="1"/>
  <c r="J115" i="34"/>
  <c r="J118" i="34"/>
  <c r="J117" i="34"/>
  <c r="J119" i="34"/>
  <c r="J116" i="34"/>
  <c r="J114" i="34"/>
  <c r="J113" i="34"/>
  <c r="F115" i="34"/>
  <c r="F114" i="34"/>
  <c r="F113" i="34"/>
  <c r="K118" i="34"/>
  <c r="K117" i="34"/>
  <c r="K119" i="34"/>
  <c r="K116" i="34"/>
  <c r="K114" i="34"/>
  <c r="K113" i="34"/>
  <c r="K120" i="34"/>
  <c r="K115" i="34"/>
  <c r="F115" i="33"/>
  <c r="F114" i="33"/>
  <c r="F113" i="33"/>
  <c r="I114" i="33"/>
  <c r="I113" i="33"/>
  <c r="I115" i="33"/>
  <c r="I118" i="33"/>
  <c r="I117" i="33"/>
  <c r="I116" i="33"/>
  <c r="D113" i="33"/>
  <c r="J115" i="33"/>
  <c r="J118" i="33"/>
  <c r="J117" i="33"/>
  <c r="J119" i="33"/>
  <c r="J116" i="33"/>
  <c r="J114" i="33"/>
  <c r="J113" i="33"/>
  <c r="E114" i="33"/>
  <c r="E113" i="33"/>
  <c r="G116" i="33"/>
  <c r="G114" i="33"/>
  <c r="G113" i="33"/>
  <c r="G115" i="33"/>
  <c r="K118" i="33"/>
  <c r="K117" i="33"/>
  <c r="K119" i="33"/>
  <c r="K116" i="33"/>
  <c r="K114" i="33"/>
  <c r="K113" i="33"/>
  <c r="K120" i="33"/>
  <c r="K115" i="33"/>
  <c r="H116" i="33"/>
  <c r="H114" i="33"/>
  <c r="H113" i="33"/>
  <c r="H115" i="33"/>
  <c r="H117" i="33"/>
  <c r="L119" i="33"/>
  <c r="L116" i="33"/>
  <c r="L121" i="33"/>
  <c r="L114" i="33"/>
  <c r="L113" i="33"/>
  <c r="L120" i="33"/>
  <c r="L115" i="33"/>
  <c r="L118" i="33"/>
  <c r="L117" i="33"/>
  <c r="E114" i="32"/>
  <c r="E113" i="32"/>
  <c r="H116" i="32"/>
  <c r="H114" i="32"/>
  <c r="H113" i="32"/>
  <c r="H115" i="32"/>
  <c r="H117" i="32"/>
  <c r="I114" i="32"/>
  <c r="I113" i="32"/>
  <c r="I117" i="32"/>
  <c r="I116" i="32"/>
  <c r="I115" i="32"/>
  <c r="I118" i="32"/>
  <c r="L119" i="32"/>
  <c r="L116" i="32"/>
  <c r="L115" i="32"/>
  <c r="L117" i="32"/>
  <c r="L121" i="32"/>
  <c r="L114" i="32"/>
  <c r="L113" i="32"/>
  <c r="L120" i="32"/>
  <c r="L118" i="32"/>
  <c r="F115" i="32"/>
  <c r="F114" i="32"/>
  <c r="F113" i="32"/>
  <c r="J115" i="32"/>
  <c r="J119" i="32"/>
  <c r="J118" i="32"/>
  <c r="J117" i="32"/>
  <c r="J116" i="32"/>
  <c r="J114" i="32"/>
  <c r="J113" i="32"/>
  <c r="G115" i="32"/>
  <c r="G116" i="32"/>
  <c r="G114" i="32"/>
  <c r="G113" i="32"/>
  <c r="K118" i="32"/>
  <c r="K117" i="32"/>
  <c r="K114" i="32"/>
  <c r="K113" i="32"/>
  <c r="K120" i="32"/>
  <c r="K119" i="32"/>
  <c r="K116" i="32"/>
  <c r="K115" i="32"/>
  <c r="F115" i="31"/>
  <c r="F114" i="31"/>
  <c r="F113" i="31"/>
  <c r="G116" i="31"/>
  <c r="G114" i="31"/>
  <c r="G113" i="31"/>
  <c r="G115" i="31"/>
  <c r="J115" i="31"/>
  <c r="J118" i="31"/>
  <c r="J117" i="31"/>
  <c r="J119" i="31"/>
  <c r="J116" i="31"/>
  <c r="J114" i="31"/>
  <c r="J113" i="31"/>
  <c r="H116" i="31"/>
  <c r="H114" i="31"/>
  <c r="H113" i="31"/>
  <c r="H115" i="31"/>
  <c r="H117" i="31"/>
  <c r="I114" i="31"/>
  <c r="I113" i="31"/>
  <c r="I115" i="31"/>
  <c r="I118" i="31"/>
  <c r="I117" i="31"/>
  <c r="I116" i="31"/>
  <c r="N101" i="31"/>
  <c r="M17" i="31" s="1"/>
  <c r="K118" i="31"/>
  <c r="K117" i="31"/>
  <c r="K119" i="31"/>
  <c r="K116" i="31"/>
  <c r="K114" i="31"/>
  <c r="K113" i="31"/>
  <c r="K120" i="31"/>
  <c r="K115" i="31"/>
  <c r="E114" i="31"/>
  <c r="E113" i="31"/>
  <c r="L119" i="31"/>
  <c r="L116" i="31"/>
  <c r="L121" i="31"/>
  <c r="L114" i="31"/>
  <c r="L113" i="31"/>
  <c r="L120" i="31"/>
  <c r="L115" i="31"/>
  <c r="L118" i="31"/>
  <c r="L117" i="31"/>
  <c r="F115" i="30"/>
  <c r="F114" i="30"/>
  <c r="F113" i="30"/>
  <c r="G116" i="30"/>
  <c r="G114" i="30"/>
  <c r="G113" i="30"/>
  <c r="G115" i="30"/>
  <c r="K118" i="30"/>
  <c r="K117" i="30"/>
  <c r="K119" i="30"/>
  <c r="K116" i="30"/>
  <c r="K114" i="30"/>
  <c r="K113" i="30"/>
  <c r="K120" i="30"/>
  <c r="K115" i="30"/>
  <c r="L119" i="30"/>
  <c r="L116" i="30"/>
  <c r="L121" i="30"/>
  <c r="L114" i="30"/>
  <c r="L113" i="30"/>
  <c r="L120" i="30"/>
  <c r="L115" i="30"/>
  <c r="L118" i="30"/>
  <c r="L117" i="30"/>
  <c r="I114" i="30"/>
  <c r="I113" i="30"/>
  <c r="I115" i="30"/>
  <c r="I118" i="30"/>
  <c r="I117" i="30"/>
  <c r="I116" i="30"/>
  <c r="E114" i="30"/>
  <c r="E113" i="30"/>
  <c r="N101" i="30"/>
  <c r="M17" i="30" s="1"/>
  <c r="H116" i="30"/>
  <c r="H114" i="30"/>
  <c r="H113" i="30"/>
  <c r="H115" i="30"/>
  <c r="H117" i="30"/>
  <c r="J115" i="30"/>
  <c r="J118" i="30"/>
  <c r="J117" i="30"/>
  <c r="J119" i="30"/>
  <c r="J116" i="30"/>
  <c r="J114" i="30"/>
  <c r="J113" i="30"/>
  <c r="F115" i="29"/>
  <c r="F114" i="29"/>
  <c r="F113" i="29"/>
  <c r="N101" i="29"/>
  <c r="M17" i="29" s="1"/>
  <c r="G116" i="29"/>
  <c r="G114" i="29"/>
  <c r="G113" i="29"/>
  <c r="G115" i="29"/>
  <c r="J115" i="29"/>
  <c r="J118" i="29"/>
  <c r="J117" i="29"/>
  <c r="J119" i="29"/>
  <c r="J116" i="29"/>
  <c r="J114" i="29"/>
  <c r="J113" i="29"/>
  <c r="I114" i="29"/>
  <c r="I113" i="29"/>
  <c r="I115" i="29"/>
  <c r="I118" i="29"/>
  <c r="I117" i="29"/>
  <c r="I116" i="29"/>
  <c r="H116" i="29"/>
  <c r="H114" i="29"/>
  <c r="H113" i="29"/>
  <c r="H115" i="29"/>
  <c r="H117" i="29"/>
  <c r="L119" i="29"/>
  <c r="L116" i="29"/>
  <c r="L121" i="29"/>
  <c r="L114" i="29"/>
  <c r="L113" i="29"/>
  <c r="L120" i="29"/>
  <c r="L115" i="29"/>
  <c r="L118" i="29"/>
  <c r="L117" i="29"/>
  <c r="E114" i="29"/>
  <c r="E113" i="29"/>
  <c r="K118" i="29"/>
  <c r="K117" i="29"/>
  <c r="K119" i="29"/>
  <c r="K116" i="29"/>
  <c r="K114" i="29"/>
  <c r="K113" i="29"/>
  <c r="K120" i="29"/>
  <c r="K115" i="29"/>
  <c r="G115" i="28"/>
  <c r="G116" i="28"/>
  <c r="G114" i="28"/>
  <c r="G113" i="28"/>
  <c r="I114" i="28"/>
  <c r="I113" i="28"/>
  <c r="I118" i="28"/>
  <c r="I115" i="28"/>
  <c r="I117" i="28"/>
  <c r="I116" i="28"/>
  <c r="J115" i="28"/>
  <c r="J116" i="28"/>
  <c r="J118" i="28"/>
  <c r="J117" i="28"/>
  <c r="J119" i="28"/>
  <c r="J114" i="28"/>
  <c r="J113" i="28"/>
  <c r="E114" i="28"/>
  <c r="E113" i="28"/>
  <c r="H116" i="28"/>
  <c r="H117" i="28"/>
  <c r="H114" i="28"/>
  <c r="H113" i="28"/>
  <c r="H115" i="28"/>
  <c r="K118" i="28"/>
  <c r="K117" i="28"/>
  <c r="K114" i="28"/>
  <c r="K113" i="28"/>
  <c r="K119" i="28"/>
  <c r="K116" i="28"/>
  <c r="K120" i="28"/>
  <c r="K115" i="28"/>
  <c r="D113" i="28"/>
  <c r="F115" i="28"/>
  <c r="F114" i="28"/>
  <c r="F113" i="28"/>
  <c r="L119" i="28"/>
  <c r="L116" i="28"/>
  <c r="L120" i="28"/>
  <c r="L121" i="28"/>
  <c r="L114" i="28"/>
  <c r="L113" i="28"/>
  <c r="L115" i="28"/>
  <c r="L118" i="28"/>
  <c r="L117" i="28"/>
  <c r="I114" i="27"/>
  <c r="I113" i="27"/>
  <c r="I115" i="27"/>
  <c r="I118" i="27"/>
  <c r="I117" i="27"/>
  <c r="I116" i="27"/>
  <c r="E114" i="27"/>
  <c r="E113" i="27"/>
  <c r="H116" i="27"/>
  <c r="H114" i="27"/>
  <c r="H113" i="27"/>
  <c r="H115" i="27"/>
  <c r="H117" i="27"/>
  <c r="J115" i="27"/>
  <c r="J118" i="27"/>
  <c r="J117" i="27"/>
  <c r="J119" i="27"/>
  <c r="J116" i="27"/>
  <c r="J114" i="27"/>
  <c r="J113" i="27"/>
  <c r="F115" i="27"/>
  <c r="F114" i="27"/>
  <c r="F113" i="27"/>
  <c r="L119" i="27"/>
  <c r="L116" i="27"/>
  <c r="L121" i="27"/>
  <c r="L114" i="27"/>
  <c r="L113" i="27"/>
  <c r="L120" i="27"/>
  <c r="L115" i="27"/>
  <c r="L118" i="27"/>
  <c r="L117" i="27"/>
  <c r="N101" i="27"/>
  <c r="M17" i="27" s="1"/>
  <c r="G116" i="27"/>
  <c r="G114" i="27"/>
  <c r="G113" i="27"/>
  <c r="G115" i="27"/>
  <c r="K118" i="27"/>
  <c r="K117" i="27"/>
  <c r="K119" i="27"/>
  <c r="K116" i="27"/>
  <c r="K114" i="27"/>
  <c r="K113" i="27"/>
  <c r="K120" i="27"/>
  <c r="K115" i="27"/>
  <c r="O6" i="34" a="1"/>
  <c r="O8" i="34" s="1"/>
  <c r="O6" i="30" a="1"/>
  <c r="O8" i="30" s="1"/>
  <c r="C54" i="8" a="1"/>
  <c r="C54" i="8" s="1"/>
  <c r="C75" i="8" s="1"/>
  <c r="C55" i="8" a="1"/>
  <c r="L55" i="8" s="1"/>
  <c r="C60" i="8" a="1"/>
  <c r="J60" i="8" s="1"/>
  <c r="J81" i="8" s="1"/>
  <c r="C58" i="8" a="1"/>
  <c r="D58" i="8" s="1"/>
  <c r="D79" i="8" s="1"/>
  <c r="C56" i="8" a="1"/>
  <c r="C57" i="8" a="1"/>
  <c r="C61" i="8" a="1"/>
  <c r="C59" i="8" a="1"/>
  <c r="O6" i="33" a="1"/>
  <c r="O6" i="32" a="1"/>
  <c r="O6" i="31" a="1"/>
  <c r="O6" i="29" a="1"/>
  <c r="O6" i="28" a="1"/>
  <c r="O6" i="27" a="1"/>
  <c r="O7" i="34" l="1"/>
  <c r="O12" i="34"/>
  <c r="O6" i="34"/>
  <c r="O11" i="34"/>
  <c r="O9" i="34"/>
  <c r="O10" i="34"/>
  <c r="O15" i="34"/>
  <c r="O13" i="34"/>
  <c r="O14" i="34"/>
  <c r="O15" i="30"/>
  <c r="O10" i="30"/>
  <c r="D124" i="32"/>
  <c r="D124" i="29"/>
  <c r="D124" i="30"/>
  <c r="D102" i="34"/>
  <c r="D102" i="31"/>
  <c r="D124" i="27"/>
  <c r="K125" i="34"/>
  <c r="K103" i="34"/>
  <c r="K107" i="34"/>
  <c r="K129" i="34"/>
  <c r="J102" i="34"/>
  <c r="J124" i="34"/>
  <c r="J128" i="34"/>
  <c r="J106" i="34"/>
  <c r="I105" i="34"/>
  <c r="I127" i="34"/>
  <c r="I102" i="34"/>
  <c r="I124" i="34"/>
  <c r="H124" i="34"/>
  <c r="H102" i="34"/>
  <c r="E103" i="34"/>
  <c r="E125" i="34"/>
  <c r="L131" i="34"/>
  <c r="L109" i="34"/>
  <c r="L105" i="34"/>
  <c r="L127" i="34"/>
  <c r="G125" i="34"/>
  <c r="G103" i="34"/>
  <c r="K104" i="34"/>
  <c r="K126" i="34"/>
  <c r="K127" i="34"/>
  <c r="K105" i="34"/>
  <c r="F102" i="34"/>
  <c r="F124" i="34"/>
  <c r="J103" i="34"/>
  <c r="J125" i="34"/>
  <c r="J129" i="34"/>
  <c r="J107" i="34"/>
  <c r="I128" i="34"/>
  <c r="I106" i="34"/>
  <c r="I103" i="34"/>
  <c r="I125" i="34"/>
  <c r="H125" i="34"/>
  <c r="H103" i="34"/>
  <c r="L106" i="34"/>
  <c r="L128" i="34"/>
  <c r="L124" i="34"/>
  <c r="L102" i="34"/>
  <c r="L108" i="34"/>
  <c r="L130" i="34"/>
  <c r="G127" i="34"/>
  <c r="G105" i="34"/>
  <c r="K109" i="34"/>
  <c r="K131" i="34"/>
  <c r="K130" i="34"/>
  <c r="K108" i="34"/>
  <c r="F103" i="34"/>
  <c r="F125" i="34"/>
  <c r="J127" i="34"/>
  <c r="J105" i="34"/>
  <c r="J104" i="34"/>
  <c r="J126" i="34"/>
  <c r="I129" i="34"/>
  <c r="I107" i="34"/>
  <c r="H106" i="34"/>
  <c r="H128" i="34"/>
  <c r="H105" i="34"/>
  <c r="H127" i="34"/>
  <c r="L107" i="34"/>
  <c r="L129" i="34"/>
  <c r="L125" i="34"/>
  <c r="L103" i="34"/>
  <c r="G104" i="34"/>
  <c r="G126" i="34"/>
  <c r="K124" i="34"/>
  <c r="K102" i="34"/>
  <c r="K106" i="34"/>
  <c r="K128" i="34"/>
  <c r="F104" i="34"/>
  <c r="F126" i="34"/>
  <c r="J130" i="34"/>
  <c r="J108" i="34"/>
  <c r="I126" i="34"/>
  <c r="I104" i="34"/>
  <c r="H126" i="34"/>
  <c r="H104" i="34"/>
  <c r="E102" i="34"/>
  <c r="E124" i="34"/>
  <c r="L126" i="34"/>
  <c r="L104" i="34"/>
  <c r="L132" i="34"/>
  <c r="L110" i="34"/>
  <c r="G124" i="34"/>
  <c r="G102" i="34"/>
  <c r="L107" i="33"/>
  <c r="L129" i="33"/>
  <c r="L125" i="33"/>
  <c r="L103" i="33"/>
  <c r="H106" i="33"/>
  <c r="H128" i="33"/>
  <c r="H105" i="33"/>
  <c r="H127" i="33"/>
  <c r="K125" i="33"/>
  <c r="K103" i="33"/>
  <c r="K107" i="33"/>
  <c r="K129" i="33"/>
  <c r="G127" i="33"/>
  <c r="G105" i="33"/>
  <c r="J103" i="33"/>
  <c r="J125" i="33"/>
  <c r="J129" i="33"/>
  <c r="J107" i="33"/>
  <c r="I128" i="33"/>
  <c r="I106" i="33"/>
  <c r="I103" i="33"/>
  <c r="I125" i="33"/>
  <c r="L126" i="33"/>
  <c r="L104" i="33"/>
  <c r="L132" i="33"/>
  <c r="L110" i="33"/>
  <c r="H126" i="33"/>
  <c r="H104" i="33"/>
  <c r="K104" i="33"/>
  <c r="K126" i="33"/>
  <c r="K127" i="33"/>
  <c r="K105" i="33"/>
  <c r="G104" i="33"/>
  <c r="G126" i="33"/>
  <c r="E102" i="33"/>
  <c r="E124" i="33"/>
  <c r="J127" i="33"/>
  <c r="J105" i="33"/>
  <c r="J104" i="33"/>
  <c r="J126" i="33"/>
  <c r="I129" i="33"/>
  <c r="I107" i="33"/>
  <c r="F102" i="33"/>
  <c r="F124" i="33"/>
  <c r="L131" i="33"/>
  <c r="L109" i="33"/>
  <c r="L105" i="33"/>
  <c r="L127" i="33"/>
  <c r="H124" i="33"/>
  <c r="H102" i="33"/>
  <c r="K109" i="33"/>
  <c r="K131" i="33"/>
  <c r="K130" i="33"/>
  <c r="K108" i="33"/>
  <c r="G124" i="33"/>
  <c r="G102" i="33"/>
  <c r="E103" i="33"/>
  <c r="E125" i="33"/>
  <c r="J130" i="33"/>
  <c r="J108" i="33"/>
  <c r="D124" i="33"/>
  <c r="D102" i="33"/>
  <c r="I126" i="33"/>
  <c r="I104" i="33"/>
  <c r="F103" i="33"/>
  <c r="F125" i="33"/>
  <c r="L106" i="33"/>
  <c r="L128" i="33"/>
  <c r="L124" i="33"/>
  <c r="L102" i="33"/>
  <c r="L108" i="33"/>
  <c r="L130" i="33"/>
  <c r="H125" i="33"/>
  <c r="H103" i="33"/>
  <c r="K124" i="33"/>
  <c r="K102" i="33"/>
  <c r="K106" i="33"/>
  <c r="K128" i="33"/>
  <c r="G125" i="33"/>
  <c r="G103" i="33"/>
  <c r="J102" i="33"/>
  <c r="J124" i="33"/>
  <c r="J128" i="33"/>
  <c r="J106" i="33"/>
  <c r="I105" i="33"/>
  <c r="I127" i="33"/>
  <c r="I102" i="33"/>
  <c r="I124" i="33"/>
  <c r="F104" i="33"/>
  <c r="F126" i="33"/>
  <c r="K130" i="32"/>
  <c r="K108" i="32"/>
  <c r="K106" i="32"/>
  <c r="K128" i="32"/>
  <c r="G127" i="32"/>
  <c r="G105" i="32"/>
  <c r="J105" i="32"/>
  <c r="J127" i="32"/>
  <c r="J104" i="32"/>
  <c r="J126" i="32"/>
  <c r="L107" i="32"/>
  <c r="L129" i="32"/>
  <c r="L132" i="32"/>
  <c r="L110" i="32"/>
  <c r="L108" i="32"/>
  <c r="L130" i="32"/>
  <c r="I126" i="32"/>
  <c r="I104" i="32"/>
  <c r="I103" i="32"/>
  <c r="I125" i="32"/>
  <c r="H125" i="32"/>
  <c r="H103" i="32"/>
  <c r="K109" i="32"/>
  <c r="K131" i="32"/>
  <c r="K129" i="32"/>
  <c r="K107" i="32"/>
  <c r="G104" i="32"/>
  <c r="G126" i="32"/>
  <c r="J128" i="32"/>
  <c r="J106" i="32"/>
  <c r="F102" i="32"/>
  <c r="F124" i="32"/>
  <c r="L131" i="32"/>
  <c r="L109" i="32"/>
  <c r="L106" i="32"/>
  <c r="L128" i="32"/>
  <c r="I105" i="32"/>
  <c r="I127" i="32"/>
  <c r="H106" i="32"/>
  <c r="H128" i="32"/>
  <c r="H105" i="32"/>
  <c r="H127" i="32"/>
  <c r="K104" i="32"/>
  <c r="K126" i="32"/>
  <c r="K124" i="32"/>
  <c r="K102" i="32"/>
  <c r="G102" i="32"/>
  <c r="G124" i="32"/>
  <c r="J102" i="32"/>
  <c r="J124" i="32"/>
  <c r="J129" i="32"/>
  <c r="J107" i="32"/>
  <c r="F103" i="32"/>
  <c r="F125" i="32"/>
  <c r="L124" i="32"/>
  <c r="L102" i="32"/>
  <c r="L126" i="32"/>
  <c r="L104" i="32"/>
  <c r="I128" i="32"/>
  <c r="I106" i="32"/>
  <c r="H104" i="32"/>
  <c r="H126" i="32"/>
  <c r="E102" i="32"/>
  <c r="E124" i="32"/>
  <c r="K127" i="32"/>
  <c r="K105" i="32"/>
  <c r="K125" i="32"/>
  <c r="K103" i="32"/>
  <c r="G103" i="32"/>
  <c r="G125" i="32"/>
  <c r="J103" i="32"/>
  <c r="J125" i="32"/>
  <c r="J108" i="32"/>
  <c r="J130" i="32"/>
  <c r="F104" i="32"/>
  <c r="F126" i="32"/>
  <c r="L125" i="32"/>
  <c r="L103" i="32"/>
  <c r="L105" i="32"/>
  <c r="L127" i="32"/>
  <c r="I129" i="32"/>
  <c r="I107" i="32"/>
  <c r="I102" i="32"/>
  <c r="I124" i="32"/>
  <c r="H124" i="32"/>
  <c r="H102" i="32"/>
  <c r="E103" i="32"/>
  <c r="E125" i="32"/>
  <c r="L131" i="31"/>
  <c r="L109" i="31"/>
  <c r="L105" i="31"/>
  <c r="L127" i="31"/>
  <c r="K104" i="31"/>
  <c r="K126" i="31"/>
  <c r="K127" i="31"/>
  <c r="K105" i="31"/>
  <c r="I126" i="31"/>
  <c r="I104" i="31"/>
  <c r="H126" i="31"/>
  <c r="H104" i="31"/>
  <c r="J127" i="31"/>
  <c r="J105" i="31"/>
  <c r="J104" i="31"/>
  <c r="J126" i="31"/>
  <c r="G127" i="31"/>
  <c r="G105" i="31"/>
  <c r="L106" i="31"/>
  <c r="L128" i="31"/>
  <c r="L124" i="31"/>
  <c r="L102" i="31"/>
  <c r="L108" i="31"/>
  <c r="L130" i="31"/>
  <c r="K109" i="31"/>
  <c r="K131" i="31"/>
  <c r="K130" i="31"/>
  <c r="K108" i="31"/>
  <c r="I105" i="31"/>
  <c r="I127" i="31"/>
  <c r="I102" i="31"/>
  <c r="I124" i="31"/>
  <c r="H124" i="31"/>
  <c r="H102" i="31"/>
  <c r="J130" i="31"/>
  <c r="J108" i="31"/>
  <c r="G104" i="31"/>
  <c r="G126" i="31"/>
  <c r="F102" i="31"/>
  <c r="F124" i="31"/>
  <c r="L107" i="31"/>
  <c r="L129" i="31"/>
  <c r="L125" i="31"/>
  <c r="L103" i="31"/>
  <c r="E102" i="31"/>
  <c r="E124" i="31"/>
  <c r="K124" i="31"/>
  <c r="K102" i="31"/>
  <c r="K106" i="31"/>
  <c r="K128" i="31"/>
  <c r="I128" i="31"/>
  <c r="I106" i="31"/>
  <c r="I103" i="31"/>
  <c r="I125" i="31"/>
  <c r="H125" i="31"/>
  <c r="H103" i="31"/>
  <c r="J102" i="31"/>
  <c r="J124" i="31"/>
  <c r="J128" i="31"/>
  <c r="J106" i="31"/>
  <c r="G124" i="31"/>
  <c r="G102" i="31"/>
  <c r="F103" i="31"/>
  <c r="F125" i="31"/>
  <c r="L126" i="31"/>
  <c r="L104" i="31"/>
  <c r="L132" i="31"/>
  <c r="L110" i="31"/>
  <c r="E103" i="31"/>
  <c r="E125" i="31"/>
  <c r="K125" i="31"/>
  <c r="K103" i="31"/>
  <c r="K107" i="31"/>
  <c r="K129" i="31"/>
  <c r="I129" i="31"/>
  <c r="I107" i="31"/>
  <c r="H106" i="31"/>
  <c r="H128" i="31"/>
  <c r="H105" i="31"/>
  <c r="H127" i="31"/>
  <c r="J103" i="31"/>
  <c r="J125" i="31"/>
  <c r="J129" i="31"/>
  <c r="J107" i="31"/>
  <c r="G125" i="31"/>
  <c r="G103" i="31"/>
  <c r="F104" i="31"/>
  <c r="F126" i="31"/>
  <c r="J130" i="30"/>
  <c r="J108" i="30"/>
  <c r="H106" i="30"/>
  <c r="H128" i="30"/>
  <c r="H105" i="30"/>
  <c r="H127" i="30"/>
  <c r="I105" i="30"/>
  <c r="I127" i="30"/>
  <c r="I102" i="30"/>
  <c r="I124" i="30"/>
  <c r="L126" i="30"/>
  <c r="L104" i="30"/>
  <c r="L132" i="30"/>
  <c r="L110" i="30"/>
  <c r="K125" i="30"/>
  <c r="K103" i="30"/>
  <c r="K107" i="30"/>
  <c r="K129" i="30"/>
  <c r="G127" i="30"/>
  <c r="G105" i="30"/>
  <c r="J102" i="30"/>
  <c r="J124" i="30"/>
  <c r="J128" i="30"/>
  <c r="J106" i="30"/>
  <c r="H126" i="30"/>
  <c r="H104" i="30"/>
  <c r="I128" i="30"/>
  <c r="I106" i="30"/>
  <c r="I103" i="30"/>
  <c r="I125" i="30"/>
  <c r="L131" i="30"/>
  <c r="L109" i="30"/>
  <c r="L105" i="30"/>
  <c r="L127" i="30"/>
  <c r="K104" i="30"/>
  <c r="K126" i="30"/>
  <c r="K127" i="30"/>
  <c r="K105" i="30"/>
  <c r="G104" i="30"/>
  <c r="G126" i="30"/>
  <c r="F102" i="30"/>
  <c r="F124" i="30"/>
  <c r="J103" i="30"/>
  <c r="J125" i="30"/>
  <c r="J129" i="30"/>
  <c r="J107" i="30"/>
  <c r="H124" i="30"/>
  <c r="H102" i="30"/>
  <c r="E102" i="30"/>
  <c r="E124" i="30"/>
  <c r="I129" i="30"/>
  <c r="I107" i="30"/>
  <c r="L106" i="30"/>
  <c r="L128" i="30"/>
  <c r="L124" i="30"/>
  <c r="L102" i="30"/>
  <c r="L108" i="30"/>
  <c r="L130" i="30"/>
  <c r="K109" i="30"/>
  <c r="K131" i="30"/>
  <c r="K130" i="30"/>
  <c r="K108" i="30"/>
  <c r="G124" i="30"/>
  <c r="G102" i="30"/>
  <c r="F103" i="30"/>
  <c r="F125" i="30"/>
  <c r="J127" i="30"/>
  <c r="J105" i="30"/>
  <c r="J104" i="30"/>
  <c r="J126" i="30"/>
  <c r="H125" i="30"/>
  <c r="H103" i="30"/>
  <c r="E103" i="30"/>
  <c r="E125" i="30"/>
  <c r="I126" i="30"/>
  <c r="I104" i="30"/>
  <c r="L107" i="30"/>
  <c r="L129" i="30"/>
  <c r="L125" i="30"/>
  <c r="L103" i="30"/>
  <c r="K124" i="30"/>
  <c r="K102" i="30"/>
  <c r="K106" i="30"/>
  <c r="K128" i="30"/>
  <c r="G125" i="30"/>
  <c r="G103" i="30"/>
  <c r="F104" i="30"/>
  <c r="F126" i="30"/>
  <c r="K127" i="29"/>
  <c r="K105" i="29"/>
  <c r="L126" i="29"/>
  <c r="L104" i="29"/>
  <c r="H126" i="29"/>
  <c r="H104" i="29"/>
  <c r="G124" i="29"/>
  <c r="G102" i="29"/>
  <c r="K109" i="29"/>
  <c r="K131" i="29"/>
  <c r="E103" i="29"/>
  <c r="E125" i="29"/>
  <c r="L131" i="29"/>
  <c r="L109" i="29"/>
  <c r="L105" i="29"/>
  <c r="L127" i="29"/>
  <c r="H124" i="29"/>
  <c r="H102" i="29"/>
  <c r="G125" i="29"/>
  <c r="G103" i="29"/>
  <c r="K125" i="29"/>
  <c r="K103" i="29"/>
  <c r="K107" i="29"/>
  <c r="K129" i="29"/>
  <c r="L107" i="29"/>
  <c r="L129" i="29"/>
  <c r="L125" i="29"/>
  <c r="L103" i="29"/>
  <c r="H106" i="29"/>
  <c r="H128" i="29"/>
  <c r="H105" i="29"/>
  <c r="H127" i="29"/>
  <c r="I128" i="29"/>
  <c r="I106" i="29"/>
  <c r="I103" i="29"/>
  <c r="I125" i="29"/>
  <c r="J130" i="29"/>
  <c r="J108" i="29"/>
  <c r="G104" i="29"/>
  <c r="G126" i="29"/>
  <c r="K104" i="29"/>
  <c r="K126" i="29"/>
  <c r="E102" i="29"/>
  <c r="E124" i="29"/>
  <c r="L132" i="29"/>
  <c r="L110" i="29"/>
  <c r="I129" i="29"/>
  <c r="I107" i="29"/>
  <c r="J102" i="29"/>
  <c r="J124" i="29"/>
  <c r="J128" i="29"/>
  <c r="J106" i="29"/>
  <c r="F102" i="29"/>
  <c r="F124" i="29"/>
  <c r="K130" i="29"/>
  <c r="K108" i="29"/>
  <c r="I126" i="29"/>
  <c r="I104" i="29"/>
  <c r="J103" i="29"/>
  <c r="J125" i="29"/>
  <c r="J129" i="29"/>
  <c r="J107" i="29"/>
  <c r="F103" i="29"/>
  <c r="F125" i="29"/>
  <c r="K124" i="29"/>
  <c r="K102" i="29"/>
  <c r="K106" i="29"/>
  <c r="K128" i="29"/>
  <c r="L106" i="29"/>
  <c r="L128" i="29"/>
  <c r="L124" i="29"/>
  <c r="L102" i="29"/>
  <c r="L108" i="29"/>
  <c r="L130" i="29"/>
  <c r="H125" i="29"/>
  <c r="H103" i="29"/>
  <c r="I105" i="29"/>
  <c r="I127" i="29"/>
  <c r="I102" i="29"/>
  <c r="I124" i="29"/>
  <c r="J127" i="29"/>
  <c r="J105" i="29"/>
  <c r="J104" i="29"/>
  <c r="J126" i="29"/>
  <c r="G127" i="29"/>
  <c r="G105" i="29"/>
  <c r="F104" i="29"/>
  <c r="F126" i="29"/>
  <c r="L107" i="28"/>
  <c r="L129" i="28"/>
  <c r="L132" i="28"/>
  <c r="L110" i="28"/>
  <c r="F102" i="28"/>
  <c r="F124" i="28"/>
  <c r="K104" i="28"/>
  <c r="K126" i="28"/>
  <c r="K102" i="28"/>
  <c r="K124" i="28"/>
  <c r="H126" i="28"/>
  <c r="H104" i="28"/>
  <c r="H105" i="28"/>
  <c r="H127" i="28"/>
  <c r="J103" i="28"/>
  <c r="J125" i="28"/>
  <c r="J127" i="28"/>
  <c r="J105" i="28"/>
  <c r="I126" i="28"/>
  <c r="I104" i="28"/>
  <c r="G124" i="28"/>
  <c r="G102" i="28"/>
  <c r="L104" i="28"/>
  <c r="L126" i="28"/>
  <c r="L131" i="28"/>
  <c r="L109" i="28"/>
  <c r="F103" i="28"/>
  <c r="F125" i="28"/>
  <c r="K109" i="28"/>
  <c r="K131" i="28"/>
  <c r="K103" i="28"/>
  <c r="K125" i="28"/>
  <c r="H124" i="28"/>
  <c r="H102" i="28"/>
  <c r="E102" i="28"/>
  <c r="E124" i="28"/>
  <c r="J108" i="28"/>
  <c r="J130" i="28"/>
  <c r="J104" i="28"/>
  <c r="J126" i="28"/>
  <c r="I129" i="28"/>
  <c r="I107" i="28"/>
  <c r="G125" i="28"/>
  <c r="G103" i="28"/>
  <c r="L124" i="28"/>
  <c r="L102" i="28"/>
  <c r="L105" i="28"/>
  <c r="L127" i="28"/>
  <c r="F104" i="28"/>
  <c r="F126" i="28"/>
  <c r="K127" i="28"/>
  <c r="K105" i="28"/>
  <c r="K106" i="28"/>
  <c r="K128" i="28"/>
  <c r="H125" i="28"/>
  <c r="H103" i="28"/>
  <c r="E103" i="28"/>
  <c r="E125" i="28"/>
  <c r="J128" i="28"/>
  <c r="J106" i="28"/>
  <c r="I105" i="28"/>
  <c r="I127" i="28"/>
  <c r="I102" i="28"/>
  <c r="I124" i="28"/>
  <c r="G127" i="28"/>
  <c r="G105" i="28"/>
  <c r="L106" i="28"/>
  <c r="L128" i="28"/>
  <c r="L125" i="28"/>
  <c r="L103" i="28"/>
  <c r="L108" i="28"/>
  <c r="L130" i="28"/>
  <c r="D124" i="28"/>
  <c r="D102" i="28"/>
  <c r="K130" i="28"/>
  <c r="K108" i="28"/>
  <c r="K129" i="28"/>
  <c r="K107" i="28"/>
  <c r="H106" i="28"/>
  <c r="H128" i="28"/>
  <c r="J102" i="28"/>
  <c r="J124" i="28"/>
  <c r="J129" i="28"/>
  <c r="J107" i="28"/>
  <c r="I106" i="28"/>
  <c r="I128" i="28"/>
  <c r="I103" i="28"/>
  <c r="I125" i="28"/>
  <c r="G104" i="28"/>
  <c r="G126" i="28"/>
  <c r="K125" i="27"/>
  <c r="K103" i="27"/>
  <c r="G127" i="27"/>
  <c r="G105" i="27"/>
  <c r="L132" i="27"/>
  <c r="L110" i="27"/>
  <c r="J127" i="27"/>
  <c r="J105" i="27"/>
  <c r="H125" i="27"/>
  <c r="H103" i="27"/>
  <c r="I105" i="27"/>
  <c r="I127" i="27"/>
  <c r="K104" i="27"/>
  <c r="K126" i="27"/>
  <c r="K127" i="27"/>
  <c r="K105" i="27"/>
  <c r="G104" i="27"/>
  <c r="G126" i="27"/>
  <c r="L131" i="27"/>
  <c r="L109" i="27"/>
  <c r="L105" i="27"/>
  <c r="L127" i="27"/>
  <c r="F104" i="27"/>
  <c r="F126" i="27"/>
  <c r="J130" i="27"/>
  <c r="J108" i="27"/>
  <c r="H106" i="27"/>
  <c r="H128" i="27"/>
  <c r="H105" i="27"/>
  <c r="H127" i="27"/>
  <c r="I128" i="27"/>
  <c r="I106" i="27"/>
  <c r="I103" i="27"/>
  <c r="I125" i="27"/>
  <c r="K109" i="27"/>
  <c r="K131" i="27"/>
  <c r="K130" i="27"/>
  <c r="K108" i="27"/>
  <c r="G124" i="27"/>
  <c r="G102" i="27"/>
  <c r="L106" i="27"/>
  <c r="L128" i="27"/>
  <c r="L124" i="27"/>
  <c r="L102" i="27"/>
  <c r="L108" i="27"/>
  <c r="L130" i="27"/>
  <c r="J102" i="27"/>
  <c r="J124" i="27"/>
  <c r="J128" i="27"/>
  <c r="J106" i="27"/>
  <c r="H126" i="27"/>
  <c r="H104" i="27"/>
  <c r="E102" i="27"/>
  <c r="E124" i="27"/>
  <c r="I129" i="27"/>
  <c r="I107" i="27"/>
  <c r="K107" i="27"/>
  <c r="K129" i="27"/>
  <c r="L126" i="27"/>
  <c r="L104" i="27"/>
  <c r="F103" i="27"/>
  <c r="F125" i="27"/>
  <c r="J104" i="27"/>
  <c r="J126" i="27"/>
  <c r="I102" i="27"/>
  <c r="I124" i="27"/>
  <c r="K124" i="27"/>
  <c r="K102" i="27"/>
  <c r="K106" i="27"/>
  <c r="K128" i="27"/>
  <c r="G125" i="27"/>
  <c r="G103" i="27"/>
  <c r="L107" i="27"/>
  <c r="L129" i="27"/>
  <c r="L125" i="27"/>
  <c r="L103" i="27"/>
  <c r="F102" i="27"/>
  <c r="F124" i="27"/>
  <c r="J103" i="27"/>
  <c r="J125" i="27"/>
  <c r="J129" i="27"/>
  <c r="J107" i="27"/>
  <c r="H124" i="27"/>
  <c r="H102" i="27"/>
  <c r="E103" i="27"/>
  <c r="E125" i="27"/>
  <c r="I126" i="27"/>
  <c r="I104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M39" i="33" s="1"/>
  <c r="N39" i="33" s="1"/>
  <c r="P38" i="33"/>
  <c r="M38" i="33" s="1"/>
  <c r="N38" i="33" s="1"/>
  <c r="P37" i="33"/>
  <c r="M37" i="33" s="1"/>
  <c r="N37" i="33" s="1"/>
  <c r="P36" i="33"/>
  <c r="M36" i="33" s="1"/>
  <c r="N36" i="33" s="1"/>
  <c r="P35" i="33"/>
  <c r="M35" i="33" s="1"/>
  <c r="N35" i="33" s="1"/>
  <c r="P34" i="33"/>
  <c r="M34" i="33" s="1"/>
  <c r="N34" i="33" s="1"/>
  <c r="P33" i="33"/>
  <c r="M33" i="33" s="1"/>
  <c r="N33" i="33" s="1"/>
  <c r="P32" i="33"/>
  <c r="M32" i="33" s="1"/>
  <c r="N32" i="33" s="1"/>
  <c r="P31" i="33"/>
  <c r="M31" i="33" s="1"/>
  <c r="N31" i="33" s="1"/>
  <c r="P30" i="33"/>
  <c r="M30" i="33" s="1"/>
  <c r="N30" i="33" s="1"/>
  <c r="P29" i="33"/>
  <c r="M29" i="33" s="1"/>
  <c r="N29" i="33" s="1"/>
  <c r="P28" i="33"/>
  <c r="M28" i="33" s="1"/>
  <c r="N28" i="33" s="1"/>
  <c r="P27" i="33"/>
  <c r="M27" i="33" s="1"/>
  <c r="N27" i="33" s="1"/>
  <c r="P26" i="33"/>
  <c r="M26" i="33" s="1"/>
  <c r="N26" i="33" s="1"/>
  <c r="P25" i="33"/>
  <c r="M25" i="33" s="1"/>
  <c r="N25" i="33" s="1"/>
  <c r="P24" i="33"/>
  <c r="M24" i="33" s="1"/>
  <c r="N24" i="33" s="1"/>
  <c r="P23" i="33"/>
  <c r="M23" i="33" s="1"/>
  <c r="N23" i="33" s="1"/>
  <c r="P22" i="33"/>
  <c r="M22" i="33" s="1"/>
  <c r="N22" i="33" s="1"/>
  <c r="P21" i="33"/>
  <c r="M21" i="33" s="1"/>
  <c r="N21" i="33" s="1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9" i="31"/>
  <c r="M39" i="31" s="1"/>
  <c r="N39" i="31" s="1"/>
  <c r="P38" i="31"/>
  <c r="M38" i="31" s="1"/>
  <c r="N38" i="31" s="1"/>
  <c r="P37" i="31"/>
  <c r="M37" i="31" s="1"/>
  <c r="N37" i="31" s="1"/>
  <c r="P36" i="31"/>
  <c r="M36" i="31" s="1"/>
  <c r="N36" i="31" s="1"/>
  <c r="P35" i="31"/>
  <c r="M35" i="31" s="1"/>
  <c r="N35" i="31" s="1"/>
  <c r="P34" i="31"/>
  <c r="M34" i="31" s="1"/>
  <c r="N34" i="31" s="1"/>
  <c r="P33" i="31"/>
  <c r="M33" i="31" s="1"/>
  <c r="N33" i="31" s="1"/>
  <c r="P32" i="31"/>
  <c r="M32" i="31" s="1"/>
  <c r="N32" i="31" s="1"/>
  <c r="P31" i="31"/>
  <c r="M31" i="31" s="1"/>
  <c r="N31" i="31" s="1"/>
  <c r="P30" i="31"/>
  <c r="M30" i="31" s="1"/>
  <c r="N30" i="31" s="1"/>
  <c r="P29" i="31"/>
  <c r="M29" i="31" s="1"/>
  <c r="N29" i="31" s="1"/>
  <c r="P28" i="31"/>
  <c r="M28" i="31" s="1"/>
  <c r="N28" i="31" s="1"/>
  <c r="P27" i="31"/>
  <c r="M27" i="31" s="1"/>
  <c r="N27" i="31" s="1"/>
  <c r="P26" i="31"/>
  <c r="M26" i="31" s="1"/>
  <c r="N26" i="31" s="1"/>
  <c r="P25" i="31"/>
  <c r="M25" i="31" s="1"/>
  <c r="N25" i="31" s="1"/>
  <c r="P24" i="31"/>
  <c r="M24" i="31" s="1"/>
  <c r="N24" i="31" s="1"/>
  <c r="P23" i="31"/>
  <c r="M23" i="31" s="1"/>
  <c r="N23" i="31" s="1"/>
  <c r="P22" i="31"/>
  <c r="M22" i="31" s="1"/>
  <c r="N22" i="31" s="1"/>
  <c r="P21" i="31"/>
  <c r="M21" i="31" s="1"/>
  <c r="N21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M39" i="30" s="1"/>
  <c r="N39" i="30" s="1"/>
  <c r="P38" i="30"/>
  <c r="M38" i="30" s="1"/>
  <c r="N38" i="30" s="1"/>
  <c r="P37" i="30"/>
  <c r="M37" i="30" s="1"/>
  <c r="N37" i="30" s="1"/>
  <c r="P36" i="30"/>
  <c r="M36" i="30" s="1"/>
  <c r="N36" i="30" s="1"/>
  <c r="P35" i="30"/>
  <c r="M35" i="30" s="1"/>
  <c r="N35" i="30" s="1"/>
  <c r="P34" i="30"/>
  <c r="M34" i="30" s="1"/>
  <c r="N34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M30" i="30" s="1"/>
  <c r="N30" i="30" s="1"/>
  <c r="P29" i="30"/>
  <c r="M29" i="30" s="1"/>
  <c r="N29" i="30" s="1"/>
  <c r="P28" i="30"/>
  <c r="M28" i="30" s="1"/>
  <c r="N28" i="30" s="1"/>
  <c r="P27" i="30"/>
  <c r="M27" i="30" s="1"/>
  <c r="N27" i="30" s="1"/>
  <c r="P26" i="30"/>
  <c r="M26" i="30" s="1"/>
  <c r="N26" i="30" s="1"/>
  <c r="P25" i="30"/>
  <c r="M25" i="30" s="1"/>
  <c r="N25" i="30" s="1"/>
  <c r="P24" i="30"/>
  <c r="M24" i="30" s="1"/>
  <c r="N24" i="30" s="1"/>
  <c r="P23" i="30"/>
  <c r="M23" i="30" s="1"/>
  <c r="N23" i="30" s="1"/>
  <c r="P22" i="30"/>
  <c r="M22" i="30" s="1"/>
  <c r="N22" i="30" s="1"/>
  <c r="P21" i="30"/>
  <c r="M21" i="30" s="1"/>
  <c r="N21" i="30" s="1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9" i="29"/>
  <c r="M39" i="29" s="1"/>
  <c r="N39" i="29" s="1"/>
  <c r="P38" i="29"/>
  <c r="M38" i="29" s="1"/>
  <c r="N38" i="29" s="1"/>
  <c r="P37" i="29"/>
  <c r="M37" i="29" s="1"/>
  <c r="N37" i="29" s="1"/>
  <c r="P36" i="29"/>
  <c r="M36" i="29" s="1"/>
  <c r="N36" i="29" s="1"/>
  <c r="P35" i="29"/>
  <c r="M35" i="29" s="1"/>
  <c r="N35" i="29" s="1"/>
  <c r="P34" i="29"/>
  <c r="M34" i="29" s="1"/>
  <c r="N34" i="29" s="1"/>
  <c r="P33" i="29"/>
  <c r="M33" i="29" s="1"/>
  <c r="N33" i="29" s="1"/>
  <c r="P32" i="29"/>
  <c r="M32" i="29" s="1"/>
  <c r="N32" i="29" s="1"/>
  <c r="P31" i="29"/>
  <c r="M31" i="29" s="1"/>
  <c r="N31" i="29" s="1"/>
  <c r="P30" i="29"/>
  <c r="M30" i="29" s="1"/>
  <c r="N30" i="29" s="1"/>
  <c r="P29" i="29"/>
  <c r="M29" i="29" s="1"/>
  <c r="N29" i="29" s="1"/>
  <c r="P28" i="29"/>
  <c r="M28" i="29" s="1"/>
  <c r="N28" i="29" s="1"/>
  <c r="P27" i="29"/>
  <c r="M27" i="29" s="1"/>
  <c r="N27" i="29" s="1"/>
  <c r="P26" i="29"/>
  <c r="M26" i="29" s="1"/>
  <c r="N26" i="29" s="1"/>
  <c r="P25" i="29"/>
  <c r="M25" i="29" s="1"/>
  <c r="N25" i="29" s="1"/>
  <c r="P24" i="29"/>
  <c r="M24" i="29" s="1"/>
  <c r="N24" i="29" s="1"/>
  <c r="P23" i="29"/>
  <c r="M23" i="29" s="1"/>
  <c r="N23" i="29" s="1"/>
  <c r="P22" i="29"/>
  <c r="M22" i="29" s="1"/>
  <c r="N22" i="29" s="1"/>
  <c r="P21" i="29"/>
  <c r="M21" i="29" s="1"/>
  <c r="N21" i="29" s="1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9" i="28"/>
  <c r="M39" i="28" s="1"/>
  <c r="N39" i="28" s="1"/>
  <c r="P38" i="28"/>
  <c r="M38" i="28" s="1"/>
  <c r="N38" i="28" s="1"/>
  <c r="P37" i="28"/>
  <c r="M37" i="28" s="1"/>
  <c r="N37" i="28" s="1"/>
  <c r="P36" i="28"/>
  <c r="M36" i="28" s="1"/>
  <c r="N36" i="28" s="1"/>
  <c r="P35" i="28"/>
  <c r="M35" i="28" s="1"/>
  <c r="N35" i="28" s="1"/>
  <c r="P34" i="28"/>
  <c r="M34" i="28" s="1"/>
  <c r="N34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M30" i="28" s="1"/>
  <c r="N30" i="28" s="1"/>
  <c r="P29" i="28"/>
  <c r="M29" i="28" s="1"/>
  <c r="N29" i="28" s="1"/>
  <c r="P28" i="28"/>
  <c r="M28" i="28" s="1"/>
  <c r="N28" i="28" s="1"/>
  <c r="P27" i="28"/>
  <c r="M27" i="28" s="1"/>
  <c r="N27" i="28" s="1"/>
  <c r="P26" i="28"/>
  <c r="M26" i="28" s="1"/>
  <c r="N26" i="28" s="1"/>
  <c r="P25" i="28"/>
  <c r="M25" i="28" s="1"/>
  <c r="N25" i="28" s="1"/>
  <c r="P24" i="28"/>
  <c r="M24" i="28" s="1"/>
  <c r="N24" i="28" s="1"/>
  <c r="P23" i="28"/>
  <c r="M23" i="28" s="1"/>
  <c r="N23" i="28" s="1"/>
  <c r="P22" i="28"/>
  <c r="M22" i="28" s="1"/>
  <c r="N22" i="28" s="1"/>
  <c r="P21" i="28"/>
  <c r="M21" i="28" s="1"/>
  <c r="N21" i="28" s="1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9" i="27"/>
  <c r="M39" i="27" s="1"/>
  <c r="N39" i="27" s="1"/>
  <c r="P38" i="27"/>
  <c r="M38" i="27" s="1"/>
  <c r="N38" i="27" s="1"/>
  <c r="P37" i="27"/>
  <c r="M37" i="27" s="1"/>
  <c r="N37" i="27" s="1"/>
  <c r="P36" i="27"/>
  <c r="M36" i="27" s="1"/>
  <c r="N36" i="27" s="1"/>
  <c r="P35" i="27"/>
  <c r="M35" i="27" s="1"/>
  <c r="N35" i="27" s="1"/>
  <c r="P34" i="27"/>
  <c r="M34" i="27" s="1"/>
  <c r="N34" i="27" s="1"/>
  <c r="P33" i="27"/>
  <c r="M33" i="27" s="1"/>
  <c r="N33" i="27" s="1"/>
  <c r="P32" i="27"/>
  <c r="M32" i="27" s="1"/>
  <c r="N32" i="27" s="1"/>
  <c r="P31" i="27"/>
  <c r="M31" i="27" s="1"/>
  <c r="N31" i="27" s="1"/>
  <c r="P30" i="27"/>
  <c r="M30" i="27" s="1"/>
  <c r="N30" i="27" s="1"/>
  <c r="P29" i="27"/>
  <c r="M29" i="27" s="1"/>
  <c r="N29" i="27" s="1"/>
  <c r="P28" i="27"/>
  <c r="M28" i="27" s="1"/>
  <c r="N28" i="27" s="1"/>
  <c r="P27" i="27"/>
  <c r="M27" i="27" s="1"/>
  <c r="N27" i="27" s="1"/>
  <c r="P26" i="27"/>
  <c r="M26" i="27" s="1"/>
  <c r="N26" i="27" s="1"/>
  <c r="P25" i="27"/>
  <c r="M25" i="27" s="1"/>
  <c r="N25" i="27" s="1"/>
  <c r="P24" i="27"/>
  <c r="M24" i="27" s="1"/>
  <c r="N24" i="27" s="1"/>
  <c r="P23" i="27"/>
  <c r="M23" i="27" s="1"/>
  <c r="N23" i="27" s="1"/>
  <c r="P22" i="27"/>
  <c r="M22" i="27" s="1"/>
  <c r="N22" i="27" s="1"/>
  <c r="P21" i="27"/>
  <c r="M21" i="27" s="1"/>
  <c r="N21" i="27" s="1"/>
  <c r="O13" i="30"/>
  <c r="O7" i="30"/>
  <c r="O12" i="30"/>
  <c r="O6" i="30"/>
  <c r="O11" i="30"/>
  <c r="O9" i="30"/>
  <c r="O14" i="30"/>
  <c r="L76" i="8"/>
  <c r="D54" i="8"/>
  <c r="D75" i="8" s="1"/>
  <c r="C55" i="8"/>
  <c r="C76" i="8" s="1"/>
  <c r="G54" i="8"/>
  <c r="G75" i="8" s="1"/>
  <c r="F54" i="8"/>
  <c r="F75" i="8" s="1"/>
  <c r="J54" i="8"/>
  <c r="J75" i="8" s="1"/>
  <c r="K54" i="8"/>
  <c r="K75" i="8" s="1"/>
  <c r="H54" i="8"/>
  <c r="H75" i="8" s="1"/>
  <c r="E54" i="8"/>
  <c r="E75" i="8" s="1"/>
  <c r="L54" i="8"/>
  <c r="I54" i="8"/>
  <c r="I75" i="8" s="1"/>
  <c r="L60" i="8"/>
  <c r="I55" i="8"/>
  <c r="I76" i="8" s="1"/>
  <c r="I60" i="8"/>
  <c r="I81" i="8" s="1"/>
  <c r="E55" i="8"/>
  <c r="E76" i="8" s="1"/>
  <c r="D60" i="8"/>
  <c r="D81" i="8" s="1"/>
  <c r="C60" i="8"/>
  <c r="C81" i="8" s="1"/>
  <c r="D55" i="8"/>
  <c r="D76" i="8" s="1"/>
  <c r="G58" i="8"/>
  <c r="G79" i="8" s="1"/>
  <c r="F60" i="8"/>
  <c r="F81" i="8" s="1"/>
  <c r="F55" i="8"/>
  <c r="F76" i="8" s="1"/>
  <c r="F58" i="8"/>
  <c r="F79" i="8" s="1"/>
  <c r="E60" i="8"/>
  <c r="E81" i="8" s="1"/>
  <c r="G60" i="8"/>
  <c r="G81" i="8" s="1"/>
  <c r="G55" i="8"/>
  <c r="G76" i="8" s="1"/>
  <c r="H58" i="8"/>
  <c r="H79" i="8" s="1"/>
  <c r="J58" i="8"/>
  <c r="J79" i="8" s="1"/>
  <c r="E58" i="8"/>
  <c r="E79" i="8" s="1"/>
  <c r="K60" i="8"/>
  <c r="K81" i="8" s="1"/>
  <c r="H60" i="8"/>
  <c r="H81" i="8" s="1"/>
  <c r="K55" i="8"/>
  <c r="K76" i="8" s="1"/>
  <c r="H55" i="8"/>
  <c r="H76" i="8" s="1"/>
  <c r="J55" i="8"/>
  <c r="J76" i="8" s="1"/>
  <c r="I58" i="8"/>
  <c r="I79" i="8" s="1"/>
  <c r="K58" i="8"/>
  <c r="K79" i="8" s="1"/>
  <c r="C58" i="8"/>
  <c r="C79" i="8" s="1"/>
  <c r="L58" i="8"/>
  <c r="C59" i="8"/>
  <c r="C80" i="8" s="1"/>
  <c r="H59" i="8"/>
  <c r="H80" i="8" s="1"/>
  <c r="F59" i="8"/>
  <c r="F80" i="8" s="1"/>
  <c r="I59" i="8"/>
  <c r="I80" i="8" s="1"/>
  <c r="D59" i="8"/>
  <c r="D80" i="8" s="1"/>
  <c r="J59" i="8"/>
  <c r="J80" i="8" s="1"/>
  <c r="E59" i="8"/>
  <c r="E80" i="8" s="1"/>
  <c r="K59" i="8"/>
  <c r="K80" i="8" s="1"/>
  <c r="L59" i="8"/>
  <c r="G59" i="8"/>
  <c r="G80" i="8" s="1"/>
  <c r="C57" i="8"/>
  <c r="C78" i="8" s="1"/>
  <c r="E57" i="8"/>
  <c r="E78" i="8" s="1"/>
  <c r="K57" i="8"/>
  <c r="K78" i="8" s="1"/>
  <c r="F57" i="8"/>
  <c r="F78" i="8" s="1"/>
  <c r="L57" i="8"/>
  <c r="G57" i="8"/>
  <c r="G78" i="8" s="1"/>
  <c r="J57" i="8"/>
  <c r="J78" i="8" s="1"/>
  <c r="H57" i="8"/>
  <c r="H78" i="8" s="1"/>
  <c r="I57" i="8"/>
  <c r="I78" i="8" s="1"/>
  <c r="D57" i="8"/>
  <c r="D78" i="8" s="1"/>
  <c r="C56" i="8"/>
  <c r="C77" i="8" s="1"/>
  <c r="J56" i="8"/>
  <c r="J77" i="8" s="1"/>
  <c r="F56" i="8"/>
  <c r="F77" i="8" s="1"/>
  <c r="D56" i="8"/>
  <c r="D77" i="8" s="1"/>
  <c r="K56" i="8"/>
  <c r="K77" i="8" s="1"/>
  <c r="H56" i="8"/>
  <c r="H77" i="8" s="1"/>
  <c r="G56" i="8"/>
  <c r="G77" i="8" s="1"/>
  <c r="I56" i="8"/>
  <c r="I77" i="8" s="1"/>
  <c r="L56" i="8"/>
  <c r="E56" i="8"/>
  <c r="E77" i="8" s="1"/>
  <c r="C61" i="8"/>
  <c r="C82" i="8" s="1"/>
  <c r="E61" i="8"/>
  <c r="E82" i="8" s="1"/>
  <c r="K61" i="8"/>
  <c r="K82" i="8" s="1"/>
  <c r="F61" i="8"/>
  <c r="F82" i="8" s="1"/>
  <c r="L61" i="8"/>
  <c r="G61" i="8"/>
  <c r="G82" i="8" s="1"/>
  <c r="J61" i="8"/>
  <c r="J82" i="8" s="1"/>
  <c r="H61" i="8"/>
  <c r="H82" i="8" s="1"/>
  <c r="I61" i="8"/>
  <c r="I82" i="8" s="1"/>
  <c r="D61" i="8"/>
  <c r="D82" i="8" s="1"/>
  <c r="O14" i="33"/>
  <c r="O10" i="33"/>
  <c r="O6" i="33"/>
  <c r="O15" i="33"/>
  <c r="O13" i="33"/>
  <c r="O9" i="33"/>
  <c r="O12" i="33"/>
  <c r="O8" i="33"/>
  <c r="O11" i="33"/>
  <c r="O7" i="33"/>
  <c r="O14" i="32"/>
  <c r="O10" i="32"/>
  <c r="O6" i="32"/>
  <c r="O12" i="32"/>
  <c r="O8" i="32"/>
  <c r="O13" i="32"/>
  <c r="O9" i="32"/>
  <c r="O15" i="32"/>
  <c r="O11" i="32"/>
  <c r="O7" i="32"/>
  <c r="O15" i="31"/>
  <c r="O11" i="31"/>
  <c r="O7" i="31"/>
  <c r="O14" i="31"/>
  <c r="O10" i="31"/>
  <c r="O6" i="31"/>
  <c r="O13" i="31"/>
  <c r="O9" i="31"/>
  <c r="O12" i="31"/>
  <c r="O8" i="31"/>
  <c r="O15" i="29"/>
  <c r="O11" i="29"/>
  <c r="O7" i="29"/>
  <c r="O14" i="29"/>
  <c r="O10" i="29"/>
  <c r="O6" i="29"/>
  <c r="O13" i="29"/>
  <c r="O9" i="29"/>
  <c r="O12" i="29"/>
  <c r="O8" i="29"/>
  <c r="O13" i="28"/>
  <c r="O9" i="28"/>
  <c r="O12" i="28"/>
  <c r="O8" i="28"/>
  <c r="O15" i="28"/>
  <c r="O11" i="28"/>
  <c r="O7" i="28"/>
  <c r="O14" i="28"/>
  <c r="O10" i="28"/>
  <c r="O6" i="28"/>
  <c r="O14" i="27"/>
  <c r="O10" i="27"/>
  <c r="O6" i="27"/>
  <c r="O13" i="27"/>
  <c r="O9" i="27"/>
  <c r="O12" i="27"/>
  <c r="O8" i="27"/>
  <c r="O15" i="27"/>
  <c r="O11" i="27"/>
  <c r="O7" i="27"/>
  <c r="L79" i="8" l="1"/>
  <c r="L80" i="8"/>
  <c r="L82" i="8"/>
  <c r="M82" i="8" s="1"/>
  <c r="O82" i="8" s="1"/>
  <c r="L78" i="8"/>
  <c r="L81" i="8"/>
  <c r="L77" i="8"/>
  <c r="L75" i="8"/>
  <c r="K17" i="26"/>
  <c r="A78" i="8" l="1"/>
  <c r="A79" i="8" l="1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H32" i="26" l="1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10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/>
  <c r="H52" i="23" l="1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O17" i="23"/>
  <c r="O25" i="23" l="1"/>
  <c r="O32" i="23"/>
  <c r="O38" i="23"/>
  <c r="O43" i="23"/>
  <c r="O47" i="23"/>
  <c r="O42" i="23"/>
  <c r="O46" i="23"/>
  <c r="O26" i="23"/>
  <c r="O33" i="23"/>
  <c r="O40" i="23"/>
  <c r="O44" i="23"/>
  <c r="O48" i="23"/>
  <c r="O37" i="23"/>
  <c r="O27" i="23"/>
  <c r="O36" i="23"/>
  <c r="O41" i="23"/>
  <c r="O45" i="23"/>
  <c r="O31" i="23"/>
  <c r="O22" i="23"/>
  <c r="O30" i="23"/>
  <c r="O34" i="23"/>
  <c r="O21" i="23"/>
  <c r="O23" i="23"/>
  <c r="O39" i="23"/>
  <c r="O24" i="23"/>
  <c r="O28" i="23"/>
  <c r="O29" i="23"/>
  <c r="O3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M100" i="26" l="1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N101" i="26" l="1"/>
  <c r="M17" i="26" s="1"/>
  <c r="G114" i="26"/>
  <c r="G113" i="26"/>
  <c r="G116" i="26"/>
  <c r="G115" i="26"/>
  <c r="J115" i="26"/>
  <c r="J116" i="26"/>
  <c r="J118" i="26"/>
  <c r="J117" i="26"/>
  <c r="J119" i="26"/>
  <c r="J114" i="26"/>
  <c r="J113" i="26"/>
  <c r="E114" i="26"/>
  <c r="E113" i="26"/>
  <c r="L119" i="26"/>
  <c r="L116" i="26"/>
  <c r="L120" i="26"/>
  <c r="L118" i="26"/>
  <c r="L121" i="26"/>
  <c r="L114" i="26"/>
  <c r="L113" i="26"/>
  <c r="L115" i="26"/>
  <c r="L117" i="26"/>
  <c r="H116" i="26"/>
  <c r="H115" i="26"/>
  <c r="H117" i="26"/>
  <c r="H114" i="26"/>
  <c r="H113" i="26"/>
  <c r="I114" i="26"/>
  <c r="I113" i="26"/>
  <c r="I118" i="26"/>
  <c r="I115" i="26"/>
  <c r="I117" i="26"/>
  <c r="I116" i="26"/>
  <c r="D113" i="26"/>
  <c r="F115" i="26"/>
  <c r="F114" i="26"/>
  <c r="F113" i="26"/>
  <c r="K118" i="26"/>
  <c r="K117" i="26"/>
  <c r="K115" i="26"/>
  <c r="K119" i="26"/>
  <c r="K116" i="26"/>
  <c r="K114" i="26"/>
  <c r="K113" i="26"/>
  <c r="K120" i="26"/>
  <c r="C53" i="8" a="1"/>
  <c r="G53" i="8" s="1"/>
  <c r="O6" i="26" a="1"/>
  <c r="O6" i="26" s="1"/>
  <c r="K102" i="26" l="1"/>
  <c r="K124" i="26"/>
  <c r="F103" i="26"/>
  <c r="P29" i="26" s="1"/>
  <c r="F125" i="26"/>
  <c r="I106" i="26"/>
  <c r="P44" i="26" s="1"/>
  <c r="I128" i="26"/>
  <c r="H126" i="26"/>
  <c r="H104" i="26"/>
  <c r="P36" i="26" s="1"/>
  <c r="L124" i="26"/>
  <c r="L102" i="26"/>
  <c r="L131" i="26"/>
  <c r="L109" i="26"/>
  <c r="E103" i="26"/>
  <c r="P28" i="26" s="1"/>
  <c r="E125" i="26"/>
  <c r="J128" i="26"/>
  <c r="J106" i="26"/>
  <c r="P45" i="26" s="1"/>
  <c r="G104" i="26"/>
  <c r="P35" i="26" s="1"/>
  <c r="G126" i="26"/>
  <c r="K103" i="26"/>
  <c r="K125" i="26"/>
  <c r="K106" i="26"/>
  <c r="K128" i="26"/>
  <c r="F104" i="26"/>
  <c r="P34" i="26" s="1"/>
  <c r="F126" i="26"/>
  <c r="I126" i="26"/>
  <c r="I104" i="26"/>
  <c r="P37" i="26" s="1"/>
  <c r="H124" i="26"/>
  <c r="H102" i="26"/>
  <c r="P25" i="26" s="1"/>
  <c r="H105" i="26"/>
  <c r="P40" i="26" s="1"/>
  <c r="H127" i="26"/>
  <c r="L125" i="26"/>
  <c r="L103" i="26"/>
  <c r="L105" i="26"/>
  <c r="L127" i="26"/>
  <c r="J102" i="26"/>
  <c r="P27" i="26" s="1"/>
  <c r="J124" i="26"/>
  <c r="J129" i="26"/>
  <c r="J107" i="26"/>
  <c r="P47" i="26" s="1"/>
  <c r="G127" i="26"/>
  <c r="G105" i="26"/>
  <c r="P39" i="26" s="1"/>
  <c r="K104" i="26"/>
  <c r="K126" i="26"/>
  <c r="I103" i="26"/>
  <c r="P32" i="26" s="1"/>
  <c r="I125" i="26"/>
  <c r="K127" i="26"/>
  <c r="K105" i="26"/>
  <c r="K129" i="26"/>
  <c r="K107" i="26"/>
  <c r="D124" i="26"/>
  <c r="D102" i="26"/>
  <c r="P21" i="26" s="1"/>
  <c r="I129" i="26"/>
  <c r="I107" i="26"/>
  <c r="P46" i="26" s="1"/>
  <c r="H125" i="26"/>
  <c r="H103" i="26"/>
  <c r="P31" i="26" s="1"/>
  <c r="L106" i="26"/>
  <c r="L128" i="26"/>
  <c r="L132" i="26"/>
  <c r="L110" i="26"/>
  <c r="L108" i="26"/>
  <c r="L130" i="26"/>
  <c r="J103" i="26"/>
  <c r="P33" i="26" s="1"/>
  <c r="J125" i="26"/>
  <c r="J127" i="26"/>
  <c r="J105" i="26"/>
  <c r="P42" i="26" s="1"/>
  <c r="G124" i="26"/>
  <c r="G102" i="26"/>
  <c r="P24" i="26" s="1"/>
  <c r="K109" i="26"/>
  <c r="K131" i="26"/>
  <c r="K130" i="26"/>
  <c r="K108" i="26"/>
  <c r="F102" i="26"/>
  <c r="P23" i="26" s="1"/>
  <c r="F124" i="26"/>
  <c r="I105" i="26"/>
  <c r="P41" i="26" s="1"/>
  <c r="I127" i="26"/>
  <c r="I102" i="26"/>
  <c r="P26" i="26" s="1"/>
  <c r="I124" i="26"/>
  <c r="H106" i="26"/>
  <c r="P43" i="26" s="1"/>
  <c r="H128" i="26"/>
  <c r="L104" i="26"/>
  <c r="L126" i="26"/>
  <c r="L107" i="26"/>
  <c r="L129" i="26"/>
  <c r="E102" i="26"/>
  <c r="P22" i="26" s="1"/>
  <c r="E124" i="26"/>
  <c r="J108" i="26"/>
  <c r="P48" i="26" s="1"/>
  <c r="J130" i="26"/>
  <c r="J104" i="26"/>
  <c r="P38" i="26" s="1"/>
  <c r="J126" i="26"/>
  <c r="G125" i="26"/>
  <c r="G103" i="26"/>
  <c r="P30" i="26" s="1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O15" i="26"/>
  <c r="O10" i="26"/>
  <c r="O11" i="26"/>
  <c r="O13" i="26"/>
  <c r="O12" i="26"/>
  <c r="O14" i="26"/>
  <c r="O7" i="26"/>
  <c r="O9" i="26"/>
  <c r="O8" i="26"/>
  <c r="E53" i="8"/>
  <c r="C53" i="8"/>
  <c r="F53" i="8"/>
  <c r="H53" i="8"/>
  <c r="K53" i="8"/>
  <c r="I53" i="8"/>
  <c r="D53" i="8"/>
  <c r="J53" i="8"/>
  <c r="L53" i="8"/>
  <c r="K9" i="8"/>
  <c r="J9" i="8"/>
  <c r="A38" i="8" a="1"/>
  <c r="A38" i="8" s="1"/>
  <c r="C36" i="8" a="1"/>
  <c r="G36" i="8" s="1"/>
  <c r="M42" i="26" l="1"/>
  <c r="N42" i="26" s="1"/>
  <c r="M46" i="26"/>
  <c r="N46" i="26" s="1"/>
  <c r="M39" i="26"/>
  <c r="N39" i="26" s="1"/>
  <c r="M27" i="26"/>
  <c r="N27" i="26" s="1"/>
  <c r="M45" i="26"/>
  <c r="N45" i="26" s="1"/>
  <c r="M38" i="26"/>
  <c r="N38" i="26" s="1"/>
  <c r="M30" i="26"/>
  <c r="N30" i="26" s="1"/>
  <c r="M31" i="26"/>
  <c r="N31" i="26" s="1"/>
  <c r="M40" i="26"/>
  <c r="N40" i="26" s="1"/>
  <c r="M48" i="26"/>
  <c r="N48" i="26" s="1"/>
  <c r="M26" i="26"/>
  <c r="N26" i="26" s="1"/>
  <c r="M37" i="26"/>
  <c r="N37" i="26" s="1"/>
  <c r="M25" i="26"/>
  <c r="N25" i="26" s="1"/>
  <c r="M36" i="26"/>
  <c r="N36" i="26" s="1"/>
  <c r="M44" i="26"/>
  <c r="N44" i="26" s="1"/>
  <c r="M32" i="26"/>
  <c r="N32" i="26" s="1"/>
  <c r="M41" i="26"/>
  <c r="N41" i="26" s="1"/>
  <c r="M33" i="26"/>
  <c r="N33" i="26" s="1"/>
  <c r="M24" i="26"/>
  <c r="N24" i="26" s="1"/>
  <c r="M35" i="26"/>
  <c r="N35" i="26" s="1"/>
  <c r="M43" i="26"/>
  <c r="N43" i="26" s="1"/>
  <c r="M47" i="26"/>
  <c r="N47" i="26" s="1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H76" i="23" l="1"/>
  <c r="D2" i="23"/>
  <c r="M1" i="22"/>
  <c r="N5" i="11" l="1"/>
  <c r="N4" i="11"/>
  <c r="L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AD20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Y9" i="11" l="1"/>
  <c r="C9" i="11" s="1"/>
  <c r="D9" i="11"/>
  <c r="B11" i="11" s="1"/>
  <c r="D10" i="11"/>
  <c r="C11" i="11" s="1"/>
  <c r="M101" i="23"/>
  <c r="N92" i="23" s="1"/>
  <c r="B10" i="11" l="1"/>
  <c r="C38" i="8" s="1" a="1"/>
  <c r="N98" i="23"/>
  <c r="N99" i="23"/>
  <c r="N100" i="23"/>
  <c r="N95" i="23"/>
  <c r="N94" i="23"/>
  <c r="N91" i="23"/>
  <c r="D113" i="23" s="1"/>
  <c r="D124" i="23" s="1"/>
  <c r="N96" i="23"/>
  <c r="N93" i="23"/>
  <c r="N97" i="23"/>
  <c r="L120" i="23" l="1"/>
  <c r="L131" i="23" s="1"/>
  <c r="L118" i="23"/>
  <c r="L129" i="23" s="1"/>
  <c r="L117" i="23"/>
  <c r="L128" i="23" s="1"/>
  <c r="L113" i="23"/>
  <c r="L124" i="23" s="1"/>
  <c r="L119" i="23"/>
  <c r="L130" i="23" s="1"/>
  <c r="L115" i="23"/>
  <c r="L126" i="23" s="1"/>
  <c r="L116" i="23"/>
  <c r="L127" i="23" s="1"/>
  <c r="L121" i="23"/>
  <c r="L132" i="23" s="1"/>
  <c r="L114" i="23"/>
  <c r="L125" i="23" s="1"/>
  <c r="K118" i="23"/>
  <c r="K129" i="23" s="1"/>
  <c r="K117" i="23"/>
  <c r="K128" i="23" s="1"/>
  <c r="K114" i="23"/>
  <c r="K125" i="23" s="1"/>
  <c r="K120" i="23"/>
  <c r="K131" i="23" s="1"/>
  <c r="K115" i="23"/>
  <c r="K126" i="23" s="1"/>
  <c r="K119" i="23"/>
  <c r="K130" i="23" s="1"/>
  <c r="K113" i="23"/>
  <c r="K124" i="23" s="1"/>
  <c r="K116" i="23"/>
  <c r="K127" i="23" s="1"/>
  <c r="J118" i="23"/>
  <c r="J129" i="23" s="1"/>
  <c r="J113" i="23"/>
  <c r="J124" i="23" s="1"/>
  <c r="J115" i="23"/>
  <c r="J126" i="23" s="1"/>
  <c r="J117" i="23"/>
  <c r="J128" i="23" s="1"/>
  <c r="J116" i="23"/>
  <c r="J127" i="23" s="1"/>
  <c r="J119" i="23"/>
  <c r="J130" i="23" s="1"/>
  <c r="J114" i="23"/>
  <c r="J125" i="23" s="1"/>
  <c r="I114" i="23"/>
  <c r="I125" i="23" s="1"/>
  <c r="I113" i="23"/>
  <c r="I124" i="23" s="1"/>
  <c r="I115" i="23"/>
  <c r="I126" i="23" s="1"/>
  <c r="I116" i="23"/>
  <c r="I127" i="23" s="1"/>
  <c r="I118" i="23"/>
  <c r="I129" i="23" s="1"/>
  <c r="I117" i="23"/>
  <c r="I128" i="23" s="1"/>
  <c r="H117" i="23"/>
  <c r="H128" i="23" s="1"/>
  <c r="H116" i="23"/>
  <c r="H127" i="23" s="1"/>
  <c r="H113" i="23"/>
  <c r="H124" i="23" s="1"/>
  <c r="H114" i="23"/>
  <c r="H125" i="23" s="1"/>
  <c r="H115" i="23"/>
  <c r="H126" i="23" s="1"/>
  <c r="D102" i="23"/>
  <c r="F113" i="23"/>
  <c r="F124" i="23" s="1"/>
  <c r="F115" i="23"/>
  <c r="F126" i="23" s="1"/>
  <c r="F114" i="23"/>
  <c r="F125" i="23" s="1"/>
  <c r="E113" i="23"/>
  <c r="E124" i="23" s="1"/>
  <c r="E114" i="23"/>
  <c r="E125" i="23" s="1"/>
  <c r="G115" i="23"/>
  <c r="G126" i="23" s="1"/>
  <c r="G114" i="23"/>
  <c r="G125" i="23" s="1"/>
  <c r="G113" i="23"/>
  <c r="G124" i="23" s="1"/>
  <c r="G116" i="23"/>
  <c r="G127" i="23" s="1"/>
  <c r="E38" i="8"/>
  <c r="I38" i="8"/>
  <c r="C39" i="8"/>
  <c r="G39" i="8"/>
  <c r="K39" i="8"/>
  <c r="E40" i="8"/>
  <c r="I40" i="8"/>
  <c r="C41" i="8"/>
  <c r="G41" i="8"/>
  <c r="K41" i="8"/>
  <c r="E42" i="8"/>
  <c r="I42" i="8"/>
  <c r="C43" i="8"/>
  <c r="G43" i="8"/>
  <c r="K43" i="8"/>
  <c r="E44" i="8"/>
  <c r="I44" i="8"/>
  <c r="C45" i="8"/>
  <c r="G45" i="8"/>
  <c r="K45" i="8"/>
  <c r="E46" i="8"/>
  <c r="I46" i="8"/>
  <c r="C47" i="8"/>
  <c r="G47" i="8"/>
  <c r="K47" i="8"/>
  <c r="D38" i="8"/>
  <c r="G38" i="8"/>
  <c r="F38" i="8"/>
  <c r="J38" i="8"/>
  <c r="D39" i="8"/>
  <c r="H39" i="8"/>
  <c r="L39" i="8"/>
  <c r="F40" i="8"/>
  <c r="J40" i="8"/>
  <c r="D41" i="8"/>
  <c r="H41" i="8"/>
  <c r="L41" i="8"/>
  <c r="F42" i="8"/>
  <c r="J42" i="8"/>
  <c r="D43" i="8"/>
  <c r="H43" i="8"/>
  <c r="L43" i="8"/>
  <c r="F44" i="8"/>
  <c r="J44" i="8"/>
  <c r="D45" i="8"/>
  <c r="H45" i="8"/>
  <c r="L45" i="8"/>
  <c r="F46" i="8"/>
  <c r="J46" i="8"/>
  <c r="D47" i="8"/>
  <c r="H47" i="8"/>
  <c r="L47" i="8"/>
  <c r="H38" i="8"/>
  <c r="L38" i="8"/>
  <c r="F39" i="8"/>
  <c r="J39" i="8"/>
  <c r="D40" i="8"/>
  <c r="H40" i="8"/>
  <c r="L40" i="8"/>
  <c r="F41" i="8"/>
  <c r="J41" i="8"/>
  <c r="D42" i="8"/>
  <c r="H42" i="8"/>
  <c r="L42" i="8"/>
  <c r="F43" i="8"/>
  <c r="J43" i="8"/>
  <c r="D44" i="8"/>
  <c r="H44" i="8"/>
  <c r="L44" i="8"/>
  <c r="F45" i="8"/>
  <c r="J45" i="8"/>
  <c r="D46" i="8"/>
  <c r="H46" i="8"/>
  <c r="L46" i="8"/>
  <c r="F47" i="8"/>
  <c r="J47" i="8"/>
  <c r="C38" i="8"/>
  <c r="K38" i="8"/>
  <c r="E39" i="8"/>
  <c r="I39" i="8"/>
  <c r="C40" i="8"/>
  <c r="G40" i="8"/>
  <c r="K40" i="8"/>
  <c r="E41" i="8"/>
  <c r="I41" i="8"/>
  <c r="C42" i="8"/>
  <c r="G42" i="8"/>
  <c r="K42" i="8"/>
  <c r="E43" i="8"/>
  <c r="I43" i="8"/>
  <c r="C44" i="8"/>
  <c r="G44" i="8"/>
  <c r="K44" i="8"/>
  <c r="E45" i="8"/>
  <c r="I45" i="8"/>
  <c r="C46" i="8"/>
  <c r="G46" i="8"/>
  <c r="K46" i="8"/>
  <c r="E47" i="8"/>
  <c r="I47" i="8"/>
  <c r="L74" i="8"/>
  <c r="H74" i="8"/>
  <c r="D74" i="8"/>
  <c r="K74" i="8"/>
  <c r="G74" i="8"/>
  <c r="C74" i="8"/>
  <c r="J74" i="8"/>
  <c r="F74" i="8"/>
  <c r="I74" i="8"/>
  <c r="E74" i="8"/>
  <c r="C52" i="8" a="1"/>
  <c r="O6" i="23" a="1"/>
  <c r="O12" i="23" s="1"/>
  <c r="N101" i="23"/>
  <c r="M17" i="23" s="1"/>
  <c r="L102" i="23" l="1"/>
  <c r="P50" i="23" s="1"/>
  <c r="K108" i="23"/>
  <c r="P61" i="23" s="1"/>
  <c r="K106" i="23"/>
  <c r="P57" i="23" s="1"/>
  <c r="L105" i="23"/>
  <c r="P56" i="23" s="1"/>
  <c r="L106" i="23"/>
  <c r="P58" i="23" s="1"/>
  <c r="K104" i="23"/>
  <c r="P53" i="23" s="1"/>
  <c r="K107" i="23"/>
  <c r="P59" i="23" s="1"/>
  <c r="L104" i="23"/>
  <c r="P54" i="23" s="1"/>
  <c r="L107" i="23"/>
  <c r="P60" i="23" s="1"/>
  <c r="K102" i="23"/>
  <c r="P49" i="23" s="1"/>
  <c r="K103" i="23"/>
  <c r="P51" i="23" s="1"/>
  <c r="L110" i="23"/>
  <c r="P65" i="23" s="1"/>
  <c r="K105" i="23"/>
  <c r="P55" i="23" s="1"/>
  <c r="K109" i="23"/>
  <c r="P63" i="23" s="1"/>
  <c r="L103" i="23"/>
  <c r="P52" i="23" s="1"/>
  <c r="L108" i="23"/>
  <c r="P62" i="23" s="1"/>
  <c r="L109" i="23"/>
  <c r="P64" i="23" s="1"/>
  <c r="J106" i="23"/>
  <c r="P45" i="23" s="1"/>
  <c r="J104" i="23"/>
  <c r="P38" i="23" s="1"/>
  <c r="J108" i="23"/>
  <c r="P48" i="23" s="1"/>
  <c r="J102" i="23"/>
  <c r="P27" i="23" s="1"/>
  <c r="J103" i="23"/>
  <c r="P33" i="23" s="1"/>
  <c r="J105" i="23"/>
  <c r="P42" i="23" s="1"/>
  <c r="J107" i="23"/>
  <c r="P47" i="23" s="1"/>
  <c r="H105" i="23"/>
  <c r="P40" i="23" s="1"/>
  <c r="I105" i="23"/>
  <c r="P41" i="23" s="1"/>
  <c r="H104" i="23"/>
  <c r="P36" i="23" s="1"/>
  <c r="H106" i="23"/>
  <c r="P43" i="23" s="1"/>
  <c r="I104" i="23"/>
  <c r="P37" i="23" s="1"/>
  <c r="H103" i="23"/>
  <c r="P31" i="23" s="1"/>
  <c r="I106" i="23"/>
  <c r="P44" i="23" s="1"/>
  <c r="I102" i="23"/>
  <c r="P26" i="23" s="1"/>
  <c r="H102" i="23"/>
  <c r="P25" i="23" s="1"/>
  <c r="I107" i="23"/>
  <c r="P46" i="23" s="1"/>
  <c r="I103" i="23"/>
  <c r="P32" i="23" s="1"/>
  <c r="G102" i="23"/>
  <c r="P24" i="23" s="1"/>
  <c r="E102" i="23"/>
  <c r="P22" i="23" s="1"/>
  <c r="G104" i="23"/>
  <c r="P35" i="23" s="1"/>
  <c r="F104" i="23"/>
  <c r="P34" i="23" s="1"/>
  <c r="G105" i="23"/>
  <c r="P39" i="23" s="1"/>
  <c r="E103" i="23"/>
  <c r="P28" i="23" s="1"/>
  <c r="F102" i="23"/>
  <c r="P23" i="23" s="1"/>
  <c r="G103" i="23"/>
  <c r="P30" i="23" s="1"/>
  <c r="F103" i="23"/>
  <c r="P29" i="23" s="1"/>
  <c r="P21" i="23"/>
  <c r="O8" i="23"/>
  <c r="F52" i="8"/>
  <c r="J52" i="8"/>
  <c r="C52" i="8"/>
  <c r="C72" i="8" s="1"/>
  <c r="C93" i="8" s="1"/>
  <c r="D52" i="8"/>
  <c r="H52" i="8"/>
  <c r="L52" i="8"/>
  <c r="L72" i="8" s="1"/>
  <c r="K52" i="8"/>
  <c r="K72" i="8" s="1"/>
  <c r="E52" i="8"/>
  <c r="I52" i="8"/>
  <c r="G52" i="8"/>
  <c r="C13" i="22"/>
  <c r="J14" i="22"/>
  <c r="B14" i="22"/>
  <c r="D9" i="22"/>
  <c r="H12" i="22"/>
  <c r="H13" i="22"/>
  <c r="B13" i="22"/>
  <c r="D10" i="22"/>
  <c r="C7" i="22"/>
  <c r="F10" i="22"/>
  <c r="E9" i="22"/>
  <c r="B7" i="22"/>
  <c r="C9" i="22"/>
  <c r="I14" i="22"/>
  <c r="G12" i="22"/>
  <c r="B8" i="22"/>
  <c r="D8" i="22"/>
  <c r="D12" i="22"/>
  <c r="C11" i="22"/>
  <c r="C12" i="22"/>
  <c r="E11" i="22"/>
  <c r="F13" i="22"/>
  <c r="C8" i="22"/>
  <c r="G14" i="22"/>
  <c r="H14" i="22"/>
  <c r="C10" i="22"/>
  <c r="B9" i="22"/>
  <c r="B12" i="22"/>
  <c r="D13" i="22"/>
  <c r="E14" i="22"/>
  <c r="G13" i="22"/>
  <c r="E10" i="22"/>
  <c r="B6" i="22"/>
  <c r="F14" i="22"/>
  <c r="E12" i="22"/>
  <c r="B10" i="22"/>
  <c r="F11" i="22"/>
  <c r="I13" i="22"/>
  <c r="F12" i="22"/>
  <c r="C14" i="22"/>
  <c r="D14" i="22"/>
  <c r="B11" i="22"/>
  <c r="G11" i="22"/>
  <c r="E13" i="22"/>
  <c r="D11" i="22"/>
  <c r="O13" i="23"/>
  <c r="O15" i="23"/>
  <c r="O14" i="23"/>
  <c r="O7" i="23"/>
  <c r="O9" i="23"/>
  <c r="O11" i="23"/>
  <c r="O6" i="23"/>
  <c r="O10" i="23"/>
  <c r="M62" i="23" l="1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73" i="8"/>
  <c r="K93" i="8"/>
  <c r="G73" i="8"/>
  <c r="G72" i="8"/>
  <c r="G93" i="8" s="1"/>
  <c r="J73" i="8"/>
  <c r="J72" i="8"/>
  <c r="J93" i="8" s="1"/>
  <c r="I73" i="8"/>
  <c r="I72" i="8"/>
  <c r="I93" i="8" s="1"/>
  <c r="H73" i="8"/>
  <c r="H72" i="8"/>
  <c r="H93" i="8" s="1"/>
  <c r="F73" i="8"/>
  <c r="F72" i="8"/>
  <c r="F93" i="8" s="1"/>
  <c r="E73" i="8"/>
  <c r="E72" i="8"/>
  <c r="E93" i="8" s="1"/>
  <c r="D73" i="8"/>
  <c r="D72" i="8"/>
  <c r="D93" i="8" s="1"/>
  <c r="L73" i="8"/>
  <c r="H6" i="22"/>
  <c r="K11" i="22"/>
  <c r="H10" i="22"/>
  <c r="I9" i="22"/>
  <c r="J11" i="22"/>
  <c r="K10" i="22"/>
  <c r="J12" i="22"/>
  <c r="I6" i="22"/>
  <c r="J9" i="22"/>
  <c r="K9" i="22"/>
  <c r="K13" i="22"/>
  <c r="M13" i="22" s="1"/>
  <c r="H9" i="22"/>
  <c r="I11" i="22"/>
  <c r="I8" i="22"/>
  <c r="H7" i="22"/>
  <c r="J5" i="22"/>
  <c r="I7" i="22"/>
  <c r="K12" i="22"/>
  <c r="I5" i="22"/>
  <c r="K7" i="22"/>
  <c r="J7" i="22"/>
  <c r="I10" i="22"/>
  <c r="K5" i="22"/>
  <c r="J6" i="22"/>
  <c r="H5" i="22"/>
  <c r="J10" i="22"/>
  <c r="K8" i="22"/>
  <c r="K6" i="22"/>
  <c r="H8" i="22"/>
  <c r="J8" i="22"/>
  <c r="G9" i="22"/>
  <c r="G8" i="22"/>
  <c r="F8" i="22"/>
  <c r="F7" i="22"/>
  <c r="E7" i="22"/>
  <c r="G7" i="22"/>
  <c r="G6" i="22"/>
  <c r="D6" i="22"/>
  <c r="E6" i="22"/>
  <c r="F6" i="22"/>
  <c r="G5" i="22"/>
  <c r="F5" i="22"/>
  <c r="D5" i="22"/>
  <c r="E5" i="22"/>
  <c r="C5" i="22"/>
  <c r="C15" i="22" s="1"/>
  <c r="L93" i="8"/>
  <c r="C73" i="8"/>
  <c r="M14" i="22"/>
  <c r="B15" i="22"/>
  <c r="M79" i="8"/>
  <c r="O79" i="8" s="1"/>
  <c r="M77" i="8"/>
  <c r="O77" i="8" s="1"/>
  <c r="M81" i="8"/>
  <c r="O81" i="8" s="1"/>
  <c r="M78" i="8"/>
  <c r="O78" i="8" s="1"/>
  <c r="M80" i="8"/>
  <c r="O80" i="8" s="1"/>
  <c r="M75" i="8"/>
  <c r="O75" i="8" s="1"/>
  <c r="M74" i="8"/>
  <c r="O74" i="8" s="1"/>
  <c r="M76" i="8"/>
  <c r="O76" i="8" s="1"/>
  <c r="M93" i="8" l="1"/>
  <c r="M73" i="8"/>
  <c r="M72" i="8" s="1"/>
  <c r="M12" i="22"/>
  <c r="M9" i="22"/>
  <c r="M11" i="22"/>
  <c r="M10" i="22"/>
  <c r="I15" i="22"/>
  <c r="J15" i="22"/>
  <c r="H15" i="22"/>
  <c r="K15" i="22"/>
  <c r="E15" i="22"/>
  <c r="M8" i="22"/>
  <c r="G15" i="22"/>
  <c r="M6" i="22"/>
  <c r="M7" i="22"/>
  <c r="F15" i="22"/>
  <c r="M5" i="22"/>
  <c r="D15" i="22"/>
  <c r="M51" i="8" l="1"/>
  <c r="O7" i="8" s="1"/>
  <c r="B28" i="22" a="1"/>
  <c r="E31" i="22" s="1"/>
  <c r="M21" i="22"/>
  <c r="M24" i="22"/>
  <c r="M17" i="22"/>
  <c r="M22" i="22"/>
  <c r="M23" i="22"/>
  <c r="M16" i="22"/>
  <c r="M25" i="22"/>
  <c r="M20" i="22"/>
  <c r="N5" i="22" a="1"/>
  <c r="N12" i="22" s="1"/>
  <c r="M18" i="22"/>
  <c r="M19" i="22"/>
  <c r="O73" i="8"/>
  <c r="C36" i="22" l="1"/>
  <c r="K33" i="22"/>
  <c r="J31" i="22"/>
  <c r="G33" i="22"/>
  <c r="B28" i="22"/>
  <c r="E35" i="22"/>
  <c r="E37" i="22"/>
  <c r="E34" i="22"/>
  <c r="B32" i="22"/>
  <c r="B31" i="22"/>
  <c r="K28" i="22"/>
  <c r="I28" i="22"/>
  <c r="C28" i="22"/>
  <c r="C32" i="22"/>
  <c r="J33" i="22"/>
  <c r="D35" i="22"/>
  <c r="C34" i="22"/>
  <c r="I32" i="22"/>
  <c r="F33" i="22"/>
  <c r="E32" i="22"/>
  <c r="H35" i="22"/>
  <c r="K29" i="22"/>
  <c r="C30" i="22"/>
  <c r="I31" i="22"/>
  <c r="G32" i="22"/>
  <c r="D34" i="22"/>
  <c r="J36" i="22"/>
  <c r="G29" i="22"/>
  <c r="I30" i="22"/>
  <c r="I33" i="22"/>
  <c r="K32" i="22"/>
  <c r="H31" i="22"/>
  <c r="G37" i="22"/>
  <c r="D33" i="22"/>
  <c r="B33" i="22"/>
  <c r="C31" i="22"/>
  <c r="C29" i="22"/>
  <c r="H37" i="22"/>
  <c r="C37" i="22"/>
  <c r="J30" i="22"/>
  <c r="B35" i="22"/>
  <c r="K36" i="22"/>
  <c r="F29" i="22"/>
  <c r="D29" i="22"/>
  <c r="F34" i="22"/>
  <c r="K35" i="22"/>
  <c r="I35" i="22"/>
  <c r="D36" i="22"/>
  <c r="I36" i="22"/>
  <c r="B36" i="22"/>
  <c r="B30" i="22"/>
  <c r="J29" i="22"/>
  <c r="J32" i="22"/>
  <c r="K34" i="22"/>
  <c r="F31" i="22"/>
  <c r="H32" i="22"/>
  <c r="K37" i="22"/>
  <c r="G35" i="22"/>
  <c r="J37" i="22"/>
  <c r="I34" i="22"/>
  <c r="F36" i="22"/>
  <c r="H33" i="22"/>
  <c r="G30" i="22"/>
  <c r="C33" i="22"/>
  <c r="F28" i="22"/>
  <c r="G36" i="22"/>
  <c r="E28" i="22"/>
  <c r="G31" i="22"/>
  <c r="K31" i="22"/>
  <c r="E30" i="22"/>
  <c r="B29" i="22"/>
  <c r="D37" i="22"/>
  <c r="E33" i="22"/>
  <c r="F37" i="22"/>
  <c r="J28" i="22"/>
  <c r="B37" i="22"/>
  <c r="J34" i="22"/>
  <c r="G28" i="22"/>
  <c r="D28" i="22"/>
  <c r="E36" i="22"/>
  <c r="K30" i="22"/>
  <c r="B34" i="22"/>
  <c r="C35" i="22"/>
  <c r="H28" i="22"/>
  <c r="J35" i="22"/>
  <c r="H29" i="22"/>
  <c r="F32" i="22"/>
  <c r="D32" i="22"/>
  <c r="H36" i="22"/>
  <c r="F30" i="22"/>
  <c r="I37" i="22"/>
  <c r="H30" i="22"/>
  <c r="H34" i="22"/>
  <c r="D31" i="22"/>
  <c r="I29" i="22"/>
  <c r="F35" i="22"/>
  <c r="D30" i="22"/>
  <c r="G34" i="22"/>
  <c r="E29" i="22"/>
  <c r="M26" i="22"/>
  <c r="M30" i="22" s="1"/>
  <c r="N6" i="22"/>
  <c r="N11" i="22"/>
  <c r="N5" i="22"/>
  <c r="N8" i="22"/>
  <c r="N10" i="22"/>
  <c r="N13" i="22"/>
  <c r="N9" i="22"/>
  <c r="N14" i="22"/>
  <c r="N7" i="22"/>
  <c r="M31" i="22" l="1"/>
  <c r="M34" i="22"/>
  <c r="M35" i="22"/>
  <c r="M36" i="22"/>
  <c r="M29" i="22"/>
  <c r="M32" i="22"/>
  <c r="M28" i="22"/>
  <c r="M37" i="22"/>
  <c r="M33" i="22"/>
  <c r="N20" i="22"/>
  <c r="N21" i="22"/>
  <c r="N22" i="22"/>
  <c r="N19" i="22"/>
  <c r="N16" i="22"/>
  <c r="N24" i="22"/>
  <c r="N17" i="22"/>
  <c r="N23" i="22"/>
  <c r="N25" i="22"/>
  <c r="N18" i="22"/>
  <c r="O5" i="22" l="1" a="1"/>
  <c r="O5" i="22" s="1"/>
  <c r="N26" i="22"/>
  <c r="N37" i="22" l="1"/>
  <c r="N49" i="22" s="1"/>
  <c r="N33" i="22"/>
  <c r="N45" i="22" s="1"/>
  <c r="N35" i="22"/>
  <c r="N47" i="22" s="1"/>
  <c r="N32" i="22"/>
  <c r="N44" i="22" s="1"/>
  <c r="N36" i="22"/>
  <c r="N48" i="22" s="1"/>
  <c r="N30" i="22"/>
  <c r="N42" i="22" s="1"/>
  <c r="N31" i="22"/>
  <c r="N43" i="22" s="1"/>
  <c r="N34" i="22"/>
  <c r="N46" i="22" s="1"/>
  <c r="N29" i="22"/>
  <c r="N41" i="22" s="1"/>
  <c r="N28" i="22"/>
  <c r="N40" i="22" s="1"/>
  <c r="O9" i="22"/>
  <c r="O11" i="22"/>
  <c r="O10" i="22"/>
  <c r="O6" i="22"/>
  <c r="O7" i="22"/>
  <c r="O13" i="22"/>
  <c r="O12" i="22"/>
  <c r="O8" i="22"/>
  <c r="O14" i="22"/>
  <c r="N39" i="22" l="1"/>
  <c r="O22" i="22"/>
  <c r="O18" i="22"/>
  <c r="O20" i="22"/>
  <c r="O23" i="22"/>
  <c r="O16" i="22"/>
  <c r="O25" i="22"/>
  <c r="O21" i="22"/>
  <c r="O17" i="22"/>
  <c r="O24" i="22"/>
  <c r="O19" i="22"/>
  <c r="N38" i="22"/>
  <c r="P5" i="22" l="1" a="1"/>
  <c r="P5" i="22" s="1"/>
  <c r="O26" i="22"/>
  <c r="O33" i="22" s="1"/>
  <c r="O29" i="22" l="1"/>
  <c r="O41" i="22" s="1"/>
  <c r="O36" i="22"/>
  <c r="O48" i="22" s="1"/>
  <c r="O32" i="22"/>
  <c r="O44" i="22" s="1"/>
  <c r="O30" i="22"/>
  <c r="O42" i="22" s="1"/>
  <c r="O34" i="22"/>
  <c r="O46" i="22" s="1"/>
  <c r="O37" i="22"/>
  <c r="O49" i="22" s="1"/>
  <c r="O35" i="22"/>
  <c r="O47" i="22" s="1"/>
  <c r="O28" i="22"/>
  <c r="O40" i="22" s="1"/>
  <c r="O31" i="22"/>
  <c r="O43" i="22" s="1"/>
  <c r="P12" i="22"/>
  <c r="P7" i="22"/>
  <c r="P9" i="22"/>
  <c r="P10" i="22"/>
  <c r="P11" i="22"/>
  <c r="P14" i="22"/>
  <c r="P8" i="22"/>
  <c r="P13" i="22"/>
  <c r="P6" i="22"/>
  <c r="O45" i="22"/>
  <c r="O39" i="22" l="1"/>
  <c r="P22" i="22"/>
  <c r="P21" i="22"/>
  <c r="P20" i="22"/>
  <c r="P24" i="22"/>
  <c r="P18" i="22"/>
  <c r="P19" i="22"/>
  <c r="P25" i="22"/>
  <c r="P17" i="22"/>
  <c r="P16" i="22"/>
  <c r="P23" i="22"/>
  <c r="O38" i="22"/>
  <c r="Q5" i="22" l="1" a="1"/>
  <c r="Q9" i="22" s="1"/>
  <c r="P26" i="22"/>
  <c r="P37" i="22" s="1"/>
  <c r="P29" i="22" l="1"/>
  <c r="P41" i="22" s="1"/>
  <c r="P28" i="22"/>
  <c r="P40" i="22" s="1"/>
  <c r="P32" i="22"/>
  <c r="P44" i="22" s="1"/>
  <c r="P33" i="22"/>
  <c r="P45" i="22" s="1"/>
  <c r="P34" i="22"/>
  <c r="P46" i="22" s="1"/>
  <c r="P31" i="22"/>
  <c r="P43" i="22" s="1"/>
  <c r="P36" i="22"/>
  <c r="P48" i="22" s="1"/>
  <c r="P30" i="22"/>
  <c r="P42" i="22" s="1"/>
  <c r="P35" i="22"/>
  <c r="P47" i="22" s="1"/>
  <c r="Q6" i="22"/>
  <c r="Q12" i="22"/>
  <c r="Q14" i="22"/>
  <c r="Q13" i="22"/>
  <c r="Q7" i="22"/>
  <c r="Q11" i="22"/>
  <c r="Q8" i="22"/>
  <c r="Q5" i="22"/>
  <c r="Q10" i="22"/>
  <c r="P49" i="22"/>
  <c r="P39" i="22" l="1"/>
  <c r="Q23" i="22"/>
  <c r="Q19" i="22"/>
  <c r="P38" i="22"/>
  <c r="Q16" i="22"/>
  <c r="Q25" i="22"/>
  <c r="Q20" i="22"/>
  <c r="Q18" i="22"/>
  <c r="Q22" i="22"/>
  <c r="Q17" i="22"/>
  <c r="Q21" i="22"/>
  <c r="Q24" i="22"/>
  <c r="R5" i="22" l="1" a="1"/>
  <c r="R10" i="22" s="1"/>
  <c r="Q26" i="22"/>
  <c r="Q30" i="22" s="1"/>
  <c r="Q37" i="22" l="1"/>
  <c r="Q49" i="22" s="1"/>
  <c r="Q33" i="22"/>
  <c r="Q45" i="22" s="1"/>
  <c r="Q28" i="22"/>
  <c r="Q40" i="22" s="1"/>
  <c r="Q29" i="22"/>
  <c r="Q41" i="22" s="1"/>
  <c r="Q35" i="22"/>
  <c r="Q47" i="22" s="1"/>
  <c r="Q32" i="22"/>
  <c r="Q44" i="22" s="1"/>
  <c r="Q34" i="22"/>
  <c r="Q46" i="22" s="1"/>
  <c r="Q31" i="22"/>
  <c r="Q43" i="22" s="1"/>
  <c r="Q36" i="22"/>
  <c r="Q48" i="22" s="1"/>
  <c r="R7" i="22"/>
  <c r="R12" i="22"/>
  <c r="R14" i="22"/>
  <c r="R9" i="22"/>
  <c r="R6" i="22"/>
  <c r="R11" i="22"/>
  <c r="R5" i="22"/>
  <c r="R13" i="22"/>
  <c r="R8" i="22"/>
  <c r="Q42" i="22"/>
  <c r="Q39" i="22" l="1"/>
  <c r="R22" i="22"/>
  <c r="R18" i="22"/>
  <c r="R17" i="22"/>
  <c r="R19" i="22"/>
  <c r="R24" i="22"/>
  <c r="R21" i="22"/>
  <c r="R16" i="22"/>
  <c r="R20" i="22"/>
  <c r="R23" i="22"/>
  <c r="R25" i="22"/>
  <c r="Q38" i="22"/>
  <c r="S5" i="22" l="1" a="1"/>
  <c r="S8" i="22" s="1"/>
  <c r="R26" i="22"/>
  <c r="R33" i="22" s="1"/>
  <c r="R28" i="22" l="1"/>
  <c r="R40" i="22" s="1"/>
  <c r="R30" i="22"/>
  <c r="R42" i="22" s="1"/>
  <c r="R31" i="22"/>
  <c r="R43" i="22" s="1"/>
  <c r="R34" i="22"/>
  <c r="R46" i="22" s="1"/>
  <c r="R45" i="22"/>
  <c r="R37" i="22"/>
  <c r="R49" i="22" s="1"/>
  <c r="R35" i="22"/>
  <c r="R47" i="22" s="1"/>
  <c r="R32" i="22"/>
  <c r="R44" i="22" s="1"/>
  <c r="R36" i="22"/>
  <c r="R48" i="22" s="1"/>
  <c r="R29" i="22"/>
  <c r="R41" i="22" s="1"/>
  <c r="S10" i="22"/>
  <c r="S9" i="22"/>
  <c r="S13" i="22"/>
  <c r="S11" i="22"/>
  <c r="S14" i="22"/>
  <c r="S5" i="22"/>
  <c r="S12" i="22"/>
  <c r="S7" i="22"/>
  <c r="S6" i="22"/>
  <c r="R39" i="22" l="1"/>
  <c r="S20" i="22"/>
  <c r="S25" i="22"/>
  <c r="S17" i="22"/>
  <c r="S22" i="22"/>
  <c r="S21" i="22"/>
  <c r="S19" i="22"/>
  <c r="S24" i="22"/>
  <c r="S16" i="22"/>
  <c r="S18" i="22"/>
  <c r="S23" i="22"/>
  <c r="R38" i="22"/>
  <c r="T5" i="22" l="1" a="1"/>
  <c r="T14" i="22" s="1"/>
  <c r="S26" i="22"/>
  <c r="S36" i="22" s="1"/>
  <c r="S31" i="22" l="1"/>
  <c r="S43" i="22" s="1"/>
  <c r="S35" i="22"/>
  <c r="S47" i="22" s="1"/>
  <c r="S32" i="22"/>
  <c r="S44" i="22" s="1"/>
  <c r="S29" i="22"/>
  <c r="S41" i="22" s="1"/>
  <c r="S30" i="22"/>
  <c r="S42" i="22" s="1"/>
  <c r="S37" i="22"/>
  <c r="S49" i="22" s="1"/>
  <c r="S33" i="22"/>
  <c r="S45" i="22" s="1"/>
  <c r="S28" i="22"/>
  <c r="S40" i="22" s="1"/>
  <c r="S34" i="22"/>
  <c r="S46" i="22" s="1"/>
  <c r="T11" i="22"/>
  <c r="T6" i="22"/>
  <c r="T8" i="22"/>
  <c r="T9" i="22"/>
  <c r="T10" i="22"/>
  <c r="T5" i="22"/>
  <c r="T12" i="22"/>
  <c r="T13" i="22"/>
  <c r="T7" i="22"/>
  <c r="S48" i="22"/>
  <c r="S39" i="22" l="1"/>
  <c r="T25" i="22"/>
  <c r="T22" i="22"/>
  <c r="T23" i="22"/>
  <c r="T17" i="22"/>
  <c r="T20" i="22"/>
  <c r="T18" i="22"/>
  <c r="T21" i="22"/>
  <c r="T24" i="22"/>
  <c r="T19" i="22"/>
  <c r="T16" i="22"/>
  <c r="S38" i="22"/>
  <c r="U5" i="22" l="1" a="1"/>
  <c r="U5" i="22" s="1"/>
  <c r="T26" i="22"/>
  <c r="T33" i="22" s="1"/>
  <c r="T36" i="22" l="1"/>
  <c r="T48" i="22" s="1"/>
  <c r="T31" i="22"/>
  <c r="T43" i="22" s="1"/>
  <c r="T35" i="22"/>
  <c r="T47" i="22" s="1"/>
  <c r="T34" i="22"/>
  <c r="T46" i="22" s="1"/>
  <c r="T37" i="22"/>
  <c r="T49" i="22" s="1"/>
  <c r="T30" i="22"/>
  <c r="T42" i="22" s="1"/>
  <c r="T29" i="22"/>
  <c r="T41" i="22" s="1"/>
  <c r="T32" i="22"/>
  <c r="T44" i="22" s="1"/>
  <c r="T28" i="22"/>
  <c r="T40" i="22" s="1"/>
  <c r="U13" i="22"/>
  <c r="U7" i="22"/>
  <c r="U11" i="22"/>
  <c r="U8" i="22"/>
  <c r="U14" i="22"/>
  <c r="U12" i="22"/>
  <c r="U9" i="22"/>
  <c r="U10" i="22"/>
  <c r="U6" i="22"/>
  <c r="T45" i="22"/>
  <c r="T39" i="22" l="1"/>
  <c r="U25" i="22"/>
  <c r="U19" i="22"/>
  <c r="T38" i="22"/>
  <c r="U23" i="22"/>
  <c r="U24" i="22"/>
  <c r="U20" i="22"/>
  <c r="U18" i="22"/>
  <c r="U16" i="22"/>
  <c r="U22" i="22"/>
  <c r="U17" i="22"/>
  <c r="U21" i="22"/>
  <c r="V5" i="22" l="1" a="1"/>
  <c r="V9" i="22" s="1"/>
  <c r="U26" i="22"/>
  <c r="U30" i="22" s="1"/>
  <c r="U36" i="22" l="1"/>
  <c r="U48" i="22" s="1"/>
  <c r="U29" i="22"/>
  <c r="U41" i="22" s="1"/>
  <c r="U34" i="22"/>
  <c r="U46" i="22" s="1"/>
  <c r="U37" i="22"/>
  <c r="U49" i="22" s="1"/>
  <c r="U35" i="22"/>
  <c r="U47" i="22" s="1"/>
  <c r="U31" i="22"/>
  <c r="U43" i="22" s="1"/>
  <c r="U33" i="22"/>
  <c r="U45" i="22" s="1"/>
  <c r="U32" i="22"/>
  <c r="U44" i="22" s="1"/>
  <c r="U28" i="22"/>
  <c r="U40" i="22" s="1"/>
  <c r="V5" i="22"/>
  <c r="V14" i="22"/>
  <c r="V8" i="22"/>
  <c r="V13" i="22"/>
  <c r="V11" i="22"/>
  <c r="V10" i="22"/>
  <c r="V7" i="22"/>
  <c r="V6" i="22"/>
  <c r="V12" i="22"/>
  <c r="U42" i="22"/>
  <c r="U39" i="22" l="1"/>
  <c r="V22" i="22"/>
  <c r="V20" i="22"/>
  <c r="V23" i="22"/>
  <c r="V16" i="22"/>
  <c r="V25" i="22"/>
  <c r="V18" i="22"/>
  <c r="V17" i="22"/>
  <c r="V24" i="22"/>
  <c r="V21" i="22"/>
  <c r="V19" i="22"/>
  <c r="U38" i="22"/>
  <c r="W5" i="22" l="1" a="1"/>
  <c r="W8" i="22" s="1"/>
  <c r="V26" i="22"/>
  <c r="V29" i="22" s="1"/>
  <c r="V36" i="22" l="1"/>
  <c r="V48" i="22" s="1"/>
  <c r="V33" i="22"/>
  <c r="V45" i="22" s="1"/>
  <c r="V35" i="22"/>
  <c r="V47" i="22" s="1"/>
  <c r="V32" i="22"/>
  <c r="V44" i="22" s="1"/>
  <c r="V30" i="22"/>
  <c r="V42" i="22" s="1"/>
  <c r="V34" i="22"/>
  <c r="V46" i="22" s="1"/>
  <c r="V28" i="22"/>
  <c r="V40" i="22" s="1"/>
  <c r="V37" i="22"/>
  <c r="V49" i="22" s="1"/>
  <c r="V31" i="22"/>
  <c r="V43" i="22" s="1"/>
  <c r="W13" i="22"/>
  <c r="W7" i="22"/>
  <c r="W14" i="22"/>
  <c r="W6" i="22"/>
  <c r="W11" i="22"/>
  <c r="W9" i="22"/>
  <c r="W5" i="22"/>
  <c r="W10" i="22"/>
  <c r="W12" i="22"/>
  <c r="V41" i="22"/>
  <c r="V39" i="22" l="1"/>
  <c r="W18" i="22"/>
  <c r="W24" i="22"/>
  <c r="W16" i="22"/>
  <c r="W22" i="22"/>
  <c r="W21" i="22"/>
  <c r="W20" i="22"/>
  <c r="W25" i="22"/>
  <c r="W19" i="22"/>
  <c r="W23" i="22"/>
  <c r="W17" i="22"/>
  <c r="V38" i="22"/>
  <c r="X5" i="22" l="1" a="1"/>
  <c r="X7" i="22" s="1"/>
  <c r="W26" i="22"/>
  <c r="W37" i="22" s="1"/>
  <c r="W31" i="22" l="1"/>
  <c r="W43" i="22" s="1"/>
  <c r="W36" i="22"/>
  <c r="W48" i="22" s="1"/>
  <c r="W30" i="22"/>
  <c r="W42" i="22" s="1"/>
  <c r="W32" i="22"/>
  <c r="W44" i="22" s="1"/>
  <c r="W33" i="22"/>
  <c r="W45" i="22" s="1"/>
  <c r="W29" i="22"/>
  <c r="W41" i="22" s="1"/>
  <c r="W34" i="22"/>
  <c r="W46" i="22" s="1"/>
  <c r="W35" i="22"/>
  <c r="W47" i="22" s="1"/>
  <c r="W28" i="22"/>
  <c r="W40" i="22" s="1"/>
  <c r="X12" i="22"/>
  <c r="X13" i="22"/>
  <c r="X5" i="22"/>
  <c r="W49" i="22"/>
  <c r="X14" i="22"/>
  <c r="X10" i="22"/>
  <c r="X11" i="22"/>
  <c r="X8" i="22"/>
  <c r="X6" i="22"/>
  <c r="X9" i="22"/>
  <c r="W39" i="22" l="1"/>
  <c r="X17" i="22"/>
  <c r="X21" i="22"/>
  <c r="W38" i="22"/>
  <c r="X24" i="22"/>
  <c r="X20" i="22"/>
  <c r="X18" i="22"/>
  <c r="X23" i="22"/>
  <c r="X22" i="22"/>
  <c r="X16" i="22"/>
  <c r="X19" i="22"/>
  <c r="X25" i="22"/>
  <c r="Y5" i="22" l="1" a="1"/>
  <c r="Y9" i="22" s="1"/>
  <c r="X26" i="22"/>
  <c r="X28" i="22" l="1"/>
  <c r="X40" i="22" s="1"/>
  <c r="X34" i="22"/>
  <c r="X46" i="22" s="1"/>
  <c r="X30" i="22"/>
  <c r="X42" i="22" s="1"/>
  <c r="X33" i="22"/>
  <c r="X45" i="22" s="1"/>
  <c r="X29" i="22"/>
  <c r="X41" i="22" s="1"/>
  <c r="X31" i="22"/>
  <c r="X43" i="22" s="1"/>
  <c r="X37" i="22"/>
  <c r="X49" i="22" s="1"/>
  <c r="X32" i="22"/>
  <c r="X44" i="22" s="1"/>
  <c r="X35" i="22"/>
  <c r="X47" i="22" s="1"/>
  <c r="X36" i="22"/>
  <c r="X48" i="22" s="1"/>
  <c r="Y5" i="22"/>
  <c r="Y11" i="22"/>
  <c r="Y12" i="22"/>
  <c r="Y10" i="22"/>
  <c r="Y8" i="22"/>
  <c r="Y14" i="22"/>
  <c r="Y7" i="22"/>
  <c r="Y6" i="22"/>
  <c r="Y13" i="22"/>
  <c r="X39" i="22" l="1"/>
  <c r="Y18" i="22"/>
  <c r="Y20" i="22"/>
  <c r="Y23" i="22"/>
  <c r="Y22" i="22"/>
  <c r="Y17" i="22"/>
  <c r="Y16" i="22"/>
  <c r="Y24" i="22"/>
  <c r="Y19" i="22"/>
  <c r="Y25" i="22"/>
  <c r="Y21" i="22"/>
  <c r="X38" i="22"/>
  <c r="Y26" i="22" l="1"/>
  <c r="Y37" i="22" s="1"/>
  <c r="Y34" i="22" l="1"/>
  <c r="Y46" i="22" s="1"/>
  <c r="Y32" i="22"/>
  <c r="Y44" i="22" s="1"/>
  <c r="Y30" i="22"/>
  <c r="Y42" i="22" s="1"/>
  <c r="Y33" i="22"/>
  <c r="Y45" i="22" s="1"/>
  <c r="Y28" i="22"/>
  <c r="Y40" i="22" s="1"/>
  <c r="Y35" i="22"/>
  <c r="Y47" i="22" s="1"/>
  <c r="Y31" i="22"/>
  <c r="Y43" i="22" s="1"/>
  <c r="Y29" i="22"/>
  <c r="Y41" i="22" s="1"/>
  <c r="Y36" i="22"/>
  <c r="Y48" i="22" s="1"/>
  <c r="Y49" i="22"/>
  <c r="Y39" i="22" l="1"/>
  <c r="O38" i="8" a="1"/>
  <c r="O40" i="8" s="1"/>
  <c r="Y38" i="22"/>
  <c r="L30" i="8" s="1"/>
  <c r="M32" i="8" s="1"/>
  <c r="M40" i="22" l="1"/>
  <c r="O20" i="8"/>
  <c r="O43" i="8"/>
  <c r="O45" i="8"/>
  <c r="X40" i="8" s="1"/>
  <c r="O42" i="8"/>
  <c r="O41" i="8"/>
  <c r="O21" i="8" s="1"/>
  <c r="O44" i="8"/>
  <c r="W40" i="8" s="1"/>
  <c r="O47" i="8"/>
  <c r="O27" i="8" s="1"/>
  <c r="O39" i="8"/>
  <c r="O46" i="8"/>
  <c r="Y40" i="8" s="1"/>
  <c r="O38" i="8"/>
  <c r="S38" i="8" s="1"/>
  <c r="B40" i="22"/>
  <c r="C41" i="22" s="1"/>
  <c r="D42" i="22" s="1"/>
  <c r="K15" i="8" l="1"/>
  <c r="M41" i="22"/>
  <c r="B39" i="22" s="1"/>
  <c r="O26" i="8"/>
  <c r="Z46" i="8"/>
  <c r="AA46" i="8" s="1"/>
  <c r="T40" i="8"/>
  <c r="X41" i="8"/>
  <c r="Y41" i="8"/>
  <c r="Z41" i="8"/>
  <c r="W41" i="8"/>
  <c r="X39" i="8"/>
  <c r="Y39" i="8"/>
  <c r="Z39" i="8"/>
  <c r="W39" i="8"/>
  <c r="U40" i="8"/>
  <c r="X42" i="8"/>
  <c r="Z42" i="8"/>
  <c r="W42" i="8"/>
  <c r="Y42" i="8"/>
  <c r="O25" i="8"/>
  <c r="Z45" i="8"/>
  <c r="Y45" i="8"/>
  <c r="V38" i="8"/>
  <c r="Y38" i="8"/>
  <c r="X38" i="8"/>
  <c r="Z38" i="8"/>
  <c r="W38" i="8"/>
  <c r="O24" i="8"/>
  <c r="Z44" i="8"/>
  <c r="Y44" i="8"/>
  <c r="X44" i="8"/>
  <c r="O23" i="8"/>
  <c r="Z43" i="8"/>
  <c r="X43" i="8"/>
  <c r="Y43" i="8"/>
  <c r="W43" i="8"/>
  <c r="Z40" i="8"/>
  <c r="V40" i="8"/>
  <c r="V39" i="8"/>
  <c r="O18" i="8"/>
  <c r="U38" i="8"/>
  <c r="T38" i="8"/>
  <c r="V41" i="8"/>
  <c r="U41" i="8"/>
  <c r="O22" i="8"/>
  <c r="V42" i="8"/>
  <c r="R38" i="8"/>
  <c r="O19" i="8"/>
  <c r="U39" i="8"/>
  <c r="T39" i="8"/>
  <c r="S39" i="8"/>
  <c r="E43" i="22"/>
  <c r="AA42" i="8" l="1"/>
  <c r="P27" i="8"/>
  <c r="AA45" i="8"/>
  <c r="AA43" i="8"/>
  <c r="P24" i="8"/>
  <c r="P25" i="8"/>
  <c r="AA40" i="8"/>
  <c r="AA44" i="8"/>
  <c r="P26" i="8"/>
  <c r="AA38" i="8"/>
  <c r="P23" i="8"/>
  <c r="AA41" i="8"/>
  <c r="P18" i="8"/>
  <c r="P22" i="8"/>
  <c r="P21" i="8"/>
  <c r="P20" i="8"/>
  <c r="P19" i="8"/>
  <c r="AA39" i="8"/>
  <c r="F44" i="22"/>
  <c r="AA37" i="8" l="1"/>
  <c r="I32" i="8" s="1"/>
  <c r="G45" i="22"/>
  <c r="H46" i="22" l="1"/>
  <c r="I47" i="22" l="1"/>
  <c r="J48" i="22" s="1"/>
  <c r="K49" i="22" l="1"/>
  <c r="B51" i="22" l="1" a="1"/>
  <c r="C60" i="22" l="1"/>
  <c r="D58" i="22"/>
  <c r="D60" i="22"/>
  <c r="G59" i="22"/>
  <c r="F59" i="22"/>
  <c r="B54" i="22"/>
  <c r="I51" i="22"/>
  <c r="B60" i="22"/>
  <c r="H51" i="22"/>
  <c r="J54" i="22"/>
  <c r="K57" i="22"/>
  <c r="J57" i="22"/>
  <c r="G53" i="22"/>
  <c r="B53" i="22"/>
  <c r="F52" i="22"/>
  <c r="B56" i="22"/>
  <c r="G58" i="22"/>
  <c r="B57" i="22"/>
  <c r="E60" i="22"/>
  <c r="C54" i="22"/>
  <c r="C51" i="22"/>
  <c r="I54" i="22"/>
  <c r="D55" i="22"/>
  <c r="F60" i="22"/>
  <c r="K52" i="22"/>
  <c r="F57" i="22"/>
  <c r="J51" i="22"/>
  <c r="E57" i="22"/>
  <c r="F53" i="22"/>
  <c r="K53" i="22"/>
  <c r="E59" i="22"/>
  <c r="K54" i="22"/>
  <c r="H52" i="22"/>
  <c r="E52" i="22"/>
  <c r="C56" i="22"/>
  <c r="D51" i="22"/>
  <c r="I52" i="22"/>
  <c r="J55" i="22"/>
  <c r="E53" i="22"/>
  <c r="F56" i="22"/>
  <c r="I59" i="22"/>
  <c r="G52" i="22"/>
  <c r="K59" i="22"/>
  <c r="I57" i="22"/>
  <c r="D56" i="22"/>
  <c r="C59" i="22"/>
  <c r="G54" i="22"/>
  <c r="I56" i="22"/>
  <c r="F58" i="22"/>
  <c r="K56" i="22"/>
  <c r="D57" i="22"/>
  <c r="K55" i="22"/>
  <c r="E51" i="22"/>
  <c r="E55" i="22"/>
  <c r="K51" i="22"/>
  <c r="F51" i="22"/>
  <c r="E58" i="22"/>
  <c r="D59" i="22"/>
  <c r="I53" i="22"/>
  <c r="I60" i="22"/>
  <c r="J53" i="22"/>
  <c r="B52" i="22"/>
  <c r="C55" i="22"/>
  <c r="G57" i="22"/>
  <c r="H56" i="22"/>
  <c r="G60" i="22"/>
  <c r="D54" i="22"/>
  <c r="C53" i="22"/>
  <c r="J60" i="22"/>
  <c r="J52" i="22"/>
  <c r="F54" i="22"/>
  <c r="E56" i="22"/>
  <c r="H60" i="22"/>
  <c r="C57" i="22"/>
  <c r="D52" i="22"/>
  <c r="H59" i="22"/>
  <c r="J56" i="22"/>
  <c r="H53" i="22"/>
  <c r="B55" i="22"/>
  <c r="K58" i="22"/>
  <c r="G55" i="22"/>
  <c r="B58" i="22"/>
  <c r="H54" i="22"/>
  <c r="I55" i="22"/>
  <c r="J58" i="22"/>
  <c r="B59" i="22"/>
  <c r="C58" i="22"/>
  <c r="G51" i="22"/>
  <c r="H55" i="22"/>
  <c r="H58" i="22"/>
  <c r="B51" i="22"/>
  <c r="D53" i="22"/>
  <c r="C52" i="22"/>
  <c r="E54" i="22"/>
  <c r="F55" i="22"/>
  <c r="G56" i="22"/>
  <c r="H57" i="22"/>
  <c r="I58" i="22"/>
  <c r="J59" i="22"/>
  <c r="K60" i="22"/>
  <c r="B62" i="22" l="1" a="1"/>
  <c r="B62" i="22" l="1"/>
  <c r="F62" i="22"/>
  <c r="J62" i="22"/>
  <c r="C62" i="22"/>
  <c r="G62" i="22"/>
  <c r="K62" i="22"/>
  <c r="E62" i="22"/>
  <c r="I62" i="22"/>
  <c r="D62" i="22"/>
  <c r="H62" i="22"/>
  <c r="O15" i="8" l="1"/>
</calcChain>
</file>

<file path=xl/sharedStrings.xml><?xml version="1.0" encoding="utf-8"?>
<sst xmlns="http://schemas.openxmlformats.org/spreadsheetml/2006/main" count="1153" uniqueCount="183">
  <si>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</si>
  <si>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</si>
  <si>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</si>
  <si>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</si>
  <si>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</si>
  <si>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</si>
  <si>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</si>
  <si>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</si>
  <si>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</si>
  <si>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</si>
  <si>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</si>
  <si>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</si>
  <si>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</si>
  <si>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</si>
  <si>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</si>
  <si>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</si>
  <si>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</si>
  <si>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</si>
  <si>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</si>
  <si>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</si>
  <si>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</si>
  <si>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</si>
  <si>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</si>
  <si>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</si>
  <si>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</si>
  <si>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</si>
  <si>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</si>
  <si>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</si>
  <si>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</si>
  <si>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</si>
  <si>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</si>
  <si>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</si>
  <si>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</si>
  <si>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</si>
  <si>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</si>
  <si>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</si>
  <si>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</si>
  <si>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</si>
  <si>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</si>
  <si>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</si>
  <si>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</si>
  <si>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</si>
  <si>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</si>
  <si>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</si>
  <si>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</si>
  <si>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</si>
  <si>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</si>
  <si>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</si>
  <si>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</si>
  <si>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</si>
  <si>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</si>
  <si>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</si>
  <si>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</si>
  <si>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</si>
  <si>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</si>
  <si>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</si>
  <si>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</si>
  <si>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</si>
  <si>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</si>
  <si>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</si>
  <si>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</si>
  <si>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</si>
  <si>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</si>
  <si>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</si>
  <si>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</si>
  <si>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</si>
  <si>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</si>
  <si>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</si>
  <si>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</si>
  <si>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</si>
  <si>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</si>
  <si>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Number of criteria (3 to 10)</t>
  </si>
  <si>
    <t>C</t>
  </si>
  <si>
    <t>Linear</t>
  </si>
  <si>
    <t>Power</t>
  </si>
  <si>
    <t>Geom</t>
  </si>
  <si>
    <t>Sqrt</t>
  </si>
  <si>
    <t>Balanced</t>
  </si>
  <si>
    <t>Scale:</t>
  </si>
  <si>
    <t>lambda: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</si>
  <si>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</si>
  <si>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</si>
  <si>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</si>
  <si>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</si>
  <si>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</si>
  <si>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</si>
  <si>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</si>
  <si>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</si>
  <si>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</si>
  <si>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</si>
  <si>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</si>
  <si>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</si>
  <si>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</si>
  <si>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</si>
  <si>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</si>
  <si>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</si>
  <si>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</si>
  <si>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</si>
  <si>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</si>
  <si>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t>Rk</t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</si>
  <si>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</si>
  <si>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</si>
  <si>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</si>
  <si>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</si>
  <si>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</si>
  <si>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</si>
  <si>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</si>
  <si>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</si>
  <si>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</si>
  <si>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</si>
  <si>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</si>
  <si>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</si>
  <si>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</si>
  <si>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</si>
  <si>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</si>
  <si>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</si>
  <si>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</si>
  <si>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</si>
  <si>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</si>
  <si>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</si>
  <si>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</si>
  <si>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</si>
  <si>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</si>
  <si>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</si>
  <si>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</si>
  <si>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</si>
  <si>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</si>
  <si>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</si>
  <si>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</si>
  <si>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</si>
  <si>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</si>
  <si>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</si>
  <si>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</si>
  <si>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</si>
  <si>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</si>
  <si>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</si>
  <si>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</si>
  <si>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</si>
  <si>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</si>
  <si>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</si>
  <si>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</si>
  <si>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</si>
  <si>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</si>
  <si>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</si>
  <si>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</si>
  <si>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</si>
  <si>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</si>
  <si>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</si>
  <si>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</si>
  <si>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</si>
  <si>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</si>
  <si>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</si>
  <si>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</si>
  <si>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</si>
  <si>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</si>
  <si>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</si>
  <si>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</si>
  <si>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</si>
  <si>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</si>
  <si>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</si>
  <si>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</si>
  <si>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</si>
  <si>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For the 3 most inconsistent judgments the ideal judgment resulting in lowest inconsistency is displayed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</si>
  <si>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</si>
  <si>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</si>
  <si>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</si>
  <si>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</si>
  <si>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</si>
  <si>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</si>
  <si>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</si>
  <si>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</si>
  <si>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</si>
  <si>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r>
      <t>K. D. Goepel</t>
    </r>
    <r>
      <rPr>
        <sz val="10"/>
        <color theme="3"/>
        <rFont val="Arial"/>
        <family val="2"/>
      </rPr>
      <t xml:space="preserve"> Version 26.07.2014</t>
    </r>
  </si>
  <si>
    <t>F1</t>
  </si>
  <si>
    <t>F2</t>
  </si>
  <si>
    <t>F3</t>
  </si>
  <si>
    <t>Soriana</t>
  </si>
  <si>
    <t>Wallamart</t>
  </si>
  <si>
    <t>Chedraui</t>
  </si>
  <si>
    <t>F4</t>
  </si>
  <si>
    <t>Super Aki</t>
  </si>
  <si>
    <t>F5</t>
  </si>
  <si>
    <t>Supermarket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</si>
</sst>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%"/>
    <numFmt numFmtId="165" formatCode="0.000"/>
    <numFmt numFmtId="166" formatCode="_(* #,##0.0000_);_(* \(#,##0.0000\);_(* &quot;-&quot;??_);_(@_)"/>
    <numFmt numFmtId="167" formatCode="[$-409]d\-mmm\-yy;@"/>
    <numFmt numFmtId="168" formatCode="0.0"/>
    <numFmt numFmtId="169" formatCode="0.0E+00"/>
    <numFmt numFmtId="170" formatCode="0E+00"/>
  </numFmts>
  <fonts count="4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color indexed="18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6" fillId="15" borderId="32" applyNumberFormat="0" applyAlignment="0" applyProtection="0"/>
    <xf numFmtId="0" fontId="28" fillId="16" borderId="34" applyNumberFormat="0" applyAlignment="0" applyProtection="0"/>
    <xf numFmtId="0" fontId="30" fillId="18" borderId="0" applyNumberFormat="0" applyBorder="0" applyAlignment="0" applyProtection="0"/>
    <xf numFmtId="0" fontId="35" fillId="21" borderId="0" applyNumberFormat="0" applyBorder="0" applyAlignment="0" applyProtection="0"/>
    <xf numFmtId="0" fontId="37" fillId="22" borderId="34" applyNumberFormat="0" applyAlignment="0" applyProtection="0"/>
  </cellStyleXfs>
  <cellXfs count="480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2" fillId="2" borderId="9" xfId="0" applyFont="1" applyFill="1" applyBorder="1" applyProtection="1"/>
    <xf numFmtId="0" fontId="2" fillId="2" borderId="4" xfId="0" applyFont="1" applyFill="1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164" fontId="6" fillId="0" borderId="0" xfId="2" applyNumberFormat="1" applyFont="1" applyFill="1" applyBorder="1" applyAlignment="1" applyProtection="1">
      <alignment horizontal="center" vertic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2" fillId="0" borderId="0" xfId="0" applyFont="1" applyBorder="1" applyAlignment="1" applyProtection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9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2" fillId="0" borderId="0" xfId="6" applyAlignment="1">
      <alignment horizontal="right"/>
    </xf>
    <xf numFmtId="0" fontId="22" fillId="0" borderId="0" xfId="6"/>
    <xf numFmtId="0" fontId="23" fillId="0" borderId="0" xfId="6" applyFont="1"/>
    <xf numFmtId="0" fontId="22" fillId="0" borderId="0" xfId="6" applyAlignment="1">
      <alignment horizontal="center"/>
    </xf>
    <xf numFmtId="0" fontId="22" fillId="0" borderId="0" xfId="6" applyBorder="1" applyAlignment="1">
      <alignment horizontal="center"/>
    </xf>
    <xf numFmtId="43" fontId="22" fillId="12" borderId="0" xfId="6" applyNumberFormat="1" applyFill="1" applyBorder="1"/>
    <xf numFmtId="43" fontId="22" fillId="10" borderId="0" xfId="6" applyNumberFormat="1" applyFill="1" applyBorder="1"/>
    <xf numFmtId="43" fontId="0" fillId="0" borderId="0" xfId="7" applyFont="1" applyFill="1" applyBorder="1"/>
    <xf numFmtId="0" fontId="22" fillId="0" borderId="0" xfId="6" applyFill="1" applyBorder="1" applyAlignment="1">
      <alignment horizontal="center"/>
    </xf>
    <xf numFmtId="164" fontId="0" fillId="0" borderId="0" xfId="8" applyNumberFormat="1" applyFont="1" applyFill="1" applyBorder="1"/>
    <xf numFmtId="164" fontId="0" fillId="0" borderId="0" xfId="8" applyNumberFormat="1" applyFont="1"/>
    <xf numFmtId="10" fontId="0" fillId="0" borderId="0" xfId="8" applyNumberFormat="1" applyFont="1"/>
    <xf numFmtId="0" fontId="22" fillId="0" borderId="0" xfId="6" applyBorder="1"/>
    <xf numFmtId="0" fontId="23" fillId="0" borderId="0" xfId="6" applyFont="1" applyBorder="1"/>
    <xf numFmtId="166" fontId="22" fillId="5" borderId="0" xfId="6" applyNumberFormat="1" applyFill="1" applyBorder="1"/>
    <xf numFmtId="0" fontId="22" fillId="0" borderId="31" xfId="6" applyBorder="1"/>
    <xf numFmtId="0" fontId="22" fillId="0" borderId="0" xfId="6" applyFill="1"/>
    <xf numFmtId="0" fontId="22" fillId="13" borderId="0" xfId="6" applyFill="1"/>
    <xf numFmtId="2" fontId="22" fillId="13" borderId="0" xfId="6" applyNumberFormat="1" applyFill="1"/>
    <xf numFmtId="0" fontId="22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3" fillId="7" borderId="7" xfId="6" applyFont="1" applyFill="1" applyBorder="1"/>
    <xf numFmtId="0" fontId="23" fillId="7" borderId="8" xfId="6" applyNumberFormat="1" applyFont="1" applyFill="1" applyBorder="1"/>
    <xf numFmtId="0" fontId="1" fillId="0" borderId="0" xfId="0" applyFont="1" applyFill="1" applyBorder="1"/>
    <xf numFmtId="0" fontId="6" fillId="0" borderId="0" xfId="0" applyFont="1" applyBorder="1" applyAlignment="1" applyProtection="1"/>
    <xf numFmtId="0" fontId="11" fillId="6" borderId="0" xfId="0" applyFont="1" applyFill="1" applyAlignment="1"/>
    <xf numFmtId="43" fontId="22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7" xfId="0" applyFont="1" applyFill="1" applyBorder="1" applyAlignment="1" applyProtection="1">
      <alignment horizontal="center"/>
      <protection locked="0"/>
    </xf>
    <xf numFmtId="0" fontId="0" fillId="17" borderId="37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9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8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9" fillId="9" borderId="0" xfId="0" applyNumberFormat="1" applyFont="1" applyFill="1" applyBorder="1" applyAlignment="1" applyProtection="1">
      <alignment horizontal="center" vertical="center"/>
    </xf>
    <xf numFmtId="0" fontId="22" fillId="5" borderId="29" xfId="6" applyNumberFormat="1" applyFill="1" applyBorder="1"/>
    <xf numFmtId="0" fontId="22" fillId="5" borderId="30" xfId="6" applyNumberFormat="1" applyFill="1" applyBorder="1"/>
    <xf numFmtId="0" fontId="12" fillId="14" borderId="0" xfId="0" applyFont="1" applyFill="1"/>
    <xf numFmtId="0" fontId="23" fillId="0" borderId="0" xfId="6" applyFont="1" applyFill="1" applyAlignment="1">
      <alignment horizontal="right"/>
    </xf>
    <xf numFmtId="43" fontId="22" fillId="0" borderId="0" xfId="6" applyNumberForma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2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9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40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2" xfId="0" applyFont="1" applyFill="1" applyBorder="1" applyAlignment="1">
      <alignment horizontal="center"/>
    </xf>
    <xf numFmtId="0" fontId="19" fillId="9" borderId="43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3" xfId="0" applyNumberFormat="1" applyFont="1" applyFill="1" applyBorder="1" applyAlignment="1" applyProtection="1">
      <alignment horizontal="center" vertical="center"/>
    </xf>
    <xf numFmtId="0" fontId="3" fillId="1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5" xfId="0" applyFill="1" applyBorder="1"/>
    <xf numFmtId="0" fontId="0" fillId="19" borderId="45" xfId="0" applyFill="1" applyBorder="1" applyProtection="1"/>
    <xf numFmtId="0" fontId="3" fillId="19" borderId="45" xfId="0" applyFont="1" applyFill="1" applyBorder="1" applyAlignment="1" applyProtection="1">
      <alignment horizontal="left" indent="1"/>
    </xf>
    <xf numFmtId="0" fontId="0" fillId="0" borderId="45" xfId="0" applyBorder="1"/>
    <xf numFmtId="0" fontId="0" fillId="19" borderId="46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4" fillId="19" borderId="44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2" fillId="20" borderId="13" xfId="0" applyFont="1" applyFill="1" applyBorder="1" applyAlignment="1" applyProtection="1">
      <alignment horizontal="left"/>
    </xf>
    <xf numFmtId="0" fontId="0" fillId="20" borderId="13" xfId="0" applyFill="1" applyBorder="1" applyAlignment="1"/>
    <xf numFmtId="0" fontId="0" fillId="20" borderId="35" xfId="0" applyFill="1" applyBorder="1" applyAlignment="1"/>
    <xf numFmtId="0" fontId="2" fillId="20" borderId="13" xfId="0" applyFont="1" applyFill="1" applyBorder="1" applyAlignment="1" applyProtection="1"/>
    <xf numFmtId="0" fontId="0" fillId="20" borderId="13" xfId="0" applyFill="1" applyBorder="1" applyProtection="1"/>
    <xf numFmtId="0" fontId="0" fillId="20" borderId="35" xfId="0" applyFill="1" applyBorder="1" applyProtection="1"/>
    <xf numFmtId="0" fontId="3" fillId="20" borderId="14" xfId="0" applyFont="1" applyFill="1" applyBorder="1" applyAlignment="1" applyProtection="1">
      <alignment horizontal="center"/>
    </xf>
    <xf numFmtId="0" fontId="3" fillId="20" borderId="47" xfId="0" applyFont="1" applyFill="1" applyBorder="1" applyAlignment="1" applyProtection="1">
      <alignment horizontal="center"/>
    </xf>
    <xf numFmtId="0" fontId="3" fillId="20" borderId="36" xfId="0" applyFont="1" applyFill="1" applyBorder="1" applyAlignment="1" applyProtection="1">
      <alignment horizontal="center"/>
    </xf>
    <xf numFmtId="0" fontId="3" fillId="20" borderId="33" xfId="0" applyFont="1" applyFill="1" applyBorder="1" applyAlignment="1" applyProtection="1">
      <alignment horizont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8" xfId="0" applyFill="1" applyBorder="1" applyAlignment="1" applyProtection="1">
      <alignment horizontal="center"/>
      <protection locked="0"/>
    </xf>
    <xf numFmtId="0" fontId="0" fillId="17" borderId="49" xfId="0" applyFill="1" applyBorder="1" applyAlignment="1" applyProtection="1">
      <alignment horizontal="center"/>
      <protection locked="0"/>
    </xf>
    <xf numFmtId="0" fontId="3" fillId="19" borderId="20" xfId="0" applyNumberFormat="1" applyFont="1" applyFill="1" applyBorder="1" applyAlignment="1" applyProtection="1">
      <alignment horizontal="left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21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9" fontId="18" fillId="3" borderId="12" xfId="2" applyNumberFormat="1" applyFont="1" applyFill="1" applyBorder="1" applyAlignment="1" applyProtection="1">
      <alignment horizontal="center"/>
    </xf>
    <xf numFmtId="9" fontId="18" fillId="3" borderId="12" xfId="0" applyNumberFormat="1" applyFont="1" applyFill="1" applyBorder="1" applyAlignment="1" applyProtection="1">
      <alignment horizontal="center"/>
    </xf>
    <xf numFmtId="9" fontId="18" fillId="0" borderId="12" xfId="0" applyNumberFormat="1" applyFont="1" applyFill="1" applyBorder="1" applyAlignment="1" applyProtection="1">
      <alignment horizontal="center"/>
    </xf>
    <xf numFmtId="9" fontId="18" fillId="0" borderId="6" xfId="0" applyNumberFormat="1" applyFont="1" applyFill="1" applyBorder="1" applyAlignment="1" applyProtection="1">
      <alignment horizontal="center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3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9" fillId="19" borderId="0" xfId="0" applyFont="1" applyFill="1" applyBorder="1"/>
    <xf numFmtId="0" fontId="27" fillId="19" borderId="0" xfId="0" applyFont="1" applyFill="1" applyBorder="1"/>
    <xf numFmtId="0" fontId="27" fillId="19" borderId="0" xfId="0" applyFont="1" applyFill="1" applyBorder="1" applyAlignment="1" applyProtection="1">
      <alignment horizontal="right" vertical="center"/>
    </xf>
    <xf numFmtId="0" fontId="27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20" fillId="19" borderId="0" xfId="0" applyFont="1" applyFill="1" applyAlignment="1" applyProtection="1">
      <alignment horizontal="center"/>
    </xf>
    <xf numFmtId="2" fontId="27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1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4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3" fillId="19" borderId="0" xfId="0" applyFont="1" applyFill="1" applyAlignment="1">
      <alignment horizontal="right" vertical="center"/>
    </xf>
    <xf numFmtId="0" fontId="31" fillId="19" borderId="0" xfId="6" applyFont="1" applyFill="1" applyBorder="1" applyAlignment="1">
      <alignment horizontal="center" vertical="center"/>
    </xf>
    <xf numFmtId="0" fontId="0" fillId="19" borderId="4" xfId="0" applyFill="1" applyBorder="1" applyProtection="1"/>
    <xf numFmtId="0" fontId="0" fillId="19" borderId="5" xfId="0" applyFill="1" applyBorder="1" applyProtection="1"/>
    <xf numFmtId="0" fontId="0" fillId="19" borderId="11" xfId="0" applyFill="1" applyBorder="1" applyProtection="1"/>
    <xf numFmtId="0" fontId="0" fillId="19" borderId="12" xfId="0" applyFill="1" applyBorder="1"/>
    <xf numFmtId="0" fontId="0" fillId="19" borderId="12" xfId="0" applyFill="1" applyBorder="1" applyProtection="1"/>
    <xf numFmtId="0" fontId="0" fillId="19" borderId="6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0" fontId="2" fillId="19" borderId="14" xfId="0" applyFont="1" applyFill="1" applyBorder="1" applyAlignment="1" applyProtection="1">
      <alignment horizontal="center"/>
    </xf>
    <xf numFmtId="0" fontId="0" fillId="19" borderId="12" xfId="0" applyFill="1" applyBorder="1" applyAlignment="1" applyProtection="1">
      <alignment horizontal="center"/>
    </xf>
    <xf numFmtId="165" fontId="0" fillId="0" borderId="0" xfId="0" applyNumberFormat="1" applyFill="1"/>
    <xf numFmtId="0" fontId="36" fillId="19" borderId="0" xfId="10" applyFont="1" applyFill="1" applyBorder="1" applyAlignment="1" applyProtection="1"/>
    <xf numFmtId="164" fontId="28" fillId="16" borderId="34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6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9" fillId="19" borderId="0" xfId="0" applyFont="1" applyFill="1" applyBorder="1"/>
    <xf numFmtId="2" fontId="38" fillId="19" borderId="20" xfId="13" applyNumberFormat="1" applyFont="1" applyFill="1" applyBorder="1" applyAlignment="1">
      <alignment horizontal="right" vertical="center"/>
    </xf>
    <xf numFmtId="0" fontId="0" fillId="19" borderId="52" xfId="0" applyFill="1" applyBorder="1"/>
    <xf numFmtId="9" fontId="3" fillId="23" borderId="0" xfId="2" applyFont="1" applyFill="1" applyBorder="1" applyAlignment="1">
      <alignment vertical="center"/>
    </xf>
    <xf numFmtId="0" fontId="3" fillId="0" borderId="0" xfId="0" applyFont="1" applyFill="1"/>
    <xf numFmtId="164" fontId="40" fillId="21" borderId="1" xfId="12" applyNumberFormat="1" applyFont="1" applyBorder="1" applyAlignment="1" applyProtection="1">
      <alignment horizontal="center" vertical="center"/>
    </xf>
    <xf numFmtId="2" fontId="41" fillId="19" borderId="20" xfId="13" applyNumberFormat="1" applyFont="1" applyFill="1" applyBorder="1" applyAlignment="1">
      <alignment horizontal="right" vertical="center"/>
    </xf>
    <xf numFmtId="0" fontId="36" fillId="16" borderId="34" xfId="10" applyFont="1" applyAlignment="1" applyProtection="1"/>
    <xf numFmtId="0" fontId="42" fillId="16" borderId="34" xfId="10" applyFont="1" applyAlignment="1">
      <alignment horizontal="center"/>
    </xf>
    <xf numFmtId="0" fontId="3" fillId="23" borderId="0" xfId="2" applyNumberFormat="1" applyFont="1" applyFill="1" applyBorder="1" applyAlignment="1">
      <alignment vertical="center"/>
    </xf>
    <xf numFmtId="0" fontId="42" fillId="16" borderId="34" xfId="10" applyFont="1" applyAlignment="1" applyProtection="1">
      <alignment horizontal="center"/>
    </xf>
    <xf numFmtId="0" fontId="2" fillId="19" borderId="44" xfId="0" applyFont="1" applyFill="1" applyBorder="1"/>
    <xf numFmtId="0" fontId="3" fillId="0" borderId="0" xfId="0" applyFont="1" applyBorder="1" applyAlignment="1">
      <alignment horizontal="right"/>
    </xf>
    <xf numFmtId="9" fontId="44" fillId="16" borderId="34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2" fontId="40" fillId="21" borderId="1" xfId="12" applyNumberFormat="1" applyFont="1" applyBorder="1" applyAlignment="1" applyProtection="1">
      <alignment horizontal="center" vertical="center"/>
    </xf>
    <xf numFmtId="0" fontId="16" fillId="19" borderId="44" xfId="0" applyFont="1" applyFill="1" applyBorder="1"/>
    <xf numFmtId="0" fontId="3" fillId="13" borderId="20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28" fillId="16" borderId="53" xfId="10" applyBorder="1" applyAlignment="1">
      <alignment horizontal="center"/>
    </xf>
    <xf numFmtId="0" fontId="3" fillId="13" borderId="2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/>
    </xf>
    <xf numFmtId="0" fontId="0" fillId="13" borderId="20" xfId="0" applyFill="1" applyBorder="1"/>
    <xf numFmtId="0" fontId="0" fillId="13" borderId="0" xfId="0" applyFill="1" applyBorder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5" xfId="0" applyFont="1" applyFill="1" applyBorder="1" applyAlignment="1" applyProtection="1"/>
    <xf numFmtId="0" fontId="2" fillId="19" borderId="50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0" fontId="0" fillId="13" borderId="12" xfId="0" applyFill="1" applyBorder="1" applyAlignment="1" applyProtection="1">
      <alignment horizontal="center"/>
    </xf>
    <xf numFmtId="0" fontId="0" fillId="13" borderId="6" xfId="0" applyFill="1" applyBorder="1" applyAlignment="1" applyProtection="1">
      <alignment horizontal="center"/>
    </xf>
    <xf numFmtId="9" fontId="0" fillId="0" borderId="0" xfId="0" applyNumberFormat="1" applyFill="1" applyBorder="1"/>
    <xf numFmtId="164" fontId="1" fillId="0" borderId="0" xfId="2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9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9" fontId="18" fillId="0" borderId="12" xfId="2" applyNumberFormat="1" applyFont="1" applyFill="1" applyBorder="1" applyAlignment="1" applyProtection="1">
      <alignment horizontal="center"/>
    </xf>
    <xf numFmtId="9" fontId="18" fillId="0" borderId="6" xfId="2" applyNumberFormat="1" applyFont="1" applyFill="1" applyBorder="1" applyAlignment="1" applyProtection="1">
      <alignment horizontal="center"/>
    </xf>
    <xf numFmtId="164" fontId="3" fillId="19" borderId="19" xfId="2" applyNumberFormat="1" applyFont="1" applyFill="1" applyBorder="1" applyAlignment="1" applyProtection="1">
      <alignment horizontal="center" vertical="center"/>
    </xf>
    <xf numFmtId="0" fontId="28" fillId="19" borderId="34" xfId="10" applyFill="1" applyBorder="1" applyAlignment="1">
      <alignment horizontal="center"/>
    </xf>
    <xf numFmtId="0" fontId="28" fillId="19" borderId="34" xfId="10" applyFill="1" applyBorder="1"/>
    <xf numFmtId="0" fontId="3" fillId="19" borderId="19" xfId="0" applyFont="1" applyFill="1" applyBorder="1" applyAlignment="1">
      <alignment horizontal="center"/>
    </xf>
    <xf numFmtId="168" fontId="3" fillId="19" borderId="19" xfId="0" applyNumberFormat="1" applyFont="1" applyFill="1" applyBorder="1" applyAlignment="1">
      <alignment horizontal="center"/>
    </xf>
    <xf numFmtId="9" fontId="3" fillId="0" borderId="0" xfId="2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5" fillId="0" borderId="0" xfId="0" applyFont="1" applyAlignment="1">
      <alignment horizontal="center" vertical="center"/>
    </xf>
    <xf numFmtId="0" fontId="45" fillId="13" borderId="0" xfId="0" applyFont="1" applyFill="1" applyAlignment="1">
      <alignment horizontal="center"/>
    </xf>
    <xf numFmtId="0" fontId="45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7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7" fillId="19" borderId="0" xfId="0" applyFont="1" applyFill="1" applyBorder="1" applyAlignment="1">
      <alignment horizontal="center"/>
    </xf>
    <xf numFmtId="0" fontId="2" fillId="19" borderId="0" xfId="0" applyFont="1" applyFill="1" applyBorder="1" applyAlignment="1" applyProtection="1"/>
    <xf numFmtId="2" fontId="46" fillId="19" borderId="0" xfId="0" applyNumberFormat="1" applyFont="1" applyFill="1" applyAlignment="1" applyProtection="1">
      <alignment horizontal="center" vertical="center"/>
    </xf>
    <xf numFmtId="0" fontId="19" fillId="12" borderId="0" xfId="0" applyNumberFormat="1" applyFont="1" applyFill="1" applyBorder="1" applyAlignment="1" applyProtection="1">
      <alignment horizontal="center" vertical="center"/>
    </xf>
    <xf numFmtId="0" fontId="7" fillId="12" borderId="0" xfId="0" applyNumberFormat="1" applyFont="1" applyFill="1" applyBorder="1" applyAlignment="1" applyProtection="1">
      <alignment horizontal="center" vertical="center"/>
    </xf>
    <xf numFmtId="14" fontId="35" fillId="21" borderId="2" xfId="12" applyNumberFormat="1" applyBorder="1" applyAlignment="1">
      <alignment vertical="top" wrapText="1"/>
    </xf>
    <xf numFmtId="14" fontId="47" fillId="21" borderId="2" xfId="12" applyNumberFormat="1" applyFont="1" applyBorder="1" applyAlignment="1">
      <alignment vertical="top"/>
    </xf>
    <xf numFmtId="14" fontId="1" fillId="0" borderId="2" xfId="0" applyNumberFormat="1" applyFont="1" applyBorder="1"/>
    <xf numFmtId="0" fontId="22" fillId="25" borderId="0" xfId="6" applyFill="1"/>
    <xf numFmtId="0" fontId="22" fillId="0" borderId="0" xfId="6" applyNumberFormat="1" applyFill="1"/>
    <xf numFmtId="0" fontId="22" fillId="0" borderId="0" xfId="6" applyFill="1" applyAlignment="1">
      <alignment horizontal="right"/>
    </xf>
    <xf numFmtId="0" fontId="22" fillId="0" borderId="0" xfId="6" applyNumberFormat="1"/>
    <xf numFmtId="169" fontId="32" fillId="19" borderId="0" xfId="9" applyNumberFormat="1" applyFont="1" applyFill="1" applyBorder="1" applyProtection="1"/>
    <xf numFmtId="170" fontId="32" fillId="5" borderId="0" xfId="9" applyNumberFormat="1" applyFont="1" applyFill="1" applyBorder="1" applyAlignment="1" applyProtection="1">
      <alignment vertical="center"/>
    </xf>
    <xf numFmtId="169" fontId="22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2" fillId="0" borderId="2" xfId="12" applyNumberFormat="1" applyFont="1" applyFill="1" applyBorder="1" applyAlignment="1">
      <alignment vertical="top"/>
    </xf>
    <xf numFmtId="14" fontId="1" fillId="0" borderId="2" xfId="12" applyNumberFormat="1" applyFont="1" applyFill="1" applyBorder="1" applyAlignment="1">
      <alignment vertical="top" wrapText="1"/>
    </xf>
    <xf numFmtId="164" fontId="1" fillId="19" borderId="51" xfId="2" applyNumberFormat="1" applyFont="1" applyFill="1" applyBorder="1" applyAlignment="1" applyProtection="1">
      <alignment horizontal="center" vertical="center"/>
    </xf>
    <xf numFmtId="164" fontId="1" fillId="19" borderId="48" xfId="2" applyNumberFormat="1" applyFont="1" applyFill="1" applyBorder="1" applyAlignment="1" applyProtection="1">
      <alignment horizontal="center" vertical="center"/>
    </xf>
    <xf numFmtId="0" fontId="1" fillId="17" borderId="40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2" fillId="19" borderId="38" xfId="0" applyFont="1" applyFill="1" applyBorder="1" applyAlignment="1" applyProtection="1">
      <alignment horizontal="right" wrapText="1"/>
    </xf>
    <xf numFmtId="0" fontId="0" fillId="19" borderId="38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7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7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7" fontId="1" fillId="5" borderId="23" xfId="0" applyNumberFormat="1" applyFont="1" applyFill="1" applyBorder="1" applyAlignment="1" applyProtection="1">
      <alignment horizontal="center" vertical="top" wrapText="1"/>
      <protection locked="0"/>
    </xf>
    <xf numFmtId="165" fontId="28" fillId="16" borderId="34" xfId="10" applyNumberFormat="1" applyAlignment="1" applyProtection="1">
      <alignment horizontal="right"/>
    </xf>
    <xf numFmtId="0" fontId="28" fillId="16" borderId="34" xfId="10" applyAlignment="1">
      <alignment horizontal="right"/>
    </xf>
    <xf numFmtId="0" fontId="2" fillId="19" borderId="47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5" xfId="0" applyFill="1" applyBorder="1" applyAlignment="1"/>
    <xf numFmtId="0" fontId="28" fillId="16" borderId="34" xfId="10" applyAlignment="1" applyProtection="1"/>
    <xf numFmtId="0" fontId="28" fillId="16" borderId="34" xfId="10" applyAlignment="1"/>
    <xf numFmtId="49" fontId="1" fillId="5" borderId="45" xfId="0" applyNumberFormat="1" applyFont="1" applyFill="1" applyBorder="1" applyAlignment="1" applyProtection="1">
      <alignment horizontal="left" vertical="center"/>
      <protection locked="0"/>
    </xf>
    <xf numFmtId="0" fontId="0" fillId="0" borderId="45" xfId="0" applyBorder="1" applyAlignment="1" applyProtection="1">
      <alignment horizontal="left" vertical="center"/>
      <protection locked="0"/>
    </xf>
    <xf numFmtId="0" fontId="0" fillId="0" borderId="46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20" xfId="0" applyNumberFormat="1" applyFont="1" applyFill="1" applyBorder="1" applyAlignment="1" applyProtection="1">
      <alignment horizontal="left"/>
    </xf>
    <xf numFmtId="0" fontId="0" fillId="19" borderId="0" xfId="0" applyFill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21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6" fillId="19" borderId="44" xfId="0" applyNumberFormat="1" applyFont="1" applyFill="1" applyBorder="1" applyAlignment="1" applyProtection="1">
      <alignment horizontal="left"/>
    </xf>
    <xf numFmtId="0" fontId="0" fillId="19" borderId="45" xfId="0" applyFill="1" applyBorder="1" applyAlignment="1">
      <alignment horizontal="left"/>
    </xf>
    <xf numFmtId="0" fontId="0" fillId="19" borderId="4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/>
    </xf>
  </cellXfs>
  <cellStyles count="14">
    <cellStyle name="Calculation" xfId="10" builtinId="22"/>
    <cellStyle name="Check Cell" xfId="9" builtinId="23"/>
    <cellStyle name="Comma 2" xfId="7" xr:uid="{00000000-0005-0000-0000-000003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B000000}"/>
    <cellStyle name="Percent 3" xfId="8" xr:uid="{00000000-0005-0000-0000-00000C000000}"/>
  </cellStyles>
  <dxfs count="536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'10x10'!$N$39:$Y$39</c:f>
              <c:numCache>
                <c:formatCode>General</c:formatCode>
                <c:ptCount val="1"/>
                <c:pt idx="0">
                  <c:v>2.4741206527330737E-9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A-41CB-93A9-479204A5A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137528"/>
        <c:axId val="409376368"/>
      </c:lineChart>
      <c:catAx>
        <c:axId val="276137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409376368"/>
        <c:crossesAt val="1.0000000000000038E-16"/>
        <c:auto val="1"/>
        <c:lblAlgn val="ctr"/>
        <c:lblOffset val="100"/>
        <c:tickLblSkip val="1"/>
        <c:noMultiLvlLbl val="0"/>
      </c:catAx>
      <c:valAx>
        <c:axId val="40937636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27613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37</xdr:row>
      <xdr:rowOff>9525</xdr:rowOff>
    </xdr:from>
    <xdr:to>
      <xdr:col>14</xdr:col>
      <xdr:colOff>95249</xdr:colOff>
      <xdr:row>47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848225" y="5895975"/>
          <a:ext cx="95249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504825</xdr:colOff>
      <xdr:row>37</xdr:row>
      <xdr:rowOff>0</xdr:rowOff>
    </xdr:from>
    <xdr:to>
      <xdr:col>15</xdr:col>
      <xdr:colOff>9525</xdr:colOff>
      <xdr:row>47</xdr:row>
      <xdr:rowOff>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334000" y="5905500"/>
          <a:ext cx="85725" cy="2476500"/>
        </a:xfrm>
        <a:prstGeom prst="rightBracket">
          <a:avLst>
            <a:gd name="adj" fmla="val 31190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51</xdr:row>
      <xdr:rowOff>1</xdr:rowOff>
    </xdr:from>
    <xdr:to>
      <xdr:col>12</xdr:col>
      <xdr:colOff>19049</xdr:colOff>
      <xdr:row>71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72</xdr:row>
      <xdr:rowOff>0</xdr:rowOff>
    </xdr:from>
    <xdr:to>
      <xdr:col>12</xdr:col>
      <xdr:colOff>47626</xdr:colOff>
      <xdr:row>91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51</xdr:row>
      <xdr:rowOff>0</xdr:rowOff>
    </xdr:from>
    <xdr:to>
      <xdr:col>2</xdr:col>
      <xdr:colOff>47625</xdr:colOff>
      <xdr:row>70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72</xdr:row>
      <xdr:rowOff>0</xdr:rowOff>
    </xdr:from>
    <xdr:to>
      <xdr:col>2</xdr:col>
      <xdr:colOff>38100</xdr:colOff>
      <xdr:row>91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14</xdr:col>
      <xdr:colOff>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4914900" y="11468100"/>
          <a:ext cx="57150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pms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AK95"/>
  <sheetViews>
    <sheetView tabSelected="1" topLeftCell="A2" zoomScale="150" zoomScaleNormal="89" workbookViewId="0">
      <selection activeCell="F23" sqref="F23:N23"/>
    </sheetView>
  </sheetViews>
  <sheetFormatPr baseColWidth="10" defaultColWidth="9.1640625" defaultRowHeight="13" outlineLevelRow="1" outlineLevelCol="1" x14ac:dyDescent="0.15"/>
  <cols>
    <col min="1" max="1" width="9.5" customWidth="1"/>
    <col min="2" max="2" width="2.6640625" customWidth="1"/>
    <col min="3" max="12" width="5.1640625" customWidth="1"/>
    <col min="13" max="13" width="6.6640625" customWidth="1"/>
    <col min="14" max="14" width="1.5" customWidth="1"/>
    <col min="15" max="15" width="8.6640625" customWidth="1"/>
    <col min="16" max="16" width="4.33203125" customWidth="1"/>
    <col min="17" max="17" width="7.5" customWidth="1"/>
    <col min="18" max="24" width="4.6640625" hidden="1" customWidth="1" outlineLevel="1"/>
    <col min="25" max="25" width="6.1640625" hidden="1" customWidth="1" outlineLevel="1"/>
    <col min="26" max="27" width="4.6640625" hidden="1" customWidth="1" outlineLevel="1"/>
    <col min="28" max="28" width="9.1640625" collapsed="1"/>
  </cols>
  <sheetData>
    <row r="1" spans="1:24" ht="18" x14ac:dyDescent="0.2">
      <c r="A1" s="235" t="s">
        <v>100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</row>
    <row r="2" spans="1:24" x14ac:dyDescent="0.15">
      <c r="A2" s="236" t="s">
        <v>172</v>
      </c>
      <c r="B2" s="209"/>
      <c r="C2" s="209"/>
      <c r="D2" s="209"/>
      <c r="E2" s="209"/>
      <c r="G2" s="65" t="s">
        <v>169</v>
      </c>
      <c r="H2" s="209"/>
      <c r="I2" s="209"/>
      <c r="J2" s="209"/>
      <c r="K2" s="209"/>
      <c r="L2" s="209"/>
      <c r="M2" s="237" t="s">
        <v>29</v>
      </c>
      <c r="N2" s="209"/>
      <c r="O2" s="209"/>
      <c r="P2" s="209"/>
      <c r="R2" s="348">
        <v>1</v>
      </c>
      <c r="S2" s="348">
        <v>2</v>
      </c>
      <c r="T2" s="348">
        <v>3</v>
      </c>
      <c r="U2" s="348">
        <v>4</v>
      </c>
      <c r="V2" s="348">
        <v>5</v>
      </c>
      <c r="W2" s="348">
        <v>6</v>
      </c>
      <c r="X2" s="348">
        <v>7</v>
      </c>
    </row>
    <row r="3" spans="1:24" x14ac:dyDescent="0.15">
      <c r="A3" s="209"/>
      <c r="B3" s="207" t="s">
        <v>24</v>
      </c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132"/>
      <c r="R3" s="349" t="s">
        <v>73</v>
      </c>
      <c r="S3" s="349" t="s">
        <v>154</v>
      </c>
      <c r="T3" s="349" t="s">
        <v>76</v>
      </c>
      <c r="U3" s="349" t="s">
        <v>80</v>
      </c>
      <c r="V3" s="349" t="s">
        <v>77</v>
      </c>
      <c r="W3" s="349" t="s">
        <v>74</v>
      </c>
      <c r="X3" s="349" t="s">
        <v>75</v>
      </c>
    </row>
    <row r="4" spans="1:24" ht="6" customHeight="1" x14ac:dyDescent="0.15">
      <c r="A4" s="209"/>
      <c r="B4" s="208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132"/>
      <c r="R4" s="347"/>
      <c r="S4" s="347"/>
      <c r="T4" s="347"/>
      <c r="U4" s="347"/>
      <c r="V4" s="347"/>
      <c r="W4" s="347"/>
      <c r="X4" s="347"/>
    </row>
    <row r="5" spans="1:24" x14ac:dyDescent="0.15">
      <c r="A5" s="238" t="s">
        <v>67</v>
      </c>
      <c r="B5" s="404">
        <v>5</v>
      </c>
      <c r="C5" s="405"/>
      <c r="D5" s="246" t="s">
        <v>71</v>
      </c>
      <c r="E5" s="209"/>
      <c r="F5" s="209"/>
      <c r="G5" s="209"/>
      <c r="H5" s="209"/>
      <c r="I5" s="209"/>
      <c r="J5" s="247" t="s">
        <v>78</v>
      </c>
      <c r="K5" s="116">
        <v>1</v>
      </c>
      <c r="L5" s="208"/>
      <c r="M5" s="208"/>
      <c r="N5" s="208"/>
      <c r="O5" s="294" t="s">
        <v>73</v>
      </c>
      <c r="P5" s="280"/>
      <c r="R5" s="347"/>
      <c r="S5" s="347"/>
      <c r="T5" s="347"/>
      <c r="U5" s="347"/>
      <c r="V5" s="347"/>
      <c r="W5" s="347"/>
      <c r="X5" s="347"/>
    </row>
    <row r="6" spans="1:24" ht="7.5" customHeight="1" x14ac:dyDescent="0.15">
      <c r="A6" s="238"/>
      <c r="B6" s="209"/>
      <c r="C6" s="24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132"/>
    </row>
    <row r="7" spans="1:24" ht="13.5" customHeight="1" x14ac:dyDescent="0.15">
      <c r="A7" s="238" t="s">
        <v>68</v>
      </c>
      <c r="B7" s="404">
        <v>1</v>
      </c>
      <c r="C7" s="405"/>
      <c r="D7" s="246" t="s">
        <v>131</v>
      </c>
      <c r="E7" s="209"/>
      <c r="F7" s="209"/>
      <c r="G7" s="209"/>
      <c r="H7" s="209"/>
      <c r="I7" s="209"/>
      <c r="J7" s="215" t="s">
        <v>98</v>
      </c>
      <c r="K7" s="234">
        <v>0.1</v>
      </c>
      <c r="M7" s="209"/>
      <c r="N7" s="247" t="s">
        <v>109</v>
      </c>
      <c r="O7" s="281" t="str">
        <f>IF(B7&gt;1,IF(OR(K5=1,K5=4,K5=5),(1/M51-1/A79)/(1-1/A79),"n/a"),"n/a")</f>
        <v>n/a</v>
      </c>
      <c r="P7" s="132"/>
    </row>
    <row r="8" spans="1:24" s="5" customFormat="1" ht="7.5" customHeight="1" thickBot="1" x14ac:dyDescent="0.2">
      <c r="A8" s="208"/>
      <c r="B8" s="208"/>
      <c r="C8" s="208"/>
      <c r="D8" s="208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132"/>
    </row>
    <row r="9" spans="1:24" ht="13.5" customHeight="1" thickBot="1" x14ac:dyDescent="0.2">
      <c r="A9" s="238" t="s">
        <v>69</v>
      </c>
      <c r="B9" s="406">
        <v>1</v>
      </c>
      <c r="C9" s="407"/>
      <c r="D9" s="246" t="s">
        <v>39</v>
      </c>
      <c r="E9" s="209"/>
      <c r="F9" s="209"/>
      <c r="G9" s="209"/>
      <c r="H9" s="208"/>
      <c r="I9" s="208"/>
      <c r="J9" s="248">
        <f>2+MOD(B9,2)*11</f>
        <v>13</v>
      </c>
      <c r="K9" s="248">
        <f>7+(1+INT((B9-2)/2))*13</f>
        <v>7</v>
      </c>
      <c r="L9" s="419" t="str">
        <f ca="1">INDIRECT((ADDRESS(K9,J9,,,"multInp")))</f>
        <v>Participant 1</v>
      </c>
      <c r="M9" s="420"/>
      <c r="N9" s="420"/>
      <c r="O9" s="420"/>
      <c r="P9" s="232"/>
    </row>
    <row r="10" spans="1:24" ht="6" customHeight="1" x14ac:dyDescent="0.15">
      <c r="A10" s="238"/>
      <c r="B10" s="209"/>
      <c r="C10" s="212"/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</row>
    <row r="11" spans="1:24" ht="27.75" customHeight="1" x14ac:dyDescent="0.15">
      <c r="A11" s="239" t="s">
        <v>101</v>
      </c>
      <c r="B11" s="408"/>
      <c r="C11" s="409"/>
      <c r="D11" s="409"/>
      <c r="E11" s="409"/>
      <c r="F11" s="409"/>
      <c r="G11" s="409"/>
      <c r="H11" s="409"/>
      <c r="I11" s="409"/>
      <c r="J11" s="409"/>
      <c r="K11" s="409"/>
      <c r="L11" s="409"/>
      <c r="M11" s="409"/>
      <c r="N11" s="409"/>
      <c r="O11" s="410"/>
      <c r="P11" s="209"/>
    </row>
    <row r="12" spans="1:24" s="5" customFormat="1" ht="6" customHeight="1" x14ac:dyDescent="0.15">
      <c r="A12" s="240"/>
      <c r="B12" s="132"/>
      <c r="C12" s="250"/>
      <c r="D12" s="251"/>
      <c r="E12" s="251"/>
      <c r="F12" s="251"/>
      <c r="G12" s="251"/>
      <c r="H12" s="251"/>
      <c r="I12" s="251"/>
      <c r="J12" s="251"/>
      <c r="K12" s="209"/>
      <c r="L12" s="209"/>
      <c r="M12" s="209"/>
      <c r="N12" s="209"/>
      <c r="O12" s="209"/>
      <c r="P12" s="209"/>
    </row>
    <row r="13" spans="1:24" ht="12.75" customHeight="1" x14ac:dyDescent="0.15">
      <c r="A13" s="239" t="s">
        <v>102</v>
      </c>
      <c r="B13" s="408"/>
      <c r="C13" s="409"/>
      <c r="D13" s="410"/>
      <c r="E13" s="218"/>
      <c r="F13" s="218"/>
      <c r="G13" s="218"/>
      <c r="H13" s="218"/>
      <c r="I13" s="218"/>
      <c r="J13" s="218"/>
      <c r="K13" s="209"/>
      <c r="L13" s="209"/>
      <c r="M13" s="209"/>
      <c r="N13" s="209"/>
      <c r="O13" s="209"/>
      <c r="P13" s="209"/>
    </row>
    <row r="14" spans="1:24" s="3" customFormat="1" ht="6" customHeight="1" x14ac:dyDescent="0.15">
      <c r="A14" s="240"/>
      <c r="B14" s="132"/>
      <c r="C14" s="252"/>
      <c r="D14" s="252"/>
      <c r="E14" s="252"/>
      <c r="F14" s="252"/>
      <c r="G14" s="252"/>
      <c r="H14" s="252"/>
      <c r="I14" s="252"/>
      <c r="J14" s="252"/>
      <c r="K14" s="132"/>
      <c r="L14" s="132"/>
      <c r="M14" s="132"/>
      <c r="N14" s="132"/>
      <c r="O14" s="253"/>
      <c r="P14" s="132"/>
    </row>
    <row r="15" spans="1:24" s="5" customFormat="1" ht="14" x14ac:dyDescent="0.15">
      <c r="A15" s="239" t="s">
        <v>103</v>
      </c>
      <c r="B15" s="411"/>
      <c r="C15" s="412"/>
      <c r="D15" s="413"/>
      <c r="E15" s="251"/>
      <c r="F15" s="251"/>
      <c r="G15" s="216" t="s">
        <v>170</v>
      </c>
      <c r="H15" s="377">
        <v>9.9999999999999995E-8</v>
      </c>
      <c r="I15" s="251"/>
      <c r="J15" s="274" t="s">
        <v>166</v>
      </c>
      <c r="K15" s="379">
        <f>'10x10'!M40</f>
        <v>10</v>
      </c>
      <c r="L15" s="132"/>
      <c r="M15" s="208"/>
      <c r="N15" s="254" t="s">
        <v>119</v>
      </c>
      <c r="O15" s="376">
        <f>check</f>
        <v>6.7045781836882267E-8</v>
      </c>
      <c r="P15" s="209"/>
    </row>
    <row r="16" spans="1:24" ht="7.5" customHeight="1" thickBot="1" x14ac:dyDescent="0.2">
      <c r="A16" s="209"/>
      <c r="B16" s="209"/>
      <c r="C16" s="209"/>
      <c r="D16" s="209"/>
      <c r="E16" s="209"/>
      <c r="F16" s="209"/>
      <c r="G16" s="209"/>
      <c r="H16" s="209"/>
      <c r="I16" s="209"/>
      <c r="J16" s="209"/>
      <c r="K16" s="209"/>
      <c r="L16" s="132"/>
      <c r="M16" s="132"/>
      <c r="N16" s="132"/>
      <c r="O16" s="209"/>
      <c r="P16" s="209"/>
    </row>
    <row r="17" spans="1:37" ht="14" x14ac:dyDescent="0.15">
      <c r="A17" s="239" t="s">
        <v>104</v>
      </c>
      <c r="B17" s="416" t="s">
        <v>82</v>
      </c>
      <c r="C17" s="417"/>
      <c r="D17" s="417"/>
      <c r="E17" s="418"/>
      <c r="F17" s="315" t="s">
        <v>19</v>
      </c>
      <c r="G17" s="316"/>
      <c r="H17" s="315"/>
      <c r="I17" s="315"/>
      <c r="J17" s="315"/>
      <c r="K17" s="315"/>
      <c r="L17" s="315"/>
      <c r="M17" s="315"/>
      <c r="N17" s="317"/>
      <c r="O17" s="318" t="s">
        <v>58</v>
      </c>
      <c r="P17" s="277" t="s">
        <v>99</v>
      </c>
      <c r="R17" s="65"/>
      <c r="S17" s="65"/>
      <c r="T17" s="68"/>
      <c r="U17" s="68"/>
      <c r="V17" s="68"/>
      <c r="W17" s="68"/>
      <c r="X17" s="68"/>
      <c r="Y17" s="68"/>
      <c r="Z17" s="68"/>
      <c r="AA17" s="68"/>
      <c r="AB17" s="68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15">
      <c r="A18" s="241"/>
      <c r="B18" s="15">
        <v>1</v>
      </c>
      <c r="C18" s="421" t="s">
        <v>173</v>
      </c>
      <c r="D18" s="422"/>
      <c r="E18" s="423"/>
      <c r="F18" s="395" t="s">
        <v>176</v>
      </c>
      <c r="G18" s="387"/>
      <c r="H18" s="387"/>
      <c r="I18" s="387"/>
      <c r="J18" s="387"/>
      <c r="K18" s="387"/>
      <c r="L18" s="387"/>
      <c r="M18" s="387"/>
      <c r="N18" s="388"/>
      <c r="O18" s="382">
        <f t="shared" ref="O18:O27" si="0">O38</f>
        <v>0.20446762005134544</v>
      </c>
      <c r="P18" s="278">
        <f>IF(B18&lt;=B$5,RANK(O18,O$18:O$27),"")</f>
        <v>2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322"/>
      <c r="AC18" s="323"/>
      <c r="AD18" s="323"/>
      <c r="AE18" s="323"/>
      <c r="AF18" s="323"/>
      <c r="AG18" s="323"/>
      <c r="AH18" s="323"/>
      <c r="AI18" s="323"/>
      <c r="AJ18" s="323"/>
      <c r="AK18" s="3"/>
    </row>
    <row r="19" spans="1:37" x14ac:dyDescent="0.15">
      <c r="A19" s="242"/>
      <c r="B19" s="15">
        <v>2</v>
      </c>
      <c r="C19" s="386" t="s">
        <v>174</v>
      </c>
      <c r="D19" s="387"/>
      <c r="E19" s="388"/>
      <c r="F19" s="395" t="s">
        <v>177</v>
      </c>
      <c r="G19" s="387"/>
      <c r="H19" s="387"/>
      <c r="I19" s="387"/>
      <c r="J19" s="387"/>
      <c r="K19" s="387"/>
      <c r="L19" s="387"/>
      <c r="M19" s="387"/>
      <c r="N19" s="388"/>
      <c r="O19" s="382">
        <f t="shared" si="0"/>
        <v>0.30737945236274739</v>
      </c>
      <c r="P19" s="278">
        <f t="shared" ref="P19:P27" si="1">IF(B19&lt;=B$5,RANK(O19,O$18:O$27),"")</f>
        <v>1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322"/>
      <c r="AC19" s="324"/>
      <c r="AD19" s="324"/>
      <c r="AE19" s="324"/>
      <c r="AF19" s="324"/>
      <c r="AG19" s="324"/>
      <c r="AH19" s="324"/>
      <c r="AI19" s="324"/>
      <c r="AJ19" s="324"/>
      <c r="AK19" s="3"/>
    </row>
    <row r="20" spans="1:37" x14ac:dyDescent="0.15">
      <c r="A20" s="242"/>
      <c r="B20" s="15">
        <v>3</v>
      </c>
      <c r="C20" s="386" t="s">
        <v>175</v>
      </c>
      <c r="D20" s="386"/>
      <c r="E20" s="424"/>
      <c r="F20" s="395" t="s">
        <v>178</v>
      </c>
      <c r="G20" s="387"/>
      <c r="H20" s="387"/>
      <c r="I20" s="387"/>
      <c r="J20" s="387"/>
      <c r="K20" s="387"/>
      <c r="L20" s="387"/>
      <c r="M20" s="387"/>
      <c r="N20" s="388"/>
      <c r="O20" s="382">
        <f t="shared" si="0"/>
        <v>0.17129914055824891</v>
      </c>
      <c r="P20" s="278">
        <f t="shared" si="1"/>
        <v>4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322"/>
      <c r="AC20" s="324"/>
      <c r="AD20" s="324"/>
      <c r="AE20" s="324"/>
      <c r="AF20" s="324"/>
      <c r="AG20" s="324"/>
      <c r="AH20" s="324"/>
      <c r="AI20" s="324"/>
      <c r="AJ20" s="324"/>
      <c r="AK20" s="3"/>
    </row>
    <row r="21" spans="1:37" x14ac:dyDescent="0.15">
      <c r="A21" s="242"/>
      <c r="B21" s="15">
        <v>4</v>
      </c>
      <c r="C21" s="386" t="s">
        <v>179</v>
      </c>
      <c r="D21" s="386"/>
      <c r="E21" s="424"/>
      <c r="F21" s="395" t="s">
        <v>180</v>
      </c>
      <c r="G21" s="387"/>
      <c r="H21" s="387"/>
      <c r="I21" s="387"/>
      <c r="J21" s="387"/>
      <c r="K21" s="387"/>
      <c r="L21" s="387"/>
      <c r="M21" s="387"/>
      <c r="N21" s="388"/>
      <c r="O21" s="382">
        <f>O41</f>
        <v>0.11640273381231116</v>
      </c>
      <c r="P21" s="278">
        <f t="shared" si="1"/>
        <v>5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22"/>
      <c r="AC21" s="324"/>
      <c r="AD21" s="324"/>
      <c r="AE21" s="324"/>
      <c r="AF21" s="324"/>
      <c r="AG21" s="324"/>
      <c r="AH21" s="324"/>
      <c r="AI21" s="324"/>
      <c r="AJ21" s="324"/>
      <c r="AK21" s="3"/>
    </row>
    <row r="22" spans="1:37" x14ac:dyDescent="0.15">
      <c r="A22" s="242"/>
      <c r="B22" s="15">
        <v>5</v>
      </c>
      <c r="C22" s="386" t="s">
        <v>181</v>
      </c>
      <c r="D22" s="387"/>
      <c r="E22" s="388"/>
      <c r="F22" s="395" t="s">
        <v>182</v>
      </c>
      <c r="G22" s="387"/>
      <c r="H22" s="387"/>
      <c r="I22" s="387"/>
      <c r="J22" s="387"/>
      <c r="K22" s="387"/>
      <c r="L22" s="387"/>
      <c r="M22" s="387"/>
      <c r="N22" s="388"/>
      <c r="O22" s="382">
        <f t="shared" si="0"/>
        <v>0.2004510532068299</v>
      </c>
      <c r="P22" s="278">
        <f t="shared" si="1"/>
        <v>3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322"/>
      <c r="AC22" s="324"/>
      <c r="AD22" s="324"/>
      <c r="AE22" s="324"/>
      <c r="AF22" s="324"/>
      <c r="AG22" s="324"/>
      <c r="AH22" s="324"/>
      <c r="AI22" s="324"/>
      <c r="AJ22" s="324"/>
      <c r="AK22" s="3"/>
    </row>
    <row r="23" spans="1:37" x14ac:dyDescent="0.15">
      <c r="A23" s="242"/>
      <c r="B23" s="15">
        <v>6</v>
      </c>
      <c r="C23" s="386"/>
      <c r="D23" s="387"/>
      <c r="E23" s="388"/>
      <c r="F23" s="395"/>
      <c r="G23" s="387"/>
      <c r="H23" s="387"/>
      <c r="I23" s="387"/>
      <c r="J23" s="387"/>
      <c r="K23" s="387"/>
      <c r="L23" s="387"/>
      <c r="M23" s="387"/>
      <c r="N23" s="388"/>
      <c r="O23" s="382">
        <f t="shared" si="0"/>
        <v>1.7034149425218708E-12</v>
      </c>
      <c r="P23" s="278" t="str">
        <f t="shared" si="1"/>
        <v/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322"/>
      <c r="AC23" s="324"/>
      <c r="AD23" s="324"/>
      <c r="AE23" s="324"/>
      <c r="AF23" s="324"/>
      <c r="AG23" s="324"/>
      <c r="AH23" s="324"/>
      <c r="AI23" s="324"/>
      <c r="AJ23" s="324"/>
      <c r="AK23" s="3"/>
    </row>
    <row r="24" spans="1:37" x14ac:dyDescent="0.15">
      <c r="A24" s="242"/>
      <c r="B24" s="15">
        <v>7</v>
      </c>
      <c r="C24" s="386"/>
      <c r="D24" s="387"/>
      <c r="E24" s="388"/>
      <c r="F24" s="395"/>
      <c r="G24" s="387"/>
      <c r="H24" s="387"/>
      <c r="I24" s="387"/>
      <c r="J24" s="387"/>
      <c r="K24" s="387"/>
      <c r="L24" s="387"/>
      <c r="M24" s="387"/>
      <c r="N24" s="388"/>
      <c r="O24" s="382">
        <f t="shared" si="0"/>
        <v>1.7034149425218708E-12</v>
      </c>
      <c r="P24" s="278" t="str">
        <f t="shared" si="1"/>
        <v/>
      </c>
      <c r="Q24" s="21"/>
      <c r="R24" s="21"/>
      <c r="S24" s="21"/>
      <c r="T24" s="21"/>
      <c r="U24" s="21"/>
      <c r="V24" s="21"/>
      <c r="W24" s="21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15">
      <c r="A25" s="242"/>
      <c r="B25" s="15">
        <v>8</v>
      </c>
      <c r="C25" s="386"/>
      <c r="D25" s="387"/>
      <c r="E25" s="388"/>
      <c r="F25" s="395"/>
      <c r="G25" s="387"/>
      <c r="H25" s="387"/>
      <c r="I25" s="387"/>
      <c r="J25" s="387"/>
      <c r="K25" s="387"/>
      <c r="L25" s="387"/>
      <c r="M25" s="387"/>
      <c r="N25" s="388"/>
      <c r="O25" s="382">
        <f t="shared" si="0"/>
        <v>1.7034149425218708E-12</v>
      </c>
      <c r="P25" s="278" t="str">
        <f t="shared" si="1"/>
        <v/>
      </c>
      <c r="Q25" s="21"/>
      <c r="R25" s="65"/>
      <c r="S25" s="21"/>
      <c r="T25" s="21"/>
      <c r="U25" s="21"/>
      <c r="V25" s="21"/>
      <c r="W25" s="21"/>
      <c r="X25" s="21"/>
      <c r="Y25" s="21"/>
      <c r="Z25" s="21"/>
      <c r="AA25" s="21"/>
    </row>
    <row r="26" spans="1:37" x14ac:dyDescent="0.15">
      <c r="A26" s="242"/>
      <c r="B26" s="15">
        <v>9</v>
      </c>
      <c r="C26" s="389"/>
      <c r="D26" s="390"/>
      <c r="E26" s="391"/>
      <c r="F26" s="396" t="s">
        <v>126</v>
      </c>
      <c r="G26" s="397"/>
      <c r="H26" s="397"/>
      <c r="I26" s="397"/>
      <c r="J26" s="397"/>
      <c r="K26" s="397"/>
      <c r="L26" s="397"/>
      <c r="M26" s="397"/>
      <c r="N26" s="398"/>
      <c r="O26" s="382">
        <f t="shared" si="0"/>
        <v>1.7034149425218708E-12</v>
      </c>
      <c r="P26" s="320" t="str">
        <f t="shared" si="1"/>
        <v/>
      </c>
      <c r="Q26" s="21"/>
    </row>
    <row r="27" spans="1:37" ht="14" thickBot="1" x14ac:dyDescent="0.2">
      <c r="A27" s="242"/>
      <c r="B27" s="16">
        <v>10</v>
      </c>
      <c r="C27" s="392"/>
      <c r="D27" s="393"/>
      <c r="E27" s="394"/>
      <c r="F27" s="399" t="s">
        <v>132</v>
      </c>
      <c r="G27" s="400"/>
      <c r="H27" s="400"/>
      <c r="I27" s="400"/>
      <c r="J27" s="400"/>
      <c r="K27" s="400"/>
      <c r="L27" s="400"/>
      <c r="M27" s="400"/>
      <c r="N27" s="401"/>
      <c r="O27" s="383">
        <f t="shared" si="0"/>
        <v>1.7034149425218708E-12</v>
      </c>
      <c r="P27" s="321" t="str">
        <f t="shared" si="1"/>
        <v/>
      </c>
      <c r="Q27" s="21"/>
    </row>
    <row r="28" spans="1:37" s="5" customFormat="1" ht="6" customHeight="1" thickBot="1" x14ac:dyDescent="0.2">
      <c r="A28" s="242"/>
      <c r="B28" s="255"/>
      <c r="C28" s="256"/>
      <c r="D28" s="257"/>
      <c r="E28" s="257"/>
      <c r="F28" s="258"/>
      <c r="G28" s="259"/>
      <c r="H28" s="259"/>
      <c r="I28" s="259"/>
      <c r="J28" s="259"/>
      <c r="K28" s="259"/>
      <c r="L28" s="259"/>
      <c r="M28" s="259"/>
      <c r="N28" s="218"/>
      <c r="O28" s="260"/>
      <c r="P28" s="209"/>
      <c r="Q28" s="12"/>
    </row>
    <row r="29" spans="1:37" s="5" customFormat="1" ht="6" customHeight="1" x14ac:dyDescent="0.15">
      <c r="A29" s="242"/>
      <c r="B29" s="263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70"/>
      <c r="O29" s="260"/>
      <c r="P29" s="209"/>
      <c r="Q29" s="12"/>
    </row>
    <row r="30" spans="1:37" s="5" customFormat="1" x14ac:dyDescent="0.15">
      <c r="A30" s="243" t="s">
        <v>105</v>
      </c>
      <c r="B30" s="265"/>
      <c r="C30" s="255" t="s">
        <v>36</v>
      </c>
      <c r="D30" s="132"/>
      <c r="E30" s="132"/>
      <c r="F30" s="132"/>
      <c r="G30" s="132"/>
      <c r="H30" s="132"/>
      <c r="I30" s="151"/>
      <c r="J30" s="151"/>
      <c r="K30" s="220" t="s">
        <v>79</v>
      </c>
      <c r="L30" s="414">
        <f>'10x10'!Y38</f>
        <v>7.0291554570732195</v>
      </c>
      <c r="M30" s="415"/>
      <c r="N30" s="271"/>
      <c r="O30" s="260"/>
      <c r="P30" s="209"/>
      <c r="Q30" s="12"/>
    </row>
    <row r="31" spans="1:37" s="5" customFormat="1" ht="6" customHeight="1" thickBot="1" x14ac:dyDescent="0.2">
      <c r="A31" s="242"/>
      <c r="B31" s="265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272"/>
      <c r="O31" s="260"/>
      <c r="P31" s="209"/>
      <c r="Q31" s="12"/>
    </row>
    <row r="32" spans="1:37" s="5" customFormat="1" ht="14" thickBot="1" x14ac:dyDescent="0.2">
      <c r="A32" s="244"/>
      <c r="B32" s="265"/>
      <c r="C32" s="255" t="s">
        <v>16</v>
      </c>
      <c r="D32" s="132"/>
      <c r="E32" s="132"/>
      <c r="F32" s="132"/>
      <c r="G32" s="291">
        <v>0.37</v>
      </c>
      <c r="H32" s="217" t="s">
        <v>125</v>
      </c>
      <c r="I32" s="305">
        <f ca="1">2*AA37/(B5-1)/(B5-2)</f>
        <v>1.475176939012832</v>
      </c>
      <c r="J32" s="266"/>
      <c r="K32" s="267"/>
      <c r="L32" s="274" t="s">
        <v>65</v>
      </c>
      <c r="M32" s="292">
        <f>(L30-B5)/((2.7699*B5-4.3513)-B5)</f>
        <v>0.45110387645574229</v>
      </c>
      <c r="N32" s="272"/>
      <c r="O32" s="260"/>
      <c r="P32" s="209"/>
      <c r="Q32" s="12"/>
      <c r="R32" s="279"/>
    </row>
    <row r="33" spans="1:27" s="5" customFormat="1" ht="7.5" customHeight="1" thickBot="1" x14ac:dyDescent="0.2">
      <c r="A33" s="242"/>
      <c r="B33" s="268"/>
      <c r="C33" s="269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73"/>
      <c r="O33" s="260"/>
      <c r="P33" s="209"/>
      <c r="Q33" s="12"/>
    </row>
    <row r="34" spans="1:27" s="5" customFormat="1" x14ac:dyDescent="0.15">
      <c r="A34" s="24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261"/>
      <c r="P34" s="209"/>
    </row>
    <row r="35" spans="1:27" ht="7.5" customHeight="1" thickBot="1" x14ac:dyDescent="0.2">
      <c r="A35" s="245"/>
      <c r="B35" s="262"/>
      <c r="C35" s="262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09"/>
    </row>
    <row r="36" spans="1:27" ht="60" customHeight="1" thickTop="1" x14ac:dyDescent="0.15">
      <c r="A36" s="275" t="s">
        <v>20</v>
      </c>
      <c r="B36" s="209"/>
      <c r="C36" s="302" t="str">
        <f t="array" ref="C36:L36">TRANSPOSE(C18:C27)</f>
        <v>F1</v>
      </c>
      <c r="D36" s="302" t="str">
        <v>F2</v>
      </c>
      <c r="E36" s="302" t="str">
        <v>F3</v>
      </c>
      <c r="F36" s="302" t="str">
        <v>F4</v>
      </c>
      <c r="G36" s="302" t="str">
        <v>F5</v>
      </c>
      <c r="H36" s="302">
        <v>0</v>
      </c>
      <c r="I36" s="302">
        <v>0</v>
      </c>
      <c r="J36" s="302">
        <v>0</v>
      </c>
      <c r="K36" s="302">
        <v>0</v>
      </c>
      <c r="L36" s="302">
        <v>0</v>
      </c>
      <c r="M36" s="402" t="s">
        <v>31</v>
      </c>
      <c r="N36" s="403"/>
      <c r="O36" s="403"/>
      <c r="P36" s="209"/>
      <c r="R36" s="306" t="s">
        <v>123</v>
      </c>
      <c r="S36" s="140"/>
      <c r="T36" s="140"/>
      <c r="U36" s="140"/>
      <c r="V36" s="140"/>
      <c r="W36" s="140"/>
      <c r="X36" s="140"/>
      <c r="Y36" s="140"/>
      <c r="Z36" s="140"/>
      <c r="AA36" s="283"/>
    </row>
    <row r="37" spans="1:27" s="5" customFormat="1" ht="12.75" customHeight="1" x14ac:dyDescent="0.15">
      <c r="A37" s="209"/>
      <c r="B37" s="12"/>
      <c r="C37" s="301">
        <v>1</v>
      </c>
      <c r="D37" s="301">
        <v>2</v>
      </c>
      <c r="E37" s="301">
        <v>3</v>
      </c>
      <c r="F37" s="301">
        <v>4</v>
      </c>
      <c r="G37" s="301">
        <v>5</v>
      </c>
      <c r="H37" s="301">
        <v>6</v>
      </c>
      <c r="I37" s="301">
        <v>7</v>
      </c>
      <c r="J37" s="301">
        <v>8</v>
      </c>
      <c r="K37" s="301">
        <v>9</v>
      </c>
      <c r="L37" s="301">
        <v>10</v>
      </c>
      <c r="M37" s="209"/>
      <c r="N37" s="209"/>
      <c r="O37" s="209"/>
      <c r="P37" s="209"/>
      <c r="R37" s="307">
        <v>2</v>
      </c>
      <c r="S37" s="308">
        <v>3</v>
      </c>
      <c r="T37" s="308">
        <v>4</v>
      </c>
      <c r="U37" s="308">
        <v>5</v>
      </c>
      <c r="V37" s="308">
        <v>6</v>
      </c>
      <c r="W37" s="308">
        <v>7</v>
      </c>
      <c r="X37" s="308">
        <v>8</v>
      </c>
      <c r="Y37" s="308">
        <v>9</v>
      </c>
      <c r="Z37" s="308">
        <v>10</v>
      </c>
      <c r="AA37" s="309">
        <f ca="1">SUM(AA38:AA46)</f>
        <v>8.8510616340769914</v>
      </c>
    </row>
    <row r="38" spans="1:27" ht="20" customHeight="1" x14ac:dyDescent="0.15">
      <c r="A38" s="276" t="str">
        <f t="array" ref="A38:A47">C18:C27</f>
        <v>F1</v>
      </c>
      <c r="B38" s="303">
        <v>1</v>
      </c>
      <c r="C38" s="34">
        <f t="array" ref="C38:L47">IF(p_sel&gt;0,CHOOSE(p_sel,m_p1,m_p2,m_p3,m_p4,m_p5,m_p6,m_p7,m_p8,m_p9,m_p10,m_p11,m_p12,m_p13,m_p14,m_p15,m_p16,m_p17,m_p18,m_p19,m_p20),MatrixC)</f>
        <v>1</v>
      </c>
      <c r="D38" s="36">
        <v>0.2</v>
      </c>
      <c r="E38" s="36">
        <v>0.33333333333333331</v>
      </c>
      <c r="F38" s="36">
        <v>9</v>
      </c>
      <c r="G38" s="36">
        <v>0.33333333333333331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208"/>
      <c r="N38" s="209"/>
      <c r="O38" s="350">
        <f t="array" ref="O38:O47">EV_12</f>
        <v>0.20446762005134544</v>
      </c>
      <c r="P38" s="209"/>
      <c r="R38" s="310">
        <f ca="1">IF(OR($B38&gt;$B$5,R$37&gt;$B$5),0,(LN(OFFSET($B$37,$B38,R$37))-LN(OFFSET($O$37,$B38,0)/OFFSET($O$37,R$37,0)))^2)</f>
        <v>1.4442380400659429</v>
      </c>
      <c r="S38" s="311">
        <f t="shared" ref="S38:Z46" ca="1" si="2">IF(OR($B38&gt;$B$5,S$37&gt;$B$5),0,(LN(OFFSET($B$37,$B38,S$37))-LN(OFFSET($O$37,$B38,0)/OFFSET($O$37,S$37,0)))^2)</f>
        <v>1.6271822148397295</v>
      </c>
      <c r="T38" s="311">
        <f t="shared" ca="1" si="2"/>
        <v>2.6695343561794598</v>
      </c>
      <c r="U38" s="311">
        <f t="shared" ca="1" si="2"/>
        <v>1.250934476278927</v>
      </c>
      <c r="V38" s="311">
        <f t="shared" ca="1" si="2"/>
        <v>0</v>
      </c>
      <c r="W38" s="311">
        <f t="shared" ca="1" si="2"/>
        <v>0</v>
      </c>
      <c r="X38" s="311">
        <f t="shared" ca="1" si="2"/>
        <v>0</v>
      </c>
      <c r="Y38" s="311">
        <f t="shared" ca="1" si="2"/>
        <v>0</v>
      </c>
      <c r="Z38" s="311">
        <f t="shared" ca="1" si="2"/>
        <v>0</v>
      </c>
      <c r="AA38" s="312">
        <f t="shared" ref="AA38:AA46" ca="1" si="3">SUM(R38:Z38)</f>
        <v>6.9918890873640596</v>
      </c>
    </row>
    <row r="39" spans="1:27" ht="20" customHeight="1" x14ac:dyDescent="0.15">
      <c r="A39" s="276" t="str">
        <v>F2</v>
      </c>
      <c r="B39" s="303">
        <v>2</v>
      </c>
      <c r="C39" s="35">
        <v>5</v>
      </c>
      <c r="D39" s="34">
        <v>1</v>
      </c>
      <c r="E39" s="36">
        <v>3</v>
      </c>
      <c r="F39" s="36">
        <v>1</v>
      </c>
      <c r="G39" s="36">
        <v>1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208"/>
      <c r="N39" s="209"/>
      <c r="O39" s="350">
        <v>0.30737945236274739</v>
      </c>
      <c r="P39" s="209"/>
      <c r="R39" s="313"/>
      <c r="S39" s="311">
        <f t="shared" ca="1" si="2"/>
        <v>0.2641350341372774</v>
      </c>
      <c r="T39" s="311">
        <f t="shared" ca="1" si="2"/>
        <v>0.94289336513851651</v>
      </c>
      <c r="U39" s="311">
        <f t="shared" ca="1" si="2"/>
        <v>0.18276727304959561</v>
      </c>
      <c r="V39" s="311">
        <f t="shared" ca="1" si="2"/>
        <v>0</v>
      </c>
      <c r="W39" s="311">
        <f t="shared" ca="1" si="2"/>
        <v>0</v>
      </c>
      <c r="X39" s="311">
        <f t="shared" ca="1" si="2"/>
        <v>0</v>
      </c>
      <c r="Y39" s="311">
        <f t="shared" ca="1" si="2"/>
        <v>0</v>
      </c>
      <c r="Z39" s="311">
        <f t="shared" ca="1" si="2"/>
        <v>0</v>
      </c>
      <c r="AA39" s="312">
        <f t="shared" ca="1" si="3"/>
        <v>1.3897956723253895</v>
      </c>
    </row>
    <row r="40" spans="1:27" ht="20" customHeight="1" x14ac:dyDescent="0.15">
      <c r="A40" s="276" t="str">
        <v>F3</v>
      </c>
      <c r="B40" s="303">
        <v>3</v>
      </c>
      <c r="C40" s="35">
        <v>3</v>
      </c>
      <c r="D40" s="35">
        <v>0.33333333333333331</v>
      </c>
      <c r="E40" s="34">
        <v>1</v>
      </c>
      <c r="F40" s="36">
        <v>1</v>
      </c>
      <c r="G40" s="36">
        <v>1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208"/>
      <c r="N40" s="209"/>
      <c r="O40" s="350">
        <v>0.17129914055824891</v>
      </c>
      <c r="P40" s="209"/>
      <c r="R40" s="313"/>
      <c r="S40" s="314"/>
      <c r="T40" s="311">
        <f t="shared" ca="1" si="2"/>
        <v>0.14927046942641378</v>
      </c>
      <c r="U40" s="311">
        <f t="shared" ca="1" si="2"/>
        <v>2.4698858602064479E-2</v>
      </c>
      <c r="V40" s="311">
        <f t="shared" ca="1" si="2"/>
        <v>0</v>
      </c>
      <c r="W40" s="311">
        <f t="shared" ca="1" si="2"/>
        <v>0</v>
      </c>
      <c r="X40" s="311">
        <f t="shared" ca="1" si="2"/>
        <v>0</v>
      </c>
      <c r="Y40" s="311">
        <f t="shared" ca="1" si="2"/>
        <v>0</v>
      </c>
      <c r="Z40" s="311">
        <f t="shared" ca="1" si="2"/>
        <v>0</v>
      </c>
      <c r="AA40" s="312">
        <f t="shared" ca="1" si="3"/>
        <v>0.17396932802847825</v>
      </c>
    </row>
    <row r="41" spans="1:27" ht="20" customHeight="1" x14ac:dyDescent="0.15">
      <c r="A41" s="276" t="str">
        <v>F4</v>
      </c>
      <c r="B41" s="303">
        <v>4</v>
      </c>
      <c r="C41" s="35">
        <v>0.1111111111111111</v>
      </c>
      <c r="D41" s="35">
        <v>1</v>
      </c>
      <c r="E41" s="35">
        <v>1</v>
      </c>
      <c r="F41" s="34">
        <v>1</v>
      </c>
      <c r="G41" s="36">
        <v>1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208"/>
      <c r="N41" s="209"/>
      <c r="O41" s="350">
        <v>0.11640273381231116</v>
      </c>
      <c r="P41" s="209"/>
      <c r="R41" s="313"/>
      <c r="S41" s="314"/>
      <c r="T41" s="314"/>
      <c r="U41" s="311">
        <f t="shared" ca="1" si="2"/>
        <v>0.29540754635906463</v>
      </c>
      <c r="V41" s="311">
        <f t="shared" ca="1" si="2"/>
        <v>0</v>
      </c>
      <c r="W41" s="311">
        <f t="shared" ca="1" si="2"/>
        <v>0</v>
      </c>
      <c r="X41" s="311">
        <f t="shared" ca="1" si="2"/>
        <v>0</v>
      </c>
      <c r="Y41" s="311">
        <f t="shared" ca="1" si="2"/>
        <v>0</v>
      </c>
      <c r="Z41" s="311">
        <f t="shared" ca="1" si="2"/>
        <v>0</v>
      </c>
      <c r="AA41" s="312">
        <f t="shared" ca="1" si="3"/>
        <v>0.29540754635906463</v>
      </c>
    </row>
    <row r="42" spans="1:27" ht="20" customHeight="1" x14ac:dyDescent="0.15">
      <c r="A42" s="276" t="str">
        <v>F5</v>
      </c>
      <c r="B42" s="303">
        <v>5</v>
      </c>
      <c r="C42" s="35">
        <v>3</v>
      </c>
      <c r="D42" s="35">
        <v>1</v>
      </c>
      <c r="E42" s="35">
        <v>1</v>
      </c>
      <c r="F42" s="35">
        <v>1</v>
      </c>
      <c r="G42" s="34">
        <v>1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208"/>
      <c r="N42" s="209"/>
      <c r="O42" s="350">
        <v>0.2004510532068299</v>
      </c>
      <c r="P42" s="209"/>
      <c r="R42" s="313"/>
      <c r="S42" s="314"/>
      <c r="T42" s="314"/>
      <c r="U42" s="314"/>
      <c r="V42" s="311">
        <f t="shared" ca="1" si="2"/>
        <v>0</v>
      </c>
      <c r="W42" s="311">
        <f t="shared" ca="1" si="2"/>
        <v>0</v>
      </c>
      <c r="X42" s="311">
        <f t="shared" ca="1" si="2"/>
        <v>0</v>
      </c>
      <c r="Y42" s="311">
        <f t="shared" ca="1" si="2"/>
        <v>0</v>
      </c>
      <c r="Z42" s="311">
        <f t="shared" ca="1" si="2"/>
        <v>0</v>
      </c>
      <c r="AA42" s="312">
        <f t="shared" ca="1" si="3"/>
        <v>0</v>
      </c>
    </row>
    <row r="43" spans="1:27" ht="20" customHeight="1" x14ac:dyDescent="0.15">
      <c r="A43" s="276">
        <v>0</v>
      </c>
      <c r="B43" s="303">
        <v>6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4">
        <v>1</v>
      </c>
      <c r="I43" s="36">
        <v>0</v>
      </c>
      <c r="J43" s="36">
        <v>0</v>
      </c>
      <c r="K43" s="36">
        <v>0</v>
      </c>
      <c r="L43" s="36">
        <v>0</v>
      </c>
      <c r="M43" s="208"/>
      <c r="N43" s="209"/>
      <c r="O43" s="350">
        <v>1.7034149425218708E-12</v>
      </c>
      <c r="P43" s="209"/>
      <c r="R43" s="313"/>
      <c r="S43" s="314"/>
      <c r="T43" s="314"/>
      <c r="U43" s="314"/>
      <c r="V43" s="314"/>
      <c r="W43" s="311">
        <f t="shared" ca="1" si="2"/>
        <v>0</v>
      </c>
      <c r="X43" s="311">
        <f t="shared" ca="1" si="2"/>
        <v>0</v>
      </c>
      <c r="Y43" s="311">
        <f t="shared" ca="1" si="2"/>
        <v>0</v>
      </c>
      <c r="Z43" s="311">
        <f t="shared" ca="1" si="2"/>
        <v>0</v>
      </c>
      <c r="AA43" s="312">
        <f t="shared" ca="1" si="3"/>
        <v>0</v>
      </c>
    </row>
    <row r="44" spans="1:27" ht="20" customHeight="1" x14ac:dyDescent="0.15">
      <c r="A44" s="276">
        <v>0</v>
      </c>
      <c r="B44" s="304">
        <v>7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4">
        <v>1</v>
      </c>
      <c r="J44" s="36">
        <v>0</v>
      </c>
      <c r="K44" s="36">
        <v>0</v>
      </c>
      <c r="L44" s="36">
        <v>0</v>
      </c>
      <c r="M44" s="208"/>
      <c r="N44" s="209"/>
      <c r="O44" s="350">
        <v>1.7034149425218708E-12</v>
      </c>
      <c r="P44" s="209"/>
      <c r="R44" s="313"/>
      <c r="S44" s="314"/>
      <c r="T44" s="314"/>
      <c r="U44" s="314"/>
      <c r="V44" s="314"/>
      <c r="W44" s="314"/>
      <c r="X44" s="311">
        <f t="shared" ca="1" si="2"/>
        <v>0</v>
      </c>
      <c r="Y44" s="311">
        <f t="shared" ca="1" si="2"/>
        <v>0</v>
      </c>
      <c r="Z44" s="311">
        <f t="shared" ca="1" si="2"/>
        <v>0</v>
      </c>
      <c r="AA44" s="312">
        <f t="shared" ca="1" si="3"/>
        <v>0</v>
      </c>
    </row>
    <row r="45" spans="1:27" ht="20" customHeight="1" x14ac:dyDescent="0.15">
      <c r="A45" s="276">
        <v>0</v>
      </c>
      <c r="B45" s="304">
        <v>8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4">
        <v>1</v>
      </c>
      <c r="K45" s="36">
        <v>0</v>
      </c>
      <c r="L45" s="36">
        <v>0</v>
      </c>
      <c r="M45" s="208"/>
      <c r="N45" s="209"/>
      <c r="O45" s="350">
        <v>1.7034149425218708E-12</v>
      </c>
      <c r="P45" s="209"/>
      <c r="R45" s="313"/>
      <c r="S45" s="314"/>
      <c r="T45" s="314"/>
      <c r="U45" s="314"/>
      <c r="V45" s="314"/>
      <c r="W45" s="314"/>
      <c r="X45" s="314"/>
      <c r="Y45" s="311">
        <f t="shared" ca="1" si="2"/>
        <v>0</v>
      </c>
      <c r="Z45" s="311">
        <f t="shared" ca="1" si="2"/>
        <v>0</v>
      </c>
      <c r="AA45" s="312">
        <f t="shared" ca="1" si="3"/>
        <v>0</v>
      </c>
    </row>
    <row r="46" spans="1:27" ht="20" customHeight="1" x14ac:dyDescent="0.15">
      <c r="A46" s="276">
        <v>0</v>
      </c>
      <c r="B46" s="304">
        <v>9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4">
        <v>1</v>
      </c>
      <c r="L46" s="36">
        <v>0</v>
      </c>
      <c r="M46" s="208"/>
      <c r="N46" s="209"/>
      <c r="O46" s="351">
        <v>1.7034149425218708E-12</v>
      </c>
      <c r="P46" s="209"/>
      <c r="R46" s="313"/>
      <c r="S46" s="314"/>
      <c r="T46" s="314"/>
      <c r="U46" s="314"/>
      <c r="V46" s="314"/>
      <c r="W46" s="314"/>
      <c r="X46" s="314"/>
      <c r="Y46" s="314"/>
      <c r="Z46" s="311">
        <f t="shared" ca="1" si="2"/>
        <v>0</v>
      </c>
      <c r="AA46" s="312">
        <f t="shared" ca="1" si="3"/>
        <v>0</v>
      </c>
    </row>
    <row r="47" spans="1:27" ht="20" customHeight="1" x14ac:dyDescent="0.15">
      <c r="A47" s="276">
        <v>0</v>
      </c>
      <c r="B47" s="304">
        <v>10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4">
        <v>1</v>
      </c>
      <c r="M47" s="208"/>
      <c r="N47" s="209"/>
      <c r="O47" s="351">
        <v>1.7034149425218708E-12</v>
      </c>
      <c r="P47" s="209"/>
      <c r="R47" s="289"/>
      <c r="S47" s="164"/>
      <c r="T47" s="164"/>
      <c r="U47" s="164"/>
      <c r="V47" s="164"/>
      <c r="W47" s="164"/>
      <c r="X47" s="164"/>
      <c r="Y47" s="164"/>
      <c r="Z47" s="164"/>
      <c r="AA47" s="165"/>
    </row>
    <row r="48" spans="1:27" x14ac:dyDescent="0.15">
      <c r="A48" s="132"/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32"/>
      <c r="P48" s="209"/>
    </row>
    <row r="49" spans="1:22" hidden="1" outlineLevel="1" x14ac:dyDescent="0.15">
      <c r="R49" s="3"/>
      <c r="S49" s="3"/>
      <c r="T49" s="3"/>
      <c r="U49" s="3"/>
      <c r="V49" s="3"/>
    </row>
    <row r="50" spans="1:22" hidden="1" outlineLevel="1" x14ac:dyDescent="0.15">
      <c r="A50" s="298" t="s">
        <v>116</v>
      </c>
      <c r="B50" s="143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283"/>
      <c r="R50" s="3"/>
      <c r="S50" s="3"/>
      <c r="T50" s="3"/>
      <c r="U50" s="3"/>
      <c r="V50" s="3"/>
    </row>
    <row r="51" spans="1:22" hidden="1" outlineLevel="1" x14ac:dyDescent="0.15">
      <c r="A51" s="284"/>
      <c r="B51" s="151"/>
      <c r="C51" s="282">
        <v>1</v>
      </c>
      <c r="D51" s="282">
        <v>2</v>
      </c>
      <c r="E51" s="282">
        <v>3</v>
      </c>
      <c r="F51" s="282">
        <v>4</v>
      </c>
      <c r="G51" s="282">
        <v>5</v>
      </c>
      <c r="H51" s="282">
        <v>6</v>
      </c>
      <c r="I51" s="282">
        <v>7</v>
      </c>
      <c r="J51" s="282">
        <v>8</v>
      </c>
      <c r="K51" s="282">
        <v>9</v>
      </c>
      <c r="L51" s="282">
        <v>10</v>
      </c>
      <c r="M51" s="340">
        <f>M93/M72</f>
        <v>1</v>
      </c>
      <c r="N51" s="287" t="s">
        <v>85</v>
      </c>
      <c r="O51" s="154"/>
      <c r="R51" s="123"/>
      <c r="S51" s="123"/>
      <c r="T51" s="123"/>
      <c r="U51" s="123"/>
      <c r="V51" s="123"/>
    </row>
    <row r="52" spans="1:22" hidden="1" outlineLevel="1" x14ac:dyDescent="0.15">
      <c r="A52" s="285" t="s">
        <v>110</v>
      </c>
      <c r="B52" s="286">
        <v>1</v>
      </c>
      <c r="C52" s="290">
        <f t="array" ref="C52:L52">IF(B52&lt;=$B$7,TRANSPOSE(RGGM1),)</f>
        <v>0.13588744226354496</v>
      </c>
      <c r="D52" s="290">
        <v>0.32224899894281206</v>
      </c>
      <c r="E52" s="290">
        <v>0.18748793471111125</v>
      </c>
      <c r="F52" s="290">
        <v>0.1208161030082863</v>
      </c>
      <c r="G52" s="290">
        <v>0.23355952107424541</v>
      </c>
      <c r="H52" s="290">
        <v>0</v>
      </c>
      <c r="I52" s="290">
        <v>0</v>
      </c>
      <c r="J52" s="290">
        <v>0</v>
      </c>
      <c r="K52" s="290">
        <v>0</v>
      </c>
      <c r="L52" s="290">
        <v>0</v>
      </c>
      <c r="M52" s="286"/>
      <c r="N52" s="151"/>
      <c r="O52" s="154"/>
      <c r="R52" s="344"/>
      <c r="S52" s="344"/>
      <c r="T52" s="344"/>
      <c r="U52" s="344"/>
      <c r="V52" s="344"/>
    </row>
    <row r="53" spans="1:22" hidden="1" outlineLevel="1" x14ac:dyDescent="0.15">
      <c r="A53" s="285" t="s">
        <v>111</v>
      </c>
      <c r="B53" s="286">
        <v>2</v>
      </c>
      <c r="C53" s="290">
        <f t="array" ref="C53:L53">IF(B53&lt;=$B$7,TRANSPOSE(RGGM2),)</f>
        <v>0</v>
      </c>
      <c r="D53" s="290">
        <v>0</v>
      </c>
      <c r="E53" s="290">
        <v>0</v>
      </c>
      <c r="F53" s="290">
        <v>0</v>
      </c>
      <c r="G53" s="290">
        <v>0</v>
      </c>
      <c r="H53" s="290">
        <v>0</v>
      </c>
      <c r="I53" s="290">
        <v>0</v>
      </c>
      <c r="J53" s="290">
        <v>0</v>
      </c>
      <c r="K53" s="290">
        <v>0</v>
      </c>
      <c r="L53" s="290">
        <v>0</v>
      </c>
      <c r="M53" s="286"/>
      <c r="N53" s="151"/>
      <c r="O53" s="154"/>
      <c r="R53" s="344"/>
      <c r="S53" s="344"/>
      <c r="T53" s="344"/>
      <c r="U53" s="344"/>
      <c r="V53" s="344"/>
    </row>
    <row r="54" spans="1:22" hidden="1" outlineLevel="1" x14ac:dyDescent="0.15">
      <c r="A54" s="147"/>
      <c r="B54" s="286">
        <v>3</v>
      </c>
      <c r="C54" s="290">
        <f t="array" ref="C54:L54">IF(B54&lt;=$B$7,TRANSPOSE(RGGM3),)</f>
        <v>0</v>
      </c>
      <c r="D54" s="290">
        <v>0</v>
      </c>
      <c r="E54" s="290">
        <v>0</v>
      </c>
      <c r="F54" s="290">
        <v>0</v>
      </c>
      <c r="G54" s="290">
        <v>0</v>
      </c>
      <c r="H54" s="290">
        <v>0</v>
      </c>
      <c r="I54" s="290">
        <v>0</v>
      </c>
      <c r="J54" s="290">
        <v>0</v>
      </c>
      <c r="K54" s="290">
        <v>0</v>
      </c>
      <c r="L54" s="290">
        <v>0</v>
      </c>
      <c r="M54" s="286"/>
      <c r="N54" s="151"/>
      <c r="O54" s="154"/>
      <c r="R54" s="344"/>
      <c r="S54" s="344"/>
      <c r="T54" s="344"/>
      <c r="U54" s="344"/>
      <c r="V54" s="344"/>
    </row>
    <row r="55" spans="1:22" hidden="1" outlineLevel="1" x14ac:dyDescent="0.15">
      <c r="A55" s="147"/>
      <c r="B55" s="286">
        <v>4</v>
      </c>
      <c r="C55" s="290">
        <f t="array" ref="C55:L55">IF(B55&lt;=$B$7,TRANSPOSE(RGGM4),)</f>
        <v>0</v>
      </c>
      <c r="D55" s="290">
        <v>0</v>
      </c>
      <c r="E55" s="290">
        <v>0</v>
      </c>
      <c r="F55" s="290">
        <v>0</v>
      </c>
      <c r="G55" s="290">
        <v>0</v>
      </c>
      <c r="H55" s="290">
        <v>0</v>
      </c>
      <c r="I55" s="290">
        <v>0</v>
      </c>
      <c r="J55" s="290">
        <v>0</v>
      </c>
      <c r="K55" s="290">
        <v>0</v>
      </c>
      <c r="L55" s="290">
        <v>0</v>
      </c>
      <c r="M55" s="286"/>
      <c r="N55" s="151"/>
      <c r="O55" s="154"/>
      <c r="R55" s="344"/>
      <c r="S55" s="344"/>
      <c r="T55" s="344"/>
      <c r="U55" s="344"/>
      <c r="V55" s="344"/>
    </row>
    <row r="56" spans="1:22" hidden="1" outlineLevel="1" x14ac:dyDescent="0.15">
      <c r="A56" s="147"/>
      <c r="B56" s="286">
        <v>5</v>
      </c>
      <c r="C56" s="290">
        <f t="array" ref="C56:L56">IF(B56&lt;=$B$7,TRANSPOSE(RGGM5),)</f>
        <v>0</v>
      </c>
      <c r="D56" s="290">
        <v>0</v>
      </c>
      <c r="E56" s="290">
        <v>0</v>
      </c>
      <c r="F56" s="290">
        <v>0</v>
      </c>
      <c r="G56" s="290">
        <v>0</v>
      </c>
      <c r="H56" s="290">
        <v>0</v>
      </c>
      <c r="I56" s="290">
        <v>0</v>
      </c>
      <c r="J56" s="290">
        <v>0</v>
      </c>
      <c r="K56" s="290">
        <v>0</v>
      </c>
      <c r="L56" s="290">
        <v>0</v>
      </c>
      <c r="M56" s="286"/>
      <c r="N56" s="151"/>
      <c r="O56" s="154"/>
      <c r="R56" s="344"/>
      <c r="S56" s="344"/>
      <c r="T56" s="344"/>
      <c r="U56" s="344"/>
      <c r="V56" s="344"/>
    </row>
    <row r="57" spans="1:22" hidden="1" outlineLevel="1" x14ac:dyDescent="0.15">
      <c r="A57" s="147"/>
      <c r="B57" s="286">
        <v>6</v>
      </c>
      <c r="C57" s="290">
        <f t="array" ref="C57:L57">IF(B57&lt;=$B$7,TRANSPOSE(RGGM6),)</f>
        <v>0</v>
      </c>
      <c r="D57" s="290">
        <v>0</v>
      </c>
      <c r="E57" s="290">
        <v>0</v>
      </c>
      <c r="F57" s="290">
        <v>0</v>
      </c>
      <c r="G57" s="290">
        <v>0</v>
      </c>
      <c r="H57" s="290">
        <v>0</v>
      </c>
      <c r="I57" s="290">
        <v>0</v>
      </c>
      <c r="J57" s="290">
        <v>0</v>
      </c>
      <c r="K57" s="290">
        <v>0</v>
      </c>
      <c r="L57" s="290">
        <v>0</v>
      </c>
      <c r="M57" s="286"/>
      <c r="N57" s="151"/>
      <c r="O57" s="154"/>
      <c r="R57" s="344"/>
      <c r="S57" s="344"/>
      <c r="T57" s="344"/>
      <c r="U57" s="344"/>
      <c r="V57" s="344"/>
    </row>
    <row r="58" spans="1:22" hidden="1" outlineLevel="1" x14ac:dyDescent="0.15">
      <c r="A58" s="147"/>
      <c r="B58" s="286">
        <v>7</v>
      </c>
      <c r="C58" s="290">
        <f t="array" ref="C58:L58">IF(B58&lt;=$B$7,TRANSPOSE(RGGM7),)</f>
        <v>0</v>
      </c>
      <c r="D58" s="290">
        <v>0</v>
      </c>
      <c r="E58" s="290">
        <v>0</v>
      </c>
      <c r="F58" s="290">
        <v>0</v>
      </c>
      <c r="G58" s="290">
        <v>0</v>
      </c>
      <c r="H58" s="290">
        <v>0</v>
      </c>
      <c r="I58" s="290">
        <v>0</v>
      </c>
      <c r="J58" s="290">
        <v>0</v>
      </c>
      <c r="K58" s="290">
        <v>0</v>
      </c>
      <c r="L58" s="290">
        <v>0</v>
      </c>
      <c r="M58" s="286"/>
      <c r="N58" s="151"/>
      <c r="O58" s="154"/>
      <c r="R58" s="344"/>
      <c r="S58" s="344"/>
      <c r="T58" s="344"/>
      <c r="U58" s="344"/>
      <c r="V58" s="344"/>
    </row>
    <row r="59" spans="1:22" hidden="1" outlineLevel="1" x14ac:dyDescent="0.15">
      <c r="A59" s="147"/>
      <c r="B59" s="286">
        <v>8</v>
      </c>
      <c r="C59" s="290">
        <f t="array" ref="C59:L59">IF(B59&lt;=$B$7,TRANSPOSE(RGGM8),)</f>
        <v>0</v>
      </c>
      <c r="D59" s="290">
        <v>0</v>
      </c>
      <c r="E59" s="290">
        <v>0</v>
      </c>
      <c r="F59" s="290">
        <v>0</v>
      </c>
      <c r="G59" s="290">
        <v>0</v>
      </c>
      <c r="H59" s="290">
        <v>0</v>
      </c>
      <c r="I59" s="290">
        <v>0</v>
      </c>
      <c r="J59" s="290">
        <v>0</v>
      </c>
      <c r="K59" s="290">
        <v>0</v>
      </c>
      <c r="L59" s="290">
        <v>0</v>
      </c>
      <c r="M59" s="286"/>
      <c r="N59" s="151"/>
      <c r="O59" s="154"/>
      <c r="R59" s="344"/>
      <c r="S59" s="344"/>
      <c r="T59" s="344"/>
      <c r="U59" s="344"/>
      <c r="V59" s="344"/>
    </row>
    <row r="60" spans="1:22" hidden="1" outlineLevel="1" x14ac:dyDescent="0.15">
      <c r="A60" s="147"/>
      <c r="B60" s="286">
        <v>9</v>
      </c>
      <c r="C60" s="290">
        <f t="array" ref="C60:L60">IF(B60&lt;=$B$7,TRANSPOSE(RGGM9),)</f>
        <v>0</v>
      </c>
      <c r="D60" s="290">
        <v>0</v>
      </c>
      <c r="E60" s="290">
        <v>0</v>
      </c>
      <c r="F60" s="290">
        <v>0</v>
      </c>
      <c r="G60" s="290">
        <v>0</v>
      </c>
      <c r="H60" s="290">
        <v>0</v>
      </c>
      <c r="I60" s="290">
        <v>0</v>
      </c>
      <c r="J60" s="290">
        <v>0</v>
      </c>
      <c r="K60" s="290">
        <v>0</v>
      </c>
      <c r="L60" s="290">
        <v>0</v>
      </c>
      <c r="M60" s="286"/>
      <c r="N60" s="151"/>
      <c r="O60" s="154"/>
      <c r="R60" s="344"/>
      <c r="S60" s="344"/>
      <c r="T60" s="344"/>
      <c r="U60" s="344"/>
      <c r="V60" s="344"/>
    </row>
    <row r="61" spans="1:22" hidden="1" outlineLevel="1" x14ac:dyDescent="0.15">
      <c r="A61" s="147"/>
      <c r="B61" s="286">
        <v>10</v>
      </c>
      <c r="C61" s="290">
        <f t="array" ref="C61:L61">IF(B61&lt;=$B$7,TRANSPOSE(RGGM10),)</f>
        <v>0</v>
      </c>
      <c r="D61" s="290">
        <v>0</v>
      </c>
      <c r="E61" s="290">
        <v>0</v>
      </c>
      <c r="F61" s="290">
        <v>0</v>
      </c>
      <c r="G61" s="290">
        <v>0</v>
      </c>
      <c r="H61" s="290">
        <v>0</v>
      </c>
      <c r="I61" s="290">
        <v>0</v>
      </c>
      <c r="J61" s="290">
        <v>0</v>
      </c>
      <c r="K61" s="290">
        <v>0</v>
      </c>
      <c r="L61" s="290">
        <v>0</v>
      </c>
      <c r="M61" s="286"/>
      <c r="N61" s="151"/>
      <c r="O61" s="154"/>
      <c r="R61" s="344"/>
      <c r="S61" s="344"/>
      <c r="T61" s="344"/>
      <c r="U61" s="344"/>
      <c r="V61" s="344"/>
    </row>
    <row r="62" spans="1:22" hidden="1" outlineLevel="1" x14ac:dyDescent="0.15">
      <c r="A62" s="147"/>
      <c r="B62" s="286">
        <v>11</v>
      </c>
      <c r="C62" s="290">
        <f t="array" ref="C62:L62">IF(B62&lt;=$B$7,TRANSPOSE(RGGM11),)</f>
        <v>0</v>
      </c>
      <c r="D62" s="290">
        <v>0</v>
      </c>
      <c r="E62" s="290">
        <v>0</v>
      </c>
      <c r="F62" s="290">
        <v>0</v>
      </c>
      <c r="G62" s="290">
        <v>0</v>
      </c>
      <c r="H62" s="290">
        <v>0</v>
      </c>
      <c r="I62" s="290">
        <v>0</v>
      </c>
      <c r="J62" s="290">
        <v>0</v>
      </c>
      <c r="K62" s="290">
        <v>0</v>
      </c>
      <c r="L62" s="290">
        <v>0</v>
      </c>
      <c r="M62" s="286"/>
      <c r="N62" s="151"/>
      <c r="O62" s="154"/>
      <c r="R62" s="344"/>
      <c r="S62" s="344"/>
      <c r="T62" s="344"/>
      <c r="U62" s="344"/>
      <c r="V62" s="344"/>
    </row>
    <row r="63" spans="1:22" hidden="1" outlineLevel="1" x14ac:dyDescent="0.15">
      <c r="A63" s="147"/>
      <c r="B63" s="286">
        <v>12</v>
      </c>
      <c r="C63" s="290">
        <f t="array" ref="C63:L63">IF(B63&lt;=$B$7,TRANSPOSE(RGGM12),)</f>
        <v>0</v>
      </c>
      <c r="D63" s="290">
        <v>0</v>
      </c>
      <c r="E63" s="290">
        <v>0</v>
      </c>
      <c r="F63" s="290">
        <v>0</v>
      </c>
      <c r="G63" s="290">
        <v>0</v>
      </c>
      <c r="H63" s="290">
        <v>0</v>
      </c>
      <c r="I63" s="290">
        <v>0</v>
      </c>
      <c r="J63" s="290">
        <v>0</v>
      </c>
      <c r="K63" s="290">
        <v>0</v>
      </c>
      <c r="L63" s="290">
        <v>0</v>
      </c>
      <c r="M63" s="286"/>
      <c r="N63" s="151"/>
      <c r="O63" s="154"/>
      <c r="R63" s="344"/>
      <c r="S63" s="344"/>
      <c r="T63" s="344"/>
      <c r="U63" s="344"/>
      <c r="V63" s="344"/>
    </row>
    <row r="64" spans="1:22" hidden="1" outlineLevel="1" x14ac:dyDescent="0.15">
      <c r="A64" s="147"/>
      <c r="B64" s="286">
        <v>13</v>
      </c>
      <c r="C64" s="290">
        <f t="array" ref="C64:L64">IF(B64&lt;=$B$7,TRANSPOSE(RGGM13),)</f>
        <v>0</v>
      </c>
      <c r="D64" s="290">
        <v>0</v>
      </c>
      <c r="E64" s="290">
        <v>0</v>
      </c>
      <c r="F64" s="290">
        <v>0</v>
      </c>
      <c r="G64" s="290">
        <v>0</v>
      </c>
      <c r="H64" s="290">
        <v>0</v>
      </c>
      <c r="I64" s="290">
        <v>0</v>
      </c>
      <c r="J64" s="290">
        <v>0</v>
      </c>
      <c r="K64" s="290">
        <v>0</v>
      </c>
      <c r="L64" s="290">
        <v>0</v>
      </c>
      <c r="M64" s="286"/>
      <c r="N64" s="151"/>
      <c r="O64" s="154"/>
      <c r="R64" s="344"/>
      <c r="S64" s="344"/>
      <c r="T64" s="344"/>
      <c r="U64" s="344"/>
      <c r="V64" s="344"/>
    </row>
    <row r="65" spans="1:22" hidden="1" outlineLevel="1" x14ac:dyDescent="0.15">
      <c r="A65" s="147"/>
      <c r="B65" s="286">
        <v>14</v>
      </c>
      <c r="C65" s="290">
        <f t="array" ref="C65:L65">IF(B65&lt;=$B$7,TRANSPOSE(RGGM14),)</f>
        <v>0</v>
      </c>
      <c r="D65" s="290">
        <v>0</v>
      </c>
      <c r="E65" s="290">
        <v>0</v>
      </c>
      <c r="F65" s="290">
        <v>0</v>
      </c>
      <c r="G65" s="290">
        <v>0</v>
      </c>
      <c r="H65" s="290">
        <v>0</v>
      </c>
      <c r="I65" s="290">
        <v>0</v>
      </c>
      <c r="J65" s="290">
        <v>0</v>
      </c>
      <c r="K65" s="290">
        <v>0</v>
      </c>
      <c r="L65" s="290">
        <v>0</v>
      </c>
      <c r="M65" s="286"/>
      <c r="N65" s="151"/>
      <c r="O65" s="154"/>
      <c r="R65" s="344"/>
      <c r="S65" s="344"/>
      <c r="T65" s="344"/>
      <c r="U65" s="344"/>
      <c r="V65" s="344"/>
    </row>
    <row r="66" spans="1:22" hidden="1" outlineLevel="1" x14ac:dyDescent="0.15">
      <c r="A66" s="147"/>
      <c r="B66" s="286">
        <v>15</v>
      </c>
      <c r="C66" s="290">
        <f t="array" ref="C66:L66">IF(B66&lt;=$B$7,TRANSPOSE(RGGM15),)</f>
        <v>0</v>
      </c>
      <c r="D66" s="290">
        <v>0</v>
      </c>
      <c r="E66" s="290">
        <v>0</v>
      </c>
      <c r="F66" s="290">
        <v>0</v>
      </c>
      <c r="G66" s="290">
        <v>0</v>
      </c>
      <c r="H66" s="290">
        <v>0</v>
      </c>
      <c r="I66" s="290">
        <v>0</v>
      </c>
      <c r="J66" s="290">
        <v>0</v>
      </c>
      <c r="K66" s="290">
        <v>0</v>
      </c>
      <c r="L66" s="290">
        <v>0</v>
      </c>
      <c r="M66" s="286"/>
      <c r="N66" s="151"/>
      <c r="O66" s="154"/>
      <c r="R66" s="344"/>
      <c r="S66" s="344"/>
      <c r="T66" s="344"/>
      <c r="U66" s="344"/>
      <c r="V66" s="344"/>
    </row>
    <row r="67" spans="1:22" hidden="1" outlineLevel="1" x14ac:dyDescent="0.15">
      <c r="A67" s="147"/>
      <c r="B67" s="286">
        <v>16</v>
      </c>
      <c r="C67" s="290">
        <f t="array" ref="C67:L67">IF(B67&lt;=$B$7,TRANSPOSE(RGGM16),)</f>
        <v>0</v>
      </c>
      <c r="D67" s="290">
        <v>0</v>
      </c>
      <c r="E67" s="290">
        <v>0</v>
      </c>
      <c r="F67" s="290">
        <v>0</v>
      </c>
      <c r="G67" s="290">
        <v>0</v>
      </c>
      <c r="H67" s="290">
        <v>0</v>
      </c>
      <c r="I67" s="290">
        <v>0</v>
      </c>
      <c r="J67" s="290">
        <v>0</v>
      </c>
      <c r="K67" s="290">
        <v>0</v>
      </c>
      <c r="L67" s="290">
        <v>0</v>
      </c>
      <c r="M67" s="286"/>
      <c r="N67" s="151"/>
      <c r="O67" s="154"/>
      <c r="R67" s="344"/>
      <c r="S67" s="344"/>
      <c r="T67" s="344"/>
      <c r="U67" s="344"/>
      <c r="V67" s="344"/>
    </row>
    <row r="68" spans="1:22" hidden="1" outlineLevel="1" x14ac:dyDescent="0.15">
      <c r="A68" s="147"/>
      <c r="B68" s="286">
        <v>17</v>
      </c>
      <c r="C68" s="290">
        <f t="array" ref="C68:L68">IF(B68&lt;=$B$7,TRANSPOSE(RGGM17),)</f>
        <v>0</v>
      </c>
      <c r="D68" s="290">
        <v>0</v>
      </c>
      <c r="E68" s="290">
        <v>0</v>
      </c>
      <c r="F68" s="290">
        <v>0</v>
      </c>
      <c r="G68" s="290">
        <v>0</v>
      </c>
      <c r="H68" s="290">
        <v>0</v>
      </c>
      <c r="I68" s="290">
        <v>0</v>
      </c>
      <c r="J68" s="290">
        <v>0</v>
      </c>
      <c r="K68" s="290">
        <v>0</v>
      </c>
      <c r="L68" s="290">
        <v>0</v>
      </c>
      <c r="M68" s="286"/>
      <c r="N68" s="151"/>
      <c r="O68" s="154"/>
      <c r="R68" s="344"/>
      <c r="S68" s="344"/>
      <c r="T68" s="344"/>
      <c r="U68" s="344"/>
      <c r="V68" s="344"/>
    </row>
    <row r="69" spans="1:22" hidden="1" outlineLevel="1" x14ac:dyDescent="0.15">
      <c r="A69" s="147"/>
      <c r="B69" s="286">
        <v>18</v>
      </c>
      <c r="C69" s="290">
        <f t="array" ref="C69:L69">IF(B69&lt;=$B$7,TRANSPOSE(RGGM18),)</f>
        <v>0</v>
      </c>
      <c r="D69" s="290">
        <v>0</v>
      </c>
      <c r="E69" s="290">
        <v>0</v>
      </c>
      <c r="F69" s="290">
        <v>0</v>
      </c>
      <c r="G69" s="290">
        <v>0</v>
      </c>
      <c r="H69" s="290">
        <v>0</v>
      </c>
      <c r="I69" s="290">
        <v>0</v>
      </c>
      <c r="J69" s="290">
        <v>0</v>
      </c>
      <c r="K69" s="290">
        <v>0</v>
      </c>
      <c r="L69" s="290">
        <v>0</v>
      </c>
      <c r="M69" s="286"/>
      <c r="N69" s="151"/>
      <c r="O69" s="154"/>
      <c r="R69" s="344"/>
      <c r="S69" s="344"/>
      <c r="T69" s="344"/>
      <c r="U69" s="344"/>
      <c r="V69" s="344"/>
    </row>
    <row r="70" spans="1:22" hidden="1" outlineLevel="1" x14ac:dyDescent="0.15">
      <c r="A70" s="147"/>
      <c r="B70" s="286">
        <v>19</v>
      </c>
      <c r="C70" s="290">
        <f t="array" ref="C70:L70">IF(B70&lt;=$B$7,TRANSPOSE(RGGM19),)</f>
        <v>0</v>
      </c>
      <c r="D70" s="290">
        <v>0</v>
      </c>
      <c r="E70" s="290">
        <v>0</v>
      </c>
      <c r="F70" s="290">
        <v>0</v>
      </c>
      <c r="G70" s="290">
        <v>0</v>
      </c>
      <c r="H70" s="290">
        <v>0</v>
      </c>
      <c r="I70" s="290">
        <v>0</v>
      </c>
      <c r="J70" s="290">
        <v>0</v>
      </c>
      <c r="K70" s="290">
        <v>0</v>
      </c>
      <c r="L70" s="290">
        <v>0</v>
      </c>
      <c r="M70" s="286"/>
      <c r="N70" s="151"/>
      <c r="O70" s="154"/>
      <c r="R70" s="344"/>
      <c r="S70" s="344"/>
      <c r="T70" s="344"/>
      <c r="U70" s="344"/>
      <c r="V70" s="344"/>
    </row>
    <row r="71" spans="1:22" hidden="1" outlineLevel="1" x14ac:dyDescent="0.15">
      <c r="A71" s="147"/>
      <c r="B71" s="286">
        <v>20</v>
      </c>
      <c r="C71" s="290">
        <f t="array" ref="C71:L71">IF(B71&lt;=$B$7,TRANSPOSE(RGGM20),)</f>
        <v>0</v>
      </c>
      <c r="D71" s="290">
        <v>0</v>
      </c>
      <c r="E71" s="290">
        <v>0</v>
      </c>
      <c r="F71" s="290">
        <v>0</v>
      </c>
      <c r="G71" s="290">
        <v>0</v>
      </c>
      <c r="H71" s="290">
        <v>0</v>
      </c>
      <c r="I71" s="290">
        <v>0</v>
      </c>
      <c r="J71" s="290">
        <v>0</v>
      </c>
      <c r="K71" s="290">
        <v>0</v>
      </c>
      <c r="L71" s="290">
        <v>0</v>
      </c>
      <c r="M71" s="286"/>
      <c r="N71" s="151"/>
      <c r="O71" s="154"/>
      <c r="R71" s="344"/>
      <c r="S71" s="344"/>
      <c r="T71" s="344"/>
      <c r="U71" s="344"/>
      <c r="V71" s="344"/>
    </row>
    <row r="72" spans="1:22" hidden="1" outlineLevel="1" x14ac:dyDescent="0.15">
      <c r="A72" s="147"/>
      <c r="B72" s="157" t="s">
        <v>115</v>
      </c>
      <c r="C72" s="282">
        <f>SUM(C52:C71)/$B$7</f>
        <v>0.13588744226354496</v>
      </c>
      <c r="D72" s="282">
        <f>SUM(D52:D71)/$B$7</f>
        <v>0.32224899894281206</v>
      </c>
      <c r="E72" s="282">
        <f t="shared" ref="E72:L72" si="4">SUM(E52:E71)/$B$7</f>
        <v>0.18748793471111125</v>
      </c>
      <c r="F72" s="282">
        <f t="shared" si="4"/>
        <v>0.1208161030082863</v>
      </c>
      <c r="G72" s="282">
        <f t="shared" si="4"/>
        <v>0.23355952107424541</v>
      </c>
      <c r="H72" s="282">
        <f t="shared" si="4"/>
        <v>0</v>
      </c>
      <c r="I72" s="282">
        <f t="shared" si="4"/>
        <v>0</v>
      </c>
      <c r="J72" s="282">
        <f t="shared" si="4"/>
        <v>0</v>
      </c>
      <c r="K72" s="282">
        <f>SUM(K52:K71)/$B$7</f>
        <v>0</v>
      </c>
      <c r="L72" s="282">
        <f t="shared" si="4"/>
        <v>0</v>
      </c>
      <c r="M72" s="341">
        <f>EXP(SUM(M73:M92)/$B$7)</f>
        <v>4.68807345568933</v>
      </c>
      <c r="N72" s="287" t="s">
        <v>84</v>
      </c>
      <c r="O72" s="342" t="s">
        <v>122</v>
      </c>
      <c r="R72" s="123"/>
      <c r="S72" s="123"/>
      <c r="T72" s="123"/>
      <c r="U72" s="123"/>
      <c r="V72" s="123"/>
    </row>
    <row r="73" spans="1:22" hidden="1" outlineLevel="1" x14ac:dyDescent="0.15">
      <c r="A73" s="285" t="s">
        <v>112</v>
      </c>
      <c r="B73" s="286">
        <v>1</v>
      </c>
      <c r="C73" s="296">
        <f t="shared" ref="C73:C82" si="5">IF(AND(C52&gt;0,$B73&lt;=$B$7),-C52*LN(C52),0)</f>
        <v>0.27122160064270007</v>
      </c>
      <c r="D73" s="296">
        <f t="shared" ref="D73:L73" si="6">IF(AND(D52&gt;0,$B73&lt;=$B$7),-D52*LN(D52),0)</f>
        <v>0.36492467350653229</v>
      </c>
      <c r="E73" s="296">
        <f t="shared" si="6"/>
        <v>0.313862449186115</v>
      </c>
      <c r="F73" s="296">
        <f t="shared" si="6"/>
        <v>0.25534310595519327</v>
      </c>
      <c r="G73" s="296">
        <f t="shared" si="6"/>
        <v>0.33966989173712575</v>
      </c>
      <c r="H73" s="296">
        <f t="shared" si="6"/>
        <v>0</v>
      </c>
      <c r="I73" s="296">
        <f t="shared" si="6"/>
        <v>0</v>
      </c>
      <c r="J73" s="296">
        <f t="shared" si="6"/>
        <v>0</v>
      </c>
      <c r="K73" s="296">
        <f t="shared" si="6"/>
        <v>0</v>
      </c>
      <c r="L73" s="296">
        <f t="shared" si="6"/>
        <v>0</v>
      </c>
      <c r="M73" s="282">
        <f t="shared" ref="M73:M82" si="7">SUM(C73:L73)</f>
        <v>1.5450217210276662</v>
      </c>
      <c r="N73" s="151"/>
      <c r="O73" s="343">
        <f>EXP(M73)</f>
        <v>4.68807345568933</v>
      </c>
      <c r="R73" s="345"/>
      <c r="S73" s="345"/>
      <c r="T73" s="345"/>
      <c r="U73" s="345"/>
      <c r="V73" s="345"/>
    </row>
    <row r="74" spans="1:22" hidden="1" outlineLevel="1" x14ac:dyDescent="0.15">
      <c r="A74" s="285" t="s">
        <v>113</v>
      </c>
      <c r="B74" s="286">
        <v>2</v>
      </c>
      <c r="C74" s="296">
        <f t="shared" si="5"/>
        <v>0</v>
      </c>
      <c r="D74" s="296">
        <f t="shared" ref="D74:L74" si="8">IF(AND(D53&gt;0,$B74&lt;=$B$7),-D53*LN(D53),0)</f>
        <v>0</v>
      </c>
      <c r="E74" s="296">
        <f t="shared" si="8"/>
        <v>0</v>
      </c>
      <c r="F74" s="296">
        <f t="shared" si="8"/>
        <v>0</v>
      </c>
      <c r="G74" s="296">
        <f t="shared" si="8"/>
        <v>0</v>
      </c>
      <c r="H74" s="296">
        <f t="shared" si="8"/>
        <v>0</v>
      </c>
      <c r="I74" s="296">
        <f t="shared" si="8"/>
        <v>0</v>
      </c>
      <c r="J74" s="296">
        <f t="shared" si="8"/>
        <v>0</v>
      </c>
      <c r="K74" s="296">
        <f t="shared" si="8"/>
        <v>0</v>
      </c>
      <c r="L74" s="296">
        <f t="shared" si="8"/>
        <v>0</v>
      </c>
      <c r="M74" s="282">
        <f t="shared" si="7"/>
        <v>0</v>
      </c>
      <c r="N74" s="151"/>
      <c r="O74" s="343">
        <f t="shared" ref="O74:O92" si="9">EXP(M74)</f>
        <v>1</v>
      </c>
      <c r="R74" s="345"/>
      <c r="S74" s="345"/>
      <c r="T74" s="345"/>
      <c r="U74" s="345"/>
      <c r="V74" s="345"/>
    </row>
    <row r="75" spans="1:22" hidden="1" outlineLevel="1" x14ac:dyDescent="0.15">
      <c r="A75" s="147"/>
      <c r="B75" s="286">
        <v>3</v>
      </c>
      <c r="C75" s="296">
        <f t="shared" si="5"/>
        <v>0</v>
      </c>
      <c r="D75" s="296">
        <f t="shared" ref="D75:L75" si="10">IF(AND(D54&gt;0,$B75&lt;=$B$7),-D54*LN(D54),0)</f>
        <v>0</v>
      </c>
      <c r="E75" s="296">
        <f t="shared" si="10"/>
        <v>0</v>
      </c>
      <c r="F75" s="296">
        <f t="shared" si="10"/>
        <v>0</v>
      </c>
      <c r="G75" s="296">
        <f t="shared" si="10"/>
        <v>0</v>
      </c>
      <c r="H75" s="296">
        <f t="shared" si="10"/>
        <v>0</v>
      </c>
      <c r="I75" s="296">
        <f t="shared" si="10"/>
        <v>0</v>
      </c>
      <c r="J75" s="296">
        <f t="shared" si="10"/>
        <v>0</v>
      </c>
      <c r="K75" s="296">
        <f t="shared" si="10"/>
        <v>0</v>
      </c>
      <c r="L75" s="296">
        <f t="shared" si="10"/>
        <v>0</v>
      </c>
      <c r="M75" s="282">
        <f t="shared" si="7"/>
        <v>0</v>
      </c>
      <c r="N75" s="151"/>
      <c r="O75" s="343">
        <f t="shared" si="9"/>
        <v>1</v>
      </c>
      <c r="R75" s="345"/>
      <c r="S75" s="345"/>
      <c r="T75" s="345"/>
      <c r="U75" s="345"/>
      <c r="V75" s="345"/>
    </row>
    <row r="76" spans="1:22" hidden="1" outlineLevel="1" x14ac:dyDescent="0.15">
      <c r="A76" s="285" t="s">
        <v>114</v>
      </c>
      <c r="B76" s="286">
        <v>4</v>
      </c>
      <c r="C76" s="296">
        <f t="shared" si="5"/>
        <v>0</v>
      </c>
      <c r="D76" s="296">
        <f t="shared" ref="D76:L76" si="11">IF(AND(D55&gt;0,$B76&lt;=$B$7),-D55*LN(D55),0)</f>
        <v>0</v>
      </c>
      <c r="E76" s="296">
        <f t="shared" si="11"/>
        <v>0</v>
      </c>
      <c r="F76" s="296">
        <f t="shared" si="11"/>
        <v>0</v>
      </c>
      <c r="G76" s="296">
        <f t="shared" si="11"/>
        <v>0</v>
      </c>
      <c r="H76" s="296">
        <f t="shared" si="11"/>
        <v>0</v>
      </c>
      <c r="I76" s="296">
        <f t="shared" si="11"/>
        <v>0</v>
      </c>
      <c r="J76" s="296">
        <f t="shared" si="11"/>
        <v>0</v>
      </c>
      <c r="K76" s="296">
        <f t="shared" si="11"/>
        <v>0</v>
      </c>
      <c r="L76" s="296">
        <f t="shared" si="11"/>
        <v>0</v>
      </c>
      <c r="M76" s="282">
        <f t="shared" si="7"/>
        <v>0</v>
      </c>
      <c r="N76" s="151"/>
      <c r="O76" s="343">
        <f t="shared" si="9"/>
        <v>1</v>
      </c>
      <c r="R76" s="345"/>
      <c r="S76" s="345"/>
      <c r="T76" s="345"/>
      <c r="U76" s="345"/>
      <c r="V76" s="345"/>
    </row>
    <row r="77" spans="1:22" ht="14" hidden="1" outlineLevel="1" x14ac:dyDescent="0.15">
      <c r="A77" s="293">
        <f>EXP((-9/(B5+8)*LN(9/(B5+8))-(B5-1)*(1/(B5+8)*LN(1/(B5+8)))))</f>
        <v>2.8399711135726595</v>
      </c>
      <c r="B77" s="286">
        <v>5</v>
      </c>
      <c r="C77" s="296">
        <f t="shared" si="5"/>
        <v>0</v>
      </c>
      <c r="D77" s="296">
        <f t="shared" ref="D77:L77" si="12">IF(AND(D56&gt;0,$B77&lt;=$B$7),-D56*LN(D56),0)</f>
        <v>0</v>
      </c>
      <c r="E77" s="296">
        <f t="shared" si="12"/>
        <v>0</v>
      </c>
      <c r="F77" s="296">
        <f t="shared" si="12"/>
        <v>0</v>
      </c>
      <c r="G77" s="296">
        <f t="shared" si="12"/>
        <v>0</v>
      </c>
      <c r="H77" s="296">
        <f t="shared" si="12"/>
        <v>0</v>
      </c>
      <c r="I77" s="296">
        <f t="shared" si="12"/>
        <v>0</v>
      </c>
      <c r="J77" s="296">
        <f t="shared" si="12"/>
        <v>0</v>
      </c>
      <c r="K77" s="296">
        <f t="shared" si="12"/>
        <v>0</v>
      </c>
      <c r="L77" s="296">
        <f t="shared" si="12"/>
        <v>0</v>
      </c>
      <c r="M77" s="282">
        <f t="shared" si="7"/>
        <v>0</v>
      </c>
      <c r="N77" s="151"/>
      <c r="O77" s="343">
        <f t="shared" si="9"/>
        <v>1</v>
      </c>
      <c r="R77" s="345"/>
      <c r="S77" s="345"/>
      <c r="T77" s="345"/>
      <c r="U77" s="345"/>
      <c r="V77" s="345"/>
    </row>
    <row r="78" spans="1:22" ht="14" hidden="1" outlineLevel="1" x14ac:dyDescent="0.15">
      <c r="A78" s="293">
        <f>EXP((B5-B7)*(-1/(B5+8)*LN(1/(B5+8)))+B7*(-(B7+8)/(B5+8)/B7*LN((B7+8)/(B5+8)/B7)))</f>
        <v>2.8399711135726595</v>
      </c>
      <c r="B78" s="286">
        <v>6</v>
      </c>
      <c r="C78" s="296">
        <f t="shared" si="5"/>
        <v>0</v>
      </c>
      <c r="D78" s="296">
        <f t="shared" ref="D78:L78" si="13">IF(AND(D57&gt;0,$B78&lt;=$B$7),-D57*LN(D57),0)</f>
        <v>0</v>
      </c>
      <c r="E78" s="296">
        <f t="shared" si="13"/>
        <v>0</v>
      </c>
      <c r="F78" s="296">
        <f t="shared" si="13"/>
        <v>0</v>
      </c>
      <c r="G78" s="296">
        <f t="shared" si="13"/>
        <v>0</v>
      </c>
      <c r="H78" s="296">
        <f t="shared" si="13"/>
        <v>0</v>
      </c>
      <c r="I78" s="296">
        <f t="shared" si="13"/>
        <v>0</v>
      </c>
      <c r="J78" s="296">
        <f t="shared" si="13"/>
        <v>0</v>
      </c>
      <c r="K78" s="296">
        <f t="shared" si="13"/>
        <v>0</v>
      </c>
      <c r="L78" s="296">
        <f t="shared" si="13"/>
        <v>0</v>
      </c>
      <c r="M78" s="282">
        <f t="shared" si="7"/>
        <v>0</v>
      </c>
      <c r="N78" s="151"/>
      <c r="O78" s="343">
        <f t="shared" si="9"/>
        <v>1</v>
      </c>
      <c r="R78" s="345"/>
      <c r="S78" s="345"/>
      <c r="T78" s="345"/>
      <c r="U78" s="345"/>
      <c r="V78" s="345"/>
    </row>
    <row r="79" spans="1:22" ht="14" hidden="1" outlineLevel="1" x14ac:dyDescent="0.15">
      <c r="A79" s="288">
        <f>A78/A77</f>
        <v>1</v>
      </c>
      <c r="B79" s="286">
        <v>7</v>
      </c>
      <c r="C79" s="296">
        <f t="shared" si="5"/>
        <v>0</v>
      </c>
      <c r="D79" s="296">
        <f t="shared" ref="D79:L79" si="14">IF(AND(D58&gt;0,$B79&lt;=$B$7),-D58*LN(D58),0)</f>
        <v>0</v>
      </c>
      <c r="E79" s="296">
        <f t="shared" si="14"/>
        <v>0</v>
      </c>
      <c r="F79" s="296">
        <f t="shared" si="14"/>
        <v>0</v>
      </c>
      <c r="G79" s="296">
        <f t="shared" si="14"/>
        <v>0</v>
      </c>
      <c r="H79" s="296">
        <f t="shared" si="14"/>
        <v>0</v>
      </c>
      <c r="I79" s="296">
        <f t="shared" si="14"/>
        <v>0</v>
      </c>
      <c r="J79" s="296">
        <f t="shared" si="14"/>
        <v>0</v>
      </c>
      <c r="K79" s="296">
        <f t="shared" si="14"/>
        <v>0</v>
      </c>
      <c r="L79" s="296">
        <f t="shared" si="14"/>
        <v>0</v>
      </c>
      <c r="M79" s="282">
        <f t="shared" si="7"/>
        <v>0</v>
      </c>
      <c r="N79" s="151"/>
      <c r="O79" s="343">
        <f t="shared" si="9"/>
        <v>1</v>
      </c>
      <c r="R79" s="345"/>
      <c r="S79" s="345"/>
      <c r="T79" s="345"/>
      <c r="U79" s="345"/>
      <c r="V79" s="345"/>
    </row>
    <row r="80" spans="1:22" hidden="1" outlineLevel="1" x14ac:dyDescent="0.15">
      <c r="A80" s="147"/>
      <c r="B80" s="286">
        <v>8</v>
      </c>
      <c r="C80" s="296">
        <f t="shared" si="5"/>
        <v>0</v>
      </c>
      <c r="D80" s="296">
        <f t="shared" ref="D80:L80" si="15">IF(AND(D59&gt;0,$B80&lt;=$B$7),-D59*LN(D59),0)</f>
        <v>0</v>
      </c>
      <c r="E80" s="296">
        <f t="shared" si="15"/>
        <v>0</v>
      </c>
      <c r="F80" s="296">
        <f t="shared" si="15"/>
        <v>0</v>
      </c>
      <c r="G80" s="296">
        <f t="shared" si="15"/>
        <v>0</v>
      </c>
      <c r="H80" s="296">
        <f t="shared" si="15"/>
        <v>0</v>
      </c>
      <c r="I80" s="296">
        <f t="shared" si="15"/>
        <v>0</v>
      </c>
      <c r="J80" s="296">
        <f t="shared" si="15"/>
        <v>0</v>
      </c>
      <c r="K80" s="296">
        <f t="shared" si="15"/>
        <v>0</v>
      </c>
      <c r="L80" s="296">
        <f t="shared" si="15"/>
        <v>0</v>
      </c>
      <c r="M80" s="282">
        <f t="shared" si="7"/>
        <v>0</v>
      </c>
      <c r="N80" s="151"/>
      <c r="O80" s="343">
        <f t="shared" si="9"/>
        <v>1</v>
      </c>
      <c r="R80" s="345"/>
      <c r="S80" s="345"/>
      <c r="T80" s="345"/>
      <c r="U80" s="345"/>
      <c r="V80" s="345"/>
    </row>
    <row r="81" spans="1:22" hidden="1" outlineLevel="1" x14ac:dyDescent="0.15">
      <c r="A81" s="147"/>
      <c r="B81" s="286">
        <v>9</v>
      </c>
      <c r="C81" s="296">
        <f t="shared" si="5"/>
        <v>0</v>
      </c>
      <c r="D81" s="296">
        <f t="shared" ref="D81:L81" si="16">IF(AND(D60&gt;0,$B81&lt;=$B$7),-D60*LN(D60),0)</f>
        <v>0</v>
      </c>
      <c r="E81" s="296">
        <f t="shared" si="16"/>
        <v>0</v>
      </c>
      <c r="F81" s="296">
        <f t="shared" si="16"/>
        <v>0</v>
      </c>
      <c r="G81" s="296">
        <f t="shared" si="16"/>
        <v>0</v>
      </c>
      <c r="H81" s="296">
        <f t="shared" si="16"/>
        <v>0</v>
      </c>
      <c r="I81" s="296">
        <f t="shared" si="16"/>
        <v>0</v>
      </c>
      <c r="J81" s="296">
        <f t="shared" si="16"/>
        <v>0</v>
      </c>
      <c r="K81" s="296">
        <f t="shared" si="16"/>
        <v>0</v>
      </c>
      <c r="L81" s="296">
        <f t="shared" si="16"/>
        <v>0</v>
      </c>
      <c r="M81" s="282">
        <f t="shared" si="7"/>
        <v>0</v>
      </c>
      <c r="N81" s="151"/>
      <c r="O81" s="343">
        <f t="shared" si="9"/>
        <v>1</v>
      </c>
      <c r="R81" s="345"/>
      <c r="S81" s="345"/>
      <c r="T81" s="345"/>
      <c r="U81" s="345"/>
      <c r="V81" s="345"/>
    </row>
    <row r="82" spans="1:22" hidden="1" outlineLevel="1" x14ac:dyDescent="0.15">
      <c r="A82" s="147"/>
      <c r="B82" s="286">
        <v>10</v>
      </c>
      <c r="C82" s="296">
        <f t="shared" si="5"/>
        <v>0</v>
      </c>
      <c r="D82" s="296">
        <f t="shared" ref="D82:L82" si="17">IF(AND(D61&gt;0,$B82&lt;=$B$7),-D61*LN(D61),0)</f>
        <v>0</v>
      </c>
      <c r="E82" s="296">
        <f t="shared" si="17"/>
        <v>0</v>
      </c>
      <c r="F82" s="296">
        <f t="shared" si="17"/>
        <v>0</v>
      </c>
      <c r="G82" s="296">
        <f t="shared" si="17"/>
        <v>0</v>
      </c>
      <c r="H82" s="296">
        <f t="shared" si="17"/>
        <v>0</v>
      </c>
      <c r="I82" s="296">
        <f t="shared" si="17"/>
        <v>0</v>
      </c>
      <c r="J82" s="296">
        <f t="shared" si="17"/>
        <v>0</v>
      </c>
      <c r="K82" s="296">
        <f t="shared" si="17"/>
        <v>0</v>
      </c>
      <c r="L82" s="296">
        <f t="shared" si="17"/>
        <v>0</v>
      </c>
      <c r="M82" s="282">
        <f t="shared" si="7"/>
        <v>0</v>
      </c>
      <c r="N82" s="151"/>
      <c r="O82" s="343">
        <f t="shared" si="9"/>
        <v>1</v>
      </c>
      <c r="R82" s="345"/>
      <c r="S82" s="345"/>
      <c r="T82" s="345"/>
      <c r="U82" s="345"/>
      <c r="V82" s="345"/>
    </row>
    <row r="83" spans="1:22" hidden="1" outlineLevel="1" x14ac:dyDescent="0.15">
      <c r="A83" s="147"/>
      <c r="B83" s="286">
        <v>11</v>
      </c>
      <c r="C83" s="296">
        <f t="shared" ref="C83:L83" si="18">IF(AND(C62&gt;0,$B83&lt;=$B$7),-C62*LN(C62),0)</f>
        <v>0</v>
      </c>
      <c r="D83" s="296">
        <f t="shared" si="18"/>
        <v>0</v>
      </c>
      <c r="E83" s="296">
        <f t="shared" si="18"/>
        <v>0</v>
      </c>
      <c r="F83" s="296">
        <f t="shared" si="18"/>
        <v>0</v>
      </c>
      <c r="G83" s="296">
        <f t="shared" si="18"/>
        <v>0</v>
      </c>
      <c r="H83" s="296">
        <f t="shared" si="18"/>
        <v>0</v>
      </c>
      <c r="I83" s="296">
        <f t="shared" si="18"/>
        <v>0</v>
      </c>
      <c r="J83" s="296">
        <f t="shared" si="18"/>
        <v>0</v>
      </c>
      <c r="K83" s="296">
        <f t="shared" si="18"/>
        <v>0</v>
      </c>
      <c r="L83" s="296">
        <f t="shared" si="18"/>
        <v>0</v>
      </c>
      <c r="M83" s="282">
        <f t="shared" ref="M83:M92" si="19">SUM(C83:L83)</f>
        <v>0</v>
      </c>
      <c r="N83" s="151"/>
      <c r="O83" s="343">
        <f t="shared" si="9"/>
        <v>1</v>
      </c>
      <c r="R83" s="345"/>
      <c r="S83" s="345"/>
      <c r="T83" s="345"/>
      <c r="U83" s="345"/>
      <c r="V83" s="345"/>
    </row>
    <row r="84" spans="1:22" hidden="1" outlineLevel="1" x14ac:dyDescent="0.15">
      <c r="A84" s="147"/>
      <c r="B84" s="286">
        <v>12</v>
      </c>
      <c r="C84" s="296">
        <f t="shared" ref="C84:L84" si="20">IF(AND(C63&gt;0,$B84&lt;=$B$7),-C63*LN(C63),0)</f>
        <v>0</v>
      </c>
      <c r="D84" s="296">
        <f t="shared" si="20"/>
        <v>0</v>
      </c>
      <c r="E84" s="296">
        <f t="shared" si="20"/>
        <v>0</v>
      </c>
      <c r="F84" s="296">
        <f t="shared" si="20"/>
        <v>0</v>
      </c>
      <c r="G84" s="296">
        <f t="shared" si="20"/>
        <v>0</v>
      </c>
      <c r="H84" s="296">
        <f t="shared" si="20"/>
        <v>0</v>
      </c>
      <c r="I84" s="296">
        <f t="shared" si="20"/>
        <v>0</v>
      </c>
      <c r="J84" s="296">
        <f t="shared" si="20"/>
        <v>0</v>
      </c>
      <c r="K84" s="296">
        <f t="shared" si="20"/>
        <v>0</v>
      </c>
      <c r="L84" s="296">
        <f t="shared" si="20"/>
        <v>0</v>
      </c>
      <c r="M84" s="282">
        <f t="shared" si="19"/>
        <v>0</v>
      </c>
      <c r="N84" s="151"/>
      <c r="O84" s="343">
        <f t="shared" si="9"/>
        <v>1</v>
      </c>
      <c r="R84" s="345"/>
      <c r="S84" s="345"/>
      <c r="T84" s="345"/>
      <c r="U84" s="345"/>
      <c r="V84" s="345"/>
    </row>
    <row r="85" spans="1:22" hidden="1" outlineLevel="1" x14ac:dyDescent="0.15">
      <c r="A85" s="147"/>
      <c r="B85" s="286">
        <v>13</v>
      </c>
      <c r="C85" s="296">
        <f t="shared" ref="C85:L85" si="21">IF(AND(C64&gt;0,$B85&lt;=$B$7),-C64*LN(C64),0)</f>
        <v>0</v>
      </c>
      <c r="D85" s="296">
        <f t="shared" si="21"/>
        <v>0</v>
      </c>
      <c r="E85" s="296">
        <f t="shared" si="21"/>
        <v>0</v>
      </c>
      <c r="F85" s="296">
        <f t="shared" si="21"/>
        <v>0</v>
      </c>
      <c r="G85" s="296">
        <f t="shared" si="21"/>
        <v>0</v>
      </c>
      <c r="H85" s="296">
        <f t="shared" si="21"/>
        <v>0</v>
      </c>
      <c r="I85" s="296">
        <f t="shared" si="21"/>
        <v>0</v>
      </c>
      <c r="J85" s="296">
        <f t="shared" si="21"/>
        <v>0</v>
      </c>
      <c r="K85" s="296">
        <f t="shared" si="21"/>
        <v>0</v>
      </c>
      <c r="L85" s="296">
        <f t="shared" si="21"/>
        <v>0</v>
      </c>
      <c r="M85" s="282">
        <f t="shared" si="19"/>
        <v>0</v>
      </c>
      <c r="N85" s="151"/>
      <c r="O85" s="343">
        <f t="shared" si="9"/>
        <v>1</v>
      </c>
      <c r="R85" s="345"/>
      <c r="S85" s="345"/>
      <c r="T85" s="345"/>
      <c r="U85" s="345"/>
      <c r="V85" s="345"/>
    </row>
    <row r="86" spans="1:22" hidden="1" outlineLevel="1" x14ac:dyDescent="0.15">
      <c r="A86" s="147"/>
      <c r="B86" s="286">
        <v>14</v>
      </c>
      <c r="C86" s="296">
        <f t="shared" ref="C86:L86" si="22">IF(AND(C65&gt;0,$B86&lt;=$B$7),-C65*LN(C65),0)</f>
        <v>0</v>
      </c>
      <c r="D86" s="296">
        <f t="shared" si="22"/>
        <v>0</v>
      </c>
      <c r="E86" s="296">
        <f t="shared" si="22"/>
        <v>0</v>
      </c>
      <c r="F86" s="296">
        <f t="shared" si="22"/>
        <v>0</v>
      </c>
      <c r="G86" s="296">
        <f t="shared" si="22"/>
        <v>0</v>
      </c>
      <c r="H86" s="296">
        <f t="shared" si="22"/>
        <v>0</v>
      </c>
      <c r="I86" s="296">
        <f t="shared" si="22"/>
        <v>0</v>
      </c>
      <c r="J86" s="296">
        <f t="shared" si="22"/>
        <v>0</v>
      </c>
      <c r="K86" s="296">
        <f t="shared" si="22"/>
        <v>0</v>
      </c>
      <c r="L86" s="296">
        <f t="shared" si="22"/>
        <v>0</v>
      </c>
      <c r="M86" s="282">
        <f t="shared" si="19"/>
        <v>0</v>
      </c>
      <c r="N86" s="151"/>
      <c r="O86" s="343">
        <f t="shared" si="9"/>
        <v>1</v>
      </c>
      <c r="R86" s="345"/>
      <c r="S86" s="345"/>
      <c r="T86" s="345"/>
      <c r="U86" s="345"/>
      <c r="V86" s="345"/>
    </row>
    <row r="87" spans="1:22" hidden="1" outlineLevel="1" x14ac:dyDescent="0.15">
      <c r="A87" s="147"/>
      <c r="B87" s="286">
        <v>15</v>
      </c>
      <c r="C87" s="296">
        <f t="shared" ref="C87:L87" si="23">IF(AND(C66&gt;0,$B87&lt;=$B$7),-C66*LN(C66),0)</f>
        <v>0</v>
      </c>
      <c r="D87" s="296">
        <f t="shared" si="23"/>
        <v>0</v>
      </c>
      <c r="E87" s="296">
        <f t="shared" si="23"/>
        <v>0</v>
      </c>
      <c r="F87" s="296">
        <f t="shared" si="23"/>
        <v>0</v>
      </c>
      <c r="G87" s="296">
        <f t="shared" si="23"/>
        <v>0</v>
      </c>
      <c r="H87" s="296">
        <f t="shared" si="23"/>
        <v>0</v>
      </c>
      <c r="I87" s="296">
        <f t="shared" si="23"/>
        <v>0</v>
      </c>
      <c r="J87" s="296">
        <f t="shared" si="23"/>
        <v>0</v>
      </c>
      <c r="K87" s="296">
        <f t="shared" si="23"/>
        <v>0</v>
      </c>
      <c r="L87" s="296">
        <f t="shared" si="23"/>
        <v>0</v>
      </c>
      <c r="M87" s="282">
        <f t="shared" si="19"/>
        <v>0</v>
      </c>
      <c r="N87" s="151"/>
      <c r="O87" s="343">
        <f t="shared" si="9"/>
        <v>1</v>
      </c>
      <c r="R87" s="345"/>
      <c r="S87" s="345"/>
      <c r="T87" s="345"/>
      <c r="U87" s="345"/>
      <c r="V87" s="345"/>
    </row>
    <row r="88" spans="1:22" hidden="1" outlineLevel="1" x14ac:dyDescent="0.15">
      <c r="A88" s="147"/>
      <c r="B88" s="286">
        <v>16</v>
      </c>
      <c r="C88" s="296">
        <f t="shared" ref="C88:L88" si="24">IF(AND(C67&gt;0,$B88&lt;=$B$7),-C67*LN(C67),0)</f>
        <v>0</v>
      </c>
      <c r="D88" s="296">
        <f t="shared" si="24"/>
        <v>0</v>
      </c>
      <c r="E88" s="296">
        <f t="shared" si="24"/>
        <v>0</v>
      </c>
      <c r="F88" s="296">
        <f t="shared" si="24"/>
        <v>0</v>
      </c>
      <c r="G88" s="296">
        <f t="shared" si="24"/>
        <v>0</v>
      </c>
      <c r="H88" s="296">
        <f t="shared" si="24"/>
        <v>0</v>
      </c>
      <c r="I88" s="296">
        <f t="shared" si="24"/>
        <v>0</v>
      </c>
      <c r="J88" s="296">
        <f t="shared" si="24"/>
        <v>0</v>
      </c>
      <c r="K88" s="296">
        <f t="shared" si="24"/>
        <v>0</v>
      </c>
      <c r="L88" s="296">
        <f t="shared" si="24"/>
        <v>0</v>
      </c>
      <c r="M88" s="282">
        <f t="shared" si="19"/>
        <v>0</v>
      </c>
      <c r="N88" s="151"/>
      <c r="O88" s="343">
        <f t="shared" si="9"/>
        <v>1</v>
      </c>
      <c r="R88" s="345"/>
      <c r="S88" s="345"/>
      <c r="T88" s="345"/>
      <c r="U88" s="345"/>
      <c r="V88" s="345"/>
    </row>
    <row r="89" spans="1:22" hidden="1" outlineLevel="1" x14ac:dyDescent="0.15">
      <c r="A89" s="147"/>
      <c r="B89" s="286">
        <v>17</v>
      </c>
      <c r="C89" s="296">
        <f t="shared" ref="C89:L89" si="25">IF(AND(C68&gt;0,$B89&lt;=$B$7),-C68*LN(C68),0)</f>
        <v>0</v>
      </c>
      <c r="D89" s="296">
        <f t="shared" si="25"/>
        <v>0</v>
      </c>
      <c r="E89" s="296">
        <f t="shared" si="25"/>
        <v>0</v>
      </c>
      <c r="F89" s="296">
        <f t="shared" si="25"/>
        <v>0</v>
      </c>
      <c r="G89" s="296">
        <f t="shared" si="25"/>
        <v>0</v>
      </c>
      <c r="H89" s="296">
        <f t="shared" si="25"/>
        <v>0</v>
      </c>
      <c r="I89" s="296">
        <f t="shared" si="25"/>
        <v>0</v>
      </c>
      <c r="J89" s="296">
        <f t="shared" si="25"/>
        <v>0</v>
      </c>
      <c r="K89" s="296">
        <f t="shared" si="25"/>
        <v>0</v>
      </c>
      <c r="L89" s="296">
        <f t="shared" si="25"/>
        <v>0</v>
      </c>
      <c r="M89" s="282">
        <f t="shared" si="19"/>
        <v>0</v>
      </c>
      <c r="N89" s="151"/>
      <c r="O89" s="343">
        <f t="shared" si="9"/>
        <v>1</v>
      </c>
      <c r="R89" s="345"/>
      <c r="S89" s="345"/>
      <c r="T89" s="345"/>
      <c r="U89" s="345"/>
      <c r="V89" s="345"/>
    </row>
    <row r="90" spans="1:22" hidden="1" outlineLevel="1" x14ac:dyDescent="0.15">
      <c r="A90" s="147"/>
      <c r="B90" s="286">
        <v>18</v>
      </c>
      <c r="C90" s="296">
        <f t="shared" ref="C90:L90" si="26">IF(AND(C69&gt;0,$B90&lt;=$B$7),-C69*LN(C69),0)</f>
        <v>0</v>
      </c>
      <c r="D90" s="296">
        <f t="shared" si="26"/>
        <v>0</v>
      </c>
      <c r="E90" s="296">
        <f t="shared" si="26"/>
        <v>0</v>
      </c>
      <c r="F90" s="296">
        <f t="shared" si="26"/>
        <v>0</v>
      </c>
      <c r="G90" s="296">
        <f t="shared" si="26"/>
        <v>0</v>
      </c>
      <c r="H90" s="296">
        <f t="shared" si="26"/>
        <v>0</v>
      </c>
      <c r="I90" s="296">
        <f t="shared" si="26"/>
        <v>0</v>
      </c>
      <c r="J90" s="296">
        <f t="shared" si="26"/>
        <v>0</v>
      </c>
      <c r="K90" s="296">
        <f t="shared" si="26"/>
        <v>0</v>
      </c>
      <c r="L90" s="296">
        <f t="shared" si="26"/>
        <v>0</v>
      </c>
      <c r="M90" s="282">
        <f t="shared" si="19"/>
        <v>0</v>
      </c>
      <c r="N90" s="151"/>
      <c r="O90" s="343">
        <f t="shared" si="9"/>
        <v>1</v>
      </c>
      <c r="R90" s="345"/>
      <c r="S90" s="345"/>
      <c r="T90" s="345"/>
      <c r="U90" s="345"/>
      <c r="V90" s="345"/>
    </row>
    <row r="91" spans="1:22" hidden="1" outlineLevel="1" x14ac:dyDescent="0.15">
      <c r="A91" s="147"/>
      <c r="B91" s="286">
        <v>19</v>
      </c>
      <c r="C91" s="296">
        <f t="shared" ref="C91:L91" si="27">IF(AND(C70&gt;0,$B91&lt;=$B$7),-C70*LN(C70),0)</f>
        <v>0</v>
      </c>
      <c r="D91" s="296">
        <f t="shared" si="27"/>
        <v>0</v>
      </c>
      <c r="E91" s="296">
        <f t="shared" si="27"/>
        <v>0</v>
      </c>
      <c r="F91" s="296">
        <f t="shared" si="27"/>
        <v>0</v>
      </c>
      <c r="G91" s="296">
        <f t="shared" si="27"/>
        <v>0</v>
      </c>
      <c r="H91" s="296">
        <f t="shared" si="27"/>
        <v>0</v>
      </c>
      <c r="I91" s="296">
        <f t="shared" si="27"/>
        <v>0</v>
      </c>
      <c r="J91" s="296">
        <f t="shared" si="27"/>
        <v>0</v>
      </c>
      <c r="K91" s="296">
        <f t="shared" si="27"/>
        <v>0</v>
      </c>
      <c r="L91" s="296">
        <f t="shared" si="27"/>
        <v>0</v>
      </c>
      <c r="M91" s="282">
        <f t="shared" si="19"/>
        <v>0</v>
      </c>
      <c r="N91" s="151"/>
      <c r="O91" s="343">
        <f t="shared" si="9"/>
        <v>1</v>
      </c>
      <c r="R91" s="345"/>
      <c r="S91" s="345"/>
      <c r="T91" s="345"/>
      <c r="U91" s="345"/>
      <c r="V91" s="345"/>
    </row>
    <row r="92" spans="1:22" hidden="1" outlineLevel="1" x14ac:dyDescent="0.15">
      <c r="A92" s="147"/>
      <c r="B92" s="286">
        <v>20</v>
      </c>
      <c r="C92" s="296">
        <f t="shared" ref="C92:L92" si="28">IF(AND(C71&gt;0,$B92&lt;=$B$7),-C71*LN(C71),0)</f>
        <v>0</v>
      </c>
      <c r="D92" s="296">
        <f t="shared" si="28"/>
        <v>0</v>
      </c>
      <c r="E92" s="296">
        <f t="shared" si="28"/>
        <v>0</v>
      </c>
      <c r="F92" s="296">
        <f t="shared" si="28"/>
        <v>0</v>
      </c>
      <c r="G92" s="296">
        <f t="shared" si="28"/>
        <v>0</v>
      </c>
      <c r="H92" s="296">
        <f t="shared" si="28"/>
        <v>0</v>
      </c>
      <c r="I92" s="296">
        <f t="shared" si="28"/>
        <v>0</v>
      </c>
      <c r="J92" s="296">
        <f t="shared" si="28"/>
        <v>0</v>
      </c>
      <c r="K92" s="296">
        <f t="shared" si="28"/>
        <v>0</v>
      </c>
      <c r="L92" s="296">
        <f t="shared" si="28"/>
        <v>0</v>
      </c>
      <c r="M92" s="282">
        <f t="shared" si="19"/>
        <v>0</v>
      </c>
      <c r="N92" s="151"/>
      <c r="O92" s="343">
        <f t="shared" si="9"/>
        <v>1</v>
      </c>
      <c r="R92" s="345"/>
      <c r="S92" s="345"/>
      <c r="T92" s="345"/>
      <c r="U92" s="345"/>
      <c r="V92" s="345"/>
    </row>
    <row r="93" spans="1:22" hidden="1" outlineLevel="1" x14ac:dyDescent="0.15">
      <c r="A93" s="147"/>
      <c r="B93" s="299" t="s">
        <v>120</v>
      </c>
      <c r="C93" s="286">
        <f>IF(C72&gt;0,-C72*LN(C72),0)</f>
        <v>0.27122160064270007</v>
      </c>
      <c r="D93" s="286">
        <f t="shared" ref="D93:L93" si="29">IF(D72&gt;0,-D72*LN(D72),0)</f>
        <v>0.36492467350653229</v>
      </c>
      <c r="E93" s="286">
        <f t="shared" si="29"/>
        <v>0.313862449186115</v>
      </c>
      <c r="F93" s="286">
        <f t="shared" si="29"/>
        <v>0.25534310595519327</v>
      </c>
      <c r="G93" s="286">
        <f t="shared" si="29"/>
        <v>0.33966989173712575</v>
      </c>
      <c r="H93" s="286">
        <f t="shared" si="29"/>
        <v>0</v>
      </c>
      <c r="I93" s="286">
        <f t="shared" si="29"/>
        <v>0</v>
      </c>
      <c r="J93" s="286">
        <f t="shared" si="29"/>
        <v>0</v>
      </c>
      <c r="K93" s="286">
        <f t="shared" si="29"/>
        <v>0</v>
      </c>
      <c r="L93" s="286">
        <f t="shared" si="29"/>
        <v>0</v>
      </c>
      <c r="M93" s="340">
        <f>EXP(SUM(C93:L93))</f>
        <v>4.68807345568933</v>
      </c>
      <c r="N93" s="287" t="s">
        <v>108</v>
      </c>
      <c r="O93" s="154"/>
      <c r="R93" s="346"/>
      <c r="S93" s="346"/>
      <c r="T93" s="346"/>
      <c r="U93" s="346"/>
      <c r="V93" s="346"/>
    </row>
    <row r="94" spans="1:22" hidden="1" outlineLevel="1" x14ac:dyDescent="0.15">
      <c r="A94" s="289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5"/>
      <c r="R94" s="3"/>
      <c r="S94" s="3"/>
      <c r="T94" s="3"/>
      <c r="U94" s="3"/>
      <c r="V94" s="3"/>
    </row>
    <row r="95" spans="1:22" collapsed="1" x14ac:dyDescent="0.15">
      <c r="R95" s="3"/>
      <c r="S95" s="3"/>
      <c r="T95" s="3"/>
      <c r="U95" s="3"/>
      <c r="V95" s="3"/>
    </row>
  </sheetData>
  <sheetProtection sheet="1" objects="1" scenarios="1" selectLockedCells="1"/>
  <mergeCells count="30">
    <mergeCell ref="M36:O36"/>
    <mergeCell ref="B5:C5"/>
    <mergeCell ref="B9:C9"/>
    <mergeCell ref="B7:C7"/>
    <mergeCell ref="B11:O11"/>
    <mergeCell ref="B15:D15"/>
    <mergeCell ref="B13:D13"/>
    <mergeCell ref="L30:M30"/>
    <mergeCell ref="B17:E17"/>
    <mergeCell ref="L9:O9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F18:N18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</mergeCells>
  <phoneticPr fontId="3" type="noConversion"/>
  <conditionalFormatting sqref="O38:O47">
    <cfRule type="cellIs" dxfId="535" priority="82" stopIfTrue="1" operator="equal">
      <formula>0</formula>
    </cfRule>
  </conditionalFormatting>
  <conditionalFormatting sqref="A38:A47 C36:L36">
    <cfRule type="cellIs" dxfId="534" priority="83" stopIfTrue="1" operator="equal">
      <formula>"n/a"</formula>
    </cfRule>
  </conditionalFormatting>
  <conditionalFormatting sqref="L30">
    <cfRule type="cellIs" dxfId="533" priority="69" stopIfTrue="1" operator="equal">
      <formula>0</formula>
    </cfRule>
  </conditionalFormatting>
  <conditionalFormatting sqref="O18:O2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{E86E2357-AECA-4EF7-B05B-13402F4E1532}</x14:id>
        </ext>
      </extLst>
    </cfRule>
    <cfRule type="cellIs" dxfId="532" priority="1" operator="lessThan">
      <formula>0.001</formula>
    </cfRule>
  </conditionalFormatting>
  <conditionalFormatting sqref="B11:O11">
    <cfRule type="expression" dxfId="531" priority="36">
      <formula>ISBLANK($B$11)</formula>
    </cfRule>
  </conditionalFormatting>
  <conditionalFormatting sqref="B13:D13">
    <cfRule type="expression" dxfId="530" priority="33">
      <formula>ISBLANK($B$13)</formula>
    </cfRule>
  </conditionalFormatting>
  <conditionalFormatting sqref="B15:D15">
    <cfRule type="expression" dxfId="529" priority="32">
      <formula>ISBLANK($B$15)</formula>
    </cfRule>
  </conditionalFormatting>
  <conditionalFormatting sqref="P18:P27">
    <cfRule type="colorScale" priority="30">
      <colorScale>
        <cfvo type="min"/>
        <cfvo type="max"/>
        <color rgb="FF63BE7B"/>
        <color rgb="FFFCFCFF"/>
      </colorScale>
    </cfRule>
  </conditionalFormatting>
  <conditionalFormatting sqref="M32">
    <cfRule type="expression" dxfId="528" priority="29" stopIfTrue="1">
      <formula>$M$32&gt;$K$7</formula>
    </cfRule>
  </conditionalFormatting>
  <conditionalFormatting sqref="I32">
    <cfRule type="cellIs" dxfId="527" priority="28" stopIfTrue="1" operator="greaterThan">
      <formula>$G$32</formula>
    </cfRule>
  </conditionalFormatting>
  <conditionalFormatting sqref="C38:L47 R73:V92 R52:V71 C52:L71 C73:L92">
    <cfRule type="cellIs" dxfId="526" priority="27" operator="equal">
      <formula>0</formula>
    </cfRule>
  </conditionalFormatting>
  <conditionalFormatting sqref="O73:O9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525" priority="22">
      <formula>ISBLANK($C18)</formula>
    </cfRule>
  </conditionalFormatting>
  <conditionalFormatting sqref="F24:F25">
    <cfRule type="expression" dxfId="524" priority="21">
      <formula>ISBLANK($C24)</formula>
    </cfRule>
  </conditionalFormatting>
  <conditionalFormatting sqref="F18:F23">
    <cfRule type="expression" dxfId="523" priority="4">
      <formula>ISBLANK($C18)</formula>
    </cfRule>
  </conditionalFormatting>
  <conditionalFormatting sqref="K15">
    <cfRule type="cellIs" dxfId="522" priority="3" operator="greaterThan">
      <formula>11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0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_x000a_6 - Power_x000a_7 - Geom" sqref="K5" xr:uid="{00000000-0002-0000-0000-000001000000}">
      <formula1>1</formula1>
      <formula2>7</formula2>
    </dataValidation>
    <dataValidation type="decimal" allowBlank="1" showInputMessage="1" showErrorMessage="1" promptTitle="Consistency acceptance" prompt="range 0 - 1 (0.1 Saaty)" sqref="K7" xr:uid="{00000000-0002-0000-0000-000002000000}">
      <formula1>0.001</formula1>
      <formula2>1</formula2>
    </dataValidation>
    <dataValidation type="whole" allowBlank="1" showInputMessage="1" showErrorMessage="1" sqref="C6" xr:uid="{00000000-0002-0000-00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000-000004000000}">
      <formula1>1</formula1>
      <formula2>20</formula2>
    </dataValidation>
    <dataValidation type="whole" allowBlank="1" showInputMessage="1" showErrorMessage="1" promptTitle="No of Criteria" prompt="3 to 10" sqref="B5:C5" xr:uid="{00000000-0002-0000-0000-000005000000}">
      <formula1>3</formula1>
      <formula2>10</formula2>
    </dataValidation>
  </dataValidations>
  <hyperlinks>
    <hyperlink ref="M2" r:id="rId1" xr:uid="{00000000-0004-0000-0000-000000000000}"/>
  </hyperlinks>
  <pageMargins left="0.98425196850393704" right="0.74803149606299202" top="0.98425196850393704" bottom="0.78740157480314998" header="0.511811023622047" footer="0.511811023622047"/>
  <pageSetup paperSize="9" orientation="portrait" r:id="rId2"/>
  <headerFooter alignWithMargins="0">
    <oddHeader>&amp;Lhttp://bpmsg.com&amp;CAHP&amp;R&amp;D</oddHeader>
    <oddFooter>&amp;Lby K. Goepel&amp;R&amp;F-&amp;A</oddFooter>
  </headerFooter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6E2357-AECA-4EF7-B05B-13402F4E153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O73:O92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2"/>
    <pageSetUpPr fitToPage="1"/>
  </sheetPr>
  <dimension ref="A1:X134"/>
  <sheetViews>
    <sheetView showGridLines="0" topLeftCell="E13" zoomScale="117" zoomScaleNormal="100" workbookViewId="0">
      <selection activeCell="N24" sqref="N24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</v>
      </c>
      <c r="P1" s="209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208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209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  <c r="P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36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0.13588744226354496</v>
      </c>
      <c r="P6" s="25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3">
        <v>0.32224899894281206</v>
      </c>
      <c r="P7" s="25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3">
        <v>0.18748793471111125</v>
      </c>
      <c r="P8" s="25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3">
        <v>0.1208161030082863</v>
      </c>
      <c r="P9" s="25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3">
        <v>0.23355952107424541</v>
      </c>
      <c r="P10" s="25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3">
        <v>0</v>
      </c>
      <c r="P11" s="25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3">
        <v>0</v>
      </c>
      <c r="P12" s="25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3">
        <v>0</v>
      </c>
      <c r="P13" s="25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337">
        <v>0</v>
      </c>
      <c r="P14" s="214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338">
        <v>0</v>
      </c>
      <c r="P15" s="214"/>
      <c r="Q15" s="68"/>
    </row>
    <row r="16" spans="1:17" s="5" customFormat="1" ht="6" customHeight="1" thickBot="1" x14ac:dyDescent="0.2">
      <c r="A16" s="212"/>
      <c r="B16" s="326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214"/>
      <c r="Q16" s="68"/>
    </row>
    <row r="17" spans="1:24" ht="12.75" customHeight="1" thickBot="1" x14ac:dyDescent="0.2">
      <c r="A17" s="208"/>
      <c r="B17" s="461" t="s">
        <v>155</v>
      </c>
      <c r="C17" s="462"/>
      <c r="D17" s="462"/>
      <c r="E17" s="463"/>
      <c r="F17" s="353">
        <v>1</v>
      </c>
      <c r="G17" s="453"/>
      <c r="H17" s="454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0.34557939288076306</v>
      </c>
      <c r="N17" s="217"/>
      <c r="O17" s="295">
        <f>Summary!K5</f>
        <v>1</v>
      </c>
      <c r="P17" s="214"/>
    </row>
    <row r="18" spans="1:24" s="13" customFormat="1" ht="12.75" customHeight="1" thickBot="1" x14ac:dyDescent="0.2">
      <c r="A18" s="132"/>
      <c r="B18" s="327" t="s">
        <v>97</v>
      </c>
      <c r="C18" s="214"/>
      <c r="D18" s="218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214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7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 t="s">
        <v>2</v>
      </c>
      <c r="L21" s="120">
        <v>5</v>
      </c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0.2</v>
      </c>
      <c r="P21" s="227">
        <f ca="1">IF(AND($M$17&gt;=$K$17,$A21&gt;0),OFFSET($B$101,$B21,$C21),0)</f>
        <v>2.10842303171375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48" si="2">IF(B22&gt;0,VLOOKUP($C22,$A$6:$D$15,2),"")</f>
        <v>F3</v>
      </c>
      <c r="I22" s="449"/>
      <c r="J22" s="449"/>
      <c r="K22" s="116" t="s">
        <v>2</v>
      </c>
      <c r="L22" s="81">
        <v>3</v>
      </c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0.33333333333333331</v>
      </c>
      <c r="P22" s="227">
        <f t="shared" ref="P22:P65" ca="1" si="5">IF(AND($M$17&gt;=$K$17,$A22&gt;0),OFFSET($B$101,$B22,$C22),0)</f>
        <v>2.1743389910330868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 t="s">
        <v>1</v>
      </c>
      <c r="L23" s="81">
        <v>9</v>
      </c>
      <c r="M23" s="356" t="str">
        <f t="shared" ca="1" si="3"/>
        <v/>
      </c>
      <c r="N23" s="366" t="str">
        <f t="shared" ca="1" si="0"/>
        <v/>
      </c>
      <c r="O23" s="227">
        <f t="shared" si="4"/>
        <v>9</v>
      </c>
      <c r="P23" s="227">
        <f t="shared" ca="1" si="5"/>
        <v>8.0018058251898001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 t="s">
        <v>2</v>
      </c>
      <c r="L24" s="81">
        <v>3</v>
      </c>
      <c r="M24" s="356" t="str">
        <f t="shared" ca="1" si="3"/>
        <v/>
      </c>
      <c r="N24" s="366" t="str">
        <f t="shared" ca="1" si="0"/>
        <v/>
      </c>
      <c r="O24" s="227">
        <f t="shared" si="4"/>
        <v>0.33333333333333331</v>
      </c>
      <c r="P24" s="227">
        <f t="shared" ca="1" si="5"/>
        <v>1.7454322774580642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 t="s">
        <v>1</v>
      </c>
      <c r="L28" s="81">
        <v>3</v>
      </c>
      <c r="M28" s="356" t="str">
        <f t="shared" ca="1" si="3"/>
        <v/>
      </c>
      <c r="N28" s="366" t="str">
        <f t="shared" ca="1" si="0"/>
        <v/>
      </c>
      <c r="O28" s="227">
        <f t="shared" si="4"/>
        <v>3</v>
      </c>
      <c r="P28" s="227">
        <f t="shared" ca="1" si="5"/>
        <v>1.745432277458064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2.6672686083965997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1.3797296614612147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1.5518455739153596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1.2457309396155174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1.9331820449317629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ref="H49:H65" si="7">IF(B49&gt;0,VLOOKUP($C49,$A$6:$D$15,2),"")</f>
        <v/>
      </c>
      <c r="I49" s="446"/>
      <c r="J49" s="446"/>
      <c r="K49" s="116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7"/>
        <v/>
      </c>
      <c r="I50" s="444"/>
      <c r="J50" s="444"/>
      <c r="K50" s="116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7"/>
        <v/>
      </c>
      <c r="I51" s="446"/>
      <c r="J51" s="446"/>
      <c r="K51" s="116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7"/>
        <v/>
      </c>
      <c r="I52" s="444"/>
      <c r="J52" s="444"/>
      <c r="K52" s="116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7"/>
        <v/>
      </c>
      <c r="I53" s="446"/>
      <c r="J53" s="446"/>
      <c r="K53" s="116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7"/>
        <v/>
      </c>
      <c r="I54" s="444"/>
      <c r="J54" s="444"/>
      <c r="K54" s="116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7"/>
        <v/>
      </c>
      <c r="I55" s="446"/>
      <c r="J55" s="446"/>
      <c r="K55" s="116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7"/>
        <v/>
      </c>
      <c r="I56" s="444"/>
      <c r="J56" s="444"/>
      <c r="K56" s="116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7"/>
        <v/>
      </c>
      <c r="I57" s="446"/>
      <c r="J57" s="446"/>
      <c r="K57" s="116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7"/>
        <v/>
      </c>
      <c r="I58" s="444"/>
      <c r="J58" s="444"/>
      <c r="K58" s="116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7"/>
        <v/>
      </c>
      <c r="I59" s="446"/>
      <c r="J59" s="446"/>
      <c r="K59" s="116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7"/>
        <v/>
      </c>
      <c r="I60" s="444"/>
      <c r="J60" s="444"/>
      <c r="K60" s="116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7"/>
        <v/>
      </c>
      <c r="I61" s="446"/>
      <c r="J61" s="446"/>
      <c r="K61" s="116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7"/>
        <v/>
      </c>
      <c r="I62" s="444"/>
      <c r="J62" s="444"/>
      <c r="K62" s="116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7"/>
        <v/>
      </c>
      <c r="I63" s="446"/>
      <c r="J63" s="446"/>
      <c r="K63" s="116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7"/>
        <v/>
      </c>
      <c r="I64" s="444"/>
      <c r="J64" s="444"/>
      <c r="K64" s="116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7"/>
        <v/>
      </c>
      <c r="I65" s="448"/>
      <c r="J65" s="448"/>
      <c r="K65" s="116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5</v>
      </c>
      <c r="M66" s="233"/>
      <c r="N66" s="209"/>
      <c r="O66" s="209"/>
      <c r="P66" s="11"/>
    </row>
    <row r="67" spans="1:22" hidden="1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hidden="1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hidden="1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hidden="1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hidden="1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hidden="1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hidden="1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collapsed="1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0"/>
      <c r="G75" s="140"/>
      <c r="H75" s="140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47.2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367">
        <v>1</v>
      </c>
      <c r="D79" s="354">
        <f>IF(ISNA(VLOOKUP(($B79*10+D$78),$A$21:$O$65,15,FALSE)),0,VLOOKUP(($B79*10+D$78),$A$21:$O$65,15,FALSE))</f>
        <v>0.2</v>
      </c>
      <c r="E79" s="354">
        <f t="shared" ref="E79:J79" si="8">IF(ISNA(VLOOKUP(($B79*10+E$78),$A$21:$O$65,15,FALSE)),0,VLOOKUP(($B79*10+E$78),$A$21:$O$65,15,FALSE))</f>
        <v>0.33333333333333331</v>
      </c>
      <c r="F79" s="354">
        <f t="shared" si="8"/>
        <v>9</v>
      </c>
      <c r="G79" s="354">
        <f t="shared" si="8"/>
        <v>0.33333333333333331</v>
      </c>
      <c r="H79" s="354">
        <f t="shared" si="8"/>
        <v>0</v>
      </c>
      <c r="I79" s="354">
        <f t="shared" si="8"/>
        <v>0</v>
      </c>
      <c r="J79" s="354">
        <f t="shared" si="8"/>
        <v>0</v>
      </c>
      <c r="K79" s="354">
        <f t="shared" ref="K79:L86" si="9">IF(ISNA(VLOOKUP(($B79*10+K$78),$A$21:$O$65,15,FALSE)),0,VLOOKUP(($B79*10+K$78),$A$21:$O$65,15,FALSE))</f>
        <v>0</v>
      </c>
      <c r="L79" s="354">
        <f t="shared" si="9"/>
        <v>0</v>
      </c>
      <c r="M79" s="151"/>
      <c r="N79" s="154"/>
      <c r="O79" s="11"/>
      <c r="P79" s="13"/>
      <c r="Q79" s="352"/>
      <c r="R79" s="352"/>
      <c r="S79" s="352"/>
      <c r="T79" s="352"/>
      <c r="U79" s="352"/>
      <c r="V79" s="352"/>
    </row>
    <row r="80" spans="1:22" ht="12.75" hidden="1" customHeight="1" outlineLevel="1" x14ac:dyDescent="0.15">
      <c r="A80" s="155"/>
      <c r="B80" s="153">
        <v>2</v>
      </c>
      <c r="C80" s="354">
        <f t="shared" ref="C80:C88" si="10">IF(ISNA(VLOOKUP((10*C$78+$B80),$A$21:$O$65,15,FALSE)),0,1/VLOOKUP((10*C$78+$B80),$A$21:$O$65,15,FALSE))</f>
        <v>5</v>
      </c>
      <c r="D80" s="367">
        <v>1</v>
      </c>
      <c r="E80" s="354">
        <f t="shared" ref="E80:J80" si="11">IF(ISNA(VLOOKUP(($B80*10+E$78),$A$21:$O$65,15,FALSE)),0,VLOOKUP(($B80*10+E$78),$A$21:$O$65,15,FALSE))</f>
        <v>3</v>
      </c>
      <c r="F80" s="354">
        <f t="shared" si="11"/>
        <v>1</v>
      </c>
      <c r="G80" s="354">
        <f t="shared" si="11"/>
        <v>1</v>
      </c>
      <c r="H80" s="354">
        <f t="shared" si="11"/>
        <v>0</v>
      </c>
      <c r="I80" s="354">
        <f t="shared" si="11"/>
        <v>0</v>
      </c>
      <c r="J80" s="354">
        <f t="shared" si="11"/>
        <v>0</v>
      </c>
      <c r="K80" s="354">
        <f t="shared" si="9"/>
        <v>0</v>
      </c>
      <c r="L80" s="354">
        <f t="shared" si="9"/>
        <v>0</v>
      </c>
      <c r="M80" s="151"/>
      <c r="N80" s="154"/>
      <c r="O80" s="11"/>
      <c r="P80" s="13"/>
      <c r="Q80" s="20"/>
      <c r="R80" s="13"/>
      <c r="S80" s="11"/>
    </row>
    <row r="81" spans="1:19" ht="12.75" hidden="1" customHeight="1" outlineLevel="1" x14ac:dyDescent="0.15">
      <c r="A81" s="155"/>
      <c r="B81" s="153">
        <v>3</v>
      </c>
      <c r="C81" s="354">
        <f t="shared" si="10"/>
        <v>3</v>
      </c>
      <c r="D81" s="354">
        <f t="shared" ref="D81:D88" si="12">IF(ISNA(VLOOKUP((10*D$78+$B81),$A$21:$O$65,15,FALSE)),0,1/VLOOKUP((10*D$78+$B81),$A$21:$O$65,15,FALSE))</f>
        <v>0.33333333333333331</v>
      </c>
      <c r="E81" s="367">
        <v>1</v>
      </c>
      <c r="F81" s="354">
        <f>IF(ISNA(VLOOKUP(($B81*10+F$78),$A$21:$O$65,15,FALSE)),0,VLOOKUP(($B81*10+F$78),$A$21:$O$65,15,FALSE))</f>
        <v>1</v>
      </c>
      <c r="G81" s="354">
        <f>IF(ISNA(VLOOKUP(($B81*10+G$78),$A$21:$O$65,15,FALSE)),0,VLOOKUP(($B81*10+G$78),$A$21:$O$65,15,FALSE))</f>
        <v>1</v>
      </c>
      <c r="H81" s="354">
        <f>IF(ISNA(VLOOKUP(($B81*10+H$78),$A$21:$O$65,15,FALSE)),0,VLOOKUP(($B81*10+H$78),$A$21:$O$65,15,FALSE))</f>
        <v>0</v>
      </c>
      <c r="I81" s="354">
        <f>IF(ISNA(VLOOKUP(($B81*10+I$78),$A$21:$O$65,15,FALSE)),0,VLOOKUP(($B81*10+I$78),$A$21:$O$65,15,FALSE))</f>
        <v>0</v>
      </c>
      <c r="J81" s="354">
        <f>IF(ISNA(VLOOKUP(($B81*10+J$78),$A$21:$O$65,15,FALSE)),0,VLOOKUP(($B81*10+J$78),$A$21:$O$65,15,FALSE))</f>
        <v>0</v>
      </c>
      <c r="K81" s="354">
        <f t="shared" si="9"/>
        <v>0</v>
      </c>
      <c r="L81" s="354">
        <f t="shared" si="9"/>
        <v>0</v>
      </c>
      <c r="M81" s="151"/>
      <c r="N81" s="154"/>
      <c r="O81" s="11"/>
      <c r="P81" s="13"/>
      <c r="Q81" s="20"/>
      <c r="R81" s="13"/>
      <c r="S81" s="11"/>
    </row>
    <row r="82" spans="1:19" ht="12.75" hidden="1" customHeight="1" outlineLevel="1" x14ac:dyDescent="0.15">
      <c r="A82" s="156"/>
      <c r="B82" s="153">
        <v>4</v>
      </c>
      <c r="C82" s="354">
        <f t="shared" si="10"/>
        <v>0.1111111111111111</v>
      </c>
      <c r="D82" s="354">
        <f t="shared" si="12"/>
        <v>1</v>
      </c>
      <c r="E82" s="354">
        <f t="shared" ref="E82:E88" si="13">IF(ISNA(VLOOKUP((10*E$78+$B82),$A$21:$O$65,15,FALSE)),0,1/VLOOKUP((10*E$78+$B82),$A$21:$O$65,15,FALSE))</f>
        <v>1</v>
      </c>
      <c r="F82" s="367">
        <v>1</v>
      </c>
      <c r="G82" s="354">
        <f>IF(ISNA(VLOOKUP(($B82*10+G$78),$A$21:$O$65,15,FALSE)),0,VLOOKUP(($B82*10+G$78),$A$21:$O$65,15,FALSE))</f>
        <v>1</v>
      </c>
      <c r="H82" s="354">
        <f>IF(ISNA(VLOOKUP(($B82*10+H$78),$A$21:$O$65,15,FALSE)),0,VLOOKUP(($B82*10+H$78),$A$21:$O$65,15,FALSE))</f>
        <v>0</v>
      </c>
      <c r="I82" s="354">
        <f>IF(ISNA(VLOOKUP(($B82*10+I$78),$A$21:$O$65,15,FALSE)),0,VLOOKUP(($B82*10+I$78),$A$21:$O$65,15,FALSE))</f>
        <v>0</v>
      </c>
      <c r="J82" s="354">
        <f>IF(ISNA(VLOOKUP(($B82*10+J$78),$A$21:$O$65,15,FALSE)),0,VLOOKUP(($B82*10+J$78),$A$21:$O$65,15,FALSE))</f>
        <v>0</v>
      </c>
      <c r="K82" s="354">
        <f t="shared" si="9"/>
        <v>0</v>
      </c>
      <c r="L82" s="354">
        <f t="shared" si="9"/>
        <v>0</v>
      </c>
      <c r="M82" s="151"/>
      <c r="N82" s="154"/>
      <c r="O82" s="11"/>
      <c r="P82" s="13"/>
      <c r="Q82" s="20"/>
      <c r="R82" s="13"/>
      <c r="S82" s="11"/>
    </row>
    <row r="83" spans="1:19" ht="12.75" hidden="1" customHeight="1" outlineLevel="1" x14ac:dyDescent="0.15">
      <c r="A83" s="156"/>
      <c r="B83" s="153">
        <v>5</v>
      </c>
      <c r="C83" s="354">
        <f t="shared" si="10"/>
        <v>3</v>
      </c>
      <c r="D83" s="354">
        <f t="shared" si="12"/>
        <v>1</v>
      </c>
      <c r="E83" s="354">
        <f t="shared" si="13"/>
        <v>1</v>
      </c>
      <c r="F83" s="354">
        <f t="shared" ref="F83:F88" si="14">IF(ISNA(VLOOKUP((10*F$78+$B83),$A$21:$O$65,15,FALSE)),0,1/VLOOKUP((10*F$78+$B83),$A$21:$O$65,15,FALSE))</f>
        <v>1</v>
      </c>
      <c r="G83" s="367">
        <v>1</v>
      </c>
      <c r="H83" s="354">
        <f>IF(ISNA(VLOOKUP(($B83*10+H$78),$A$21:$O$65,15,FALSE)),0,VLOOKUP(($B83*10+H$78),$A$21:$O$65,15,FALSE))</f>
        <v>0</v>
      </c>
      <c r="I83" s="354">
        <f>IF(ISNA(VLOOKUP(($B83*10+I$78),$A$21:$O$65,15,FALSE)),0,VLOOKUP(($B83*10+I$78),$A$21:$O$65,15,FALSE))</f>
        <v>0</v>
      </c>
      <c r="J83" s="354">
        <f>IF(ISNA(VLOOKUP(($B83*10+J$78),$A$21:$O$65,15,FALSE)),0,VLOOKUP(($B83*10+J$78),$A$21:$O$65,15,FALSE))</f>
        <v>0</v>
      </c>
      <c r="K83" s="354">
        <f t="shared" si="9"/>
        <v>0</v>
      </c>
      <c r="L83" s="354">
        <f t="shared" si="9"/>
        <v>0</v>
      </c>
      <c r="M83" s="151"/>
      <c r="N83" s="154"/>
      <c r="O83" s="11"/>
      <c r="P83" s="13"/>
      <c r="Q83" s="20"/>
      <c r="R83" s="13"/>
      <c r="S83" s="11"/>
    </row>
    <row r="84" spans="1:19" ht="12.75" hidden="1" customHeight="1" outlineLevel="1" x14ac:dyDescent="0.15">
      <c r="A84" s="156"/>
      <c r="B84" s="153">
        <v>6</v>
      </c>
      <c r="C84" s="354">
        <f t="shared" si="10"/>
        <v>0</v>
      </c>
      <c r="D84" s="354">
        <f t="shared" si="12"/>
        <v>0</v>
      </c>
      <c r="E84" s="354">
        <f t="shared" si="13"/>
        <v>0</v>
      </c>
      <c r="F84" s="354">
        <f t="shared" si="14"/>
        <v>0</v>
      </c>
      <c r="G84" s="354">
        <f>IF(ISNA(VLOOKUP((10*G$78+$B84),$A$21:$O$65,15,FALSE)),0,1/VLOOKUP((10*G$78+$B84),$A$21:$O$65,15,FALSE))</f>
        <v>0</v>
      </c>
      <c r="H84" s="367">
        <v>1</v>
      </c>
      <c r="I84" s="354">
        <f>IF(ISNA(VLOOKUP(($B84*10+I$78),$A$21:$O$65,15,FALSE)),0,VLOOKUP(($B84*10+I$78),$A$21:$O$65,15,FALSE))</f>
        <v>0</v>
      </c>
      <c r="J84" s="354">
        <f>IF(ISNA(VLOOKUP(($B84*10+J$78),$A$21:$O$65,15,FALSE)),0,VLOOKUP(($B84*10+J$78),$A$21:$O$65,15,FALSE))</f>
        <v>0</v>
      </c>
      <c r="K84" s="354">
        <f t="shared" si="9"/>
        <v>0</v>
      </c>
      <c r="L84" s="354">
        <f t="shared" si="9"/>
        <v>0</v>
      </c>
      <c r="M84" s="151"/>
      <c r="N84" s="154"/>
      <c r="O84" s="11"/>
      <c r="P84" s="13"/>
      <c r="Q84" s="20"/>
      <c r="R84" s="13"/>
      <c r="S84" s="11"/>
    </row>
    <row r="85" spans="1:19" ht="12.75" hidden="1" customHeight="1" outlineLevel="1" x14ac:dyDescent="0.15">
      <c r="A85" s="156"/>
      <c r="B85" s="153">
        <v>7</v>
      </c>
      <c r="C85" s="354">
        <f t="shared" si="10"/>
        <v>0</v>
      </c>
      <c r="D85" s="354">
        <f t="shared" si="12"/>
        <v>0</v>
      </c>
      <c r="E85" s="354">
        <f t="shared" si="13"/>
        <v>0</v>
      </c>
      <c r="F85" s="354">
        <f t="shared" si="14"/>
        <v>0</v>
      </c>
      <c r="G85" s="354">
        <f>IF(ISNA(VLOOKUP((10*G$78+$B85),$A$21:$O$65,15,FALSE)),0,1/VLOOKUP((10*G$78+$B85),$A$21:$O$65,15,FALSE))</f>
        <v>0</v>
      </c>
      <c r="H85" s="354">
        <f>IF(ISNA(VLOOKUP((10*H$78+$B85),$A$21:$O$65,15,FALSE)),0,1/VLOOKUP((10*H$78+$B85),$A$21:$O$65,15,FALSE))</f>
        <v>0</v>
      </c>
      <c r="I85" s="367">
        <v>1</v>
      </c>
      <c r="J85" s="354">
        <f>IF(ISNA(VLOOKUP(($B85*10+J$78),$A$21:$O$65,15,FALSE)),0,VLOOKUP(($B85*10+J$78),$A$21:$O$65,15,FALSE))</f>
        <v>0</v>
      </c>
      <c r="K85" s="354">
        <f t="shared" si="9"/>
        <v>0</v>
      </c>
      <c r="L85" s="354">
        <f t="shared" si="9"/>
        <v>0</v>
      </c>
      <c r="M85" s="151"/>
      <c r="N85" s="154"/>
      <c r="O85" s="29"/>
      <c r="P85" s="13"/>
      <c r="Q85" s="20"/>
      <c r="R85" s="13"/>
      <c r="S85" s="11"/>
    </row>
    <row r="86" spans="1:19" ht="12.75" hidden="1" customHeight="1" outlineLevel="1" x14ac:dyDescent="0.15">
      <c r="A86" s="156"/>
      <c r="B86" s="153">
        <v>8</v>
      </c>
      <c r="C86" s="354">
        <f t="shared" si="10"/>
        <v>0</v>
      </c>
      <c r="D86" s="354">
        <f t="shared" si="12"/>
        <v>0</v>
      </c>
      <c r="E86" s="354">
        <f t="shared" si="13"/>
        <v>0</v>
      </c>
      <c r="F86" s="354">
        <f t="shared" si="14"/>
        <v>0</v>
      </c>
      <c r="G86" s="354">
        <f>IF(ISNA(VLOOKUP((10*G$78+$B86),$A$21:$O$65,15,FALSE)),0,1/VLOOKUP((10*G$78+$B86),$A$21:$O$65,15,FALSE))</f>
        <v>0</v>
      </c>
      <c r="H86" s="354">
        <f>IF(ISNA(VLOOKUP((10*H$78+$B86),$A$21:$O$65,15,FALSE)),0,1/VLOOKUP((10*H$78+$B86),$A$21:$O$65,15,FALSE))</f>
        <v>0</v>
      </c>
      <c r="I86" s="354">
        <f>IF(ISNA(VLOOKUP((10*I$78+$B86),$A$21:$O$65,15,FALSE)),0,1/VLOOKUP((10*I$78+$B86),$A$21:$O$65,15,FALSE))</f>
        <v>0</v>
      </c>
      <c r="J86" s="367">
        <v>1</v>
      </c>
      <c r="K86" s="354">
        <f t="shared" si="9"/>
        <v>0</v>
      </c>
      <c r="L86" s="354">
        <f t="shared" si="9"/>
        <v>0</v>
      </c>
      <c r="M86" s="151"/>
      <c r="N86" s="154"/>
      <c r="O86" s="11"/>
      <c r="P86" s="13"/>
      <c r="Q86" s="20"/>
      <c r="R86" s="13"/>
      <c r="S86" s="11"/>
    </row>
    <row r="87" spans="1:19" ht="12.75" hidden="1" customHeight="1" outlineLevel="1" x14ac:dyDescent="0.15">
      <c r="A87" s="147"/>
      <c r="B87" s="136">
        <v>9</v>
      </c>
      <c r="C87" s="354">
        <f t="shared" si="10"/>
        <v>0</v>
      </c>
      <c r="D87" s="354">
        <f t="shared" si="12"/>
        <v>0</v>
      </c>
      <c r="E87" s="354">
        <f t="shared" si="13"/>
        <v>0</v>
      </c>
      <c r="F87" s="354">
        <f t="shared" si="14"/>
        <v>0</v>
      </c>
      <c r="G87" s="354">
        <f>IF(ISNA(VLOOKUP((10*G$78+$B87),$A$21:$O$65,15,FALSE)),0,1/VLOOKUP((10*G$78+$B87),$A$21:$O$65,15,FALSE))</f>
        <v>0</v>
      </c>
      <c r="H87" s="354">
        <f>IF(ISNA(VLOOKUP((10*H$78+$B87),$A$21:$O$65,15,FALSE)),0,1/VLOOKUP((10*H$78+$B87),$A$21:$O$65,15,FALSE))</f>
        <v>0</v>
      </c>
      <c r="I87" s="354">
        <f>IF(ISNA(VLOOKUP((10*I$78+$B87),$A$21:$O$65,15,FALSE)),0,1/VLOOKUP((10*I$78+$B87),$A$21:$O$65,15,FALSE))</f>
        <v>0</v>
      </c>
      <c r="J87" s="354">
        <f>IF(ISNA(VLOOKUP((10*J$78+$B87),$A$21:$O$65,15,FALSE)),0,1/VLOOKUP((10*J$78+$B87),$A$21:$O$65,15,FALSE))</f>
        <v>0</v>
      </c>
      <c r="K87" s="367">
        <v>1</v>
      </c>
      <c r="L87" s="368">
        <f>IF(ISNA(VLOOKUP(($B87*10+L$78),$A$21:$O$65,15,FALSE)),0,VLOOKUP(($B87*10+L$78),$A$21:$O$65,15,FALSE))</f>
        <v>0</v>
      </c>
      <c r="M87" s="151"/>
      <c r="N87" s="154"/>
      <c r="P87" s="3"/>
      <c r="Q87" s="3"/>
      <c r="R87" s="3"/>
    </row>
    <row r="88" spans="1:19" hidden="1" outlineLevel="1" x14ac:dyDescent="0.15">
      <c r="A88" s="147"/>
      <c r="B88" s="136">
        <v>10</v>
      </c>
      <c r="C88" s="354">
        <f t="shared" si="10"/>
        <v>0</v>
      </c>
      <c r="D88" s="354">
        <f t="shared" si="12"/>
        <v>0</v>
      </c>
      <c r="E88" s="354">
        <f t="shared" si="13"/>
        <v>0</v>
      </c>
      <c r="F88" s="354">
        <f t="shared" si="14"/>
        <v>0</v>
      </c>
      <c r="G88" s="354">
        <f>IF(ISNA(VLOOKUP((10*G$78+$B88),$A$21:$O$65,15,FALSE)),0,1/VLOOKUP((10*G$78+$B88),$A$21:$O$65,15,FALSE))</f>
        <v>0</v>
      </c>
      <c r="H88" s="354">
        <f>IF(ISNA(VLOOKUP((10*H$78+$B88),$A$21:$O$65,15,FALSE)),0,1/VLOOKUP((10*H$78+$B88),$A$21:$O$65,15,FALSE))</f>
        <v>0</v>
      </c>
      <c r="I88" s="354">
        <f>IF(ISNA(VLOOKUP((10*I$78+$B88),$A$21:$O$65,15,FALSE)),0,1/VLOOKUP((10*I$78+$B88),$A$21:$O$65,15,FALSE))</f>
        <v>0</v>
      </c>
      <c r="J88" s="354">
        <f>IF(ISNA(VLOOKUP((10*J$78+$B88),$A$21:$O$65,15,FALSE)),0,1/VLOOKUP((10*J$78+$B88),$A$21:$O$65,15,FALSE))</f>
        <v>0</v>
      </c>
      <c r="K88" s="354">
        <f>IF(ISNA(VLOOKUP((10*K$78+$B88),$A$21:$O$65,15,FALSE)),0,1/VLOOKUP((10*K$78+$B88),$A$21:$O$65,15,FALSE))</f>
        <v>0</v>
      </c>
      <c r="L88" s="367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7">
        <f>SUM(C79:C88)</f>
        <v>12.111111111111111</v>
      </c>
      <c r="D89" s="137">
        <f t="shared" ref="D89:L89" si="15">SUM(D79:D88)</f>
        <v>3.5333333333333332</v>
      </c>
      <c r="E89" s="137">
        <f t="shared" si="15"/>
        <v>6.3333333333333339</v>
      </c>
      <c r="F89" s="137">
        <f t="shared" si="15"/>
        <v>13</v>
      </c>
      <c r="G89" s="137">
        <f t="shared" si="15"/>
        <v>4.333333333333333</v>
      </c>
      <c r="H89" s="137">
        <f t="shared" si="15"/>
        <v>1</v>
      </c>
      <c r="I89" s="137">
        <f t="shared" si="15"/>
        <v>1</v>
      </c>
      <c r="J89" s="137">
        <f t="shared" si="15"/>
        <v>1</v>
      </c>
      <c r="K89" s="137">
        <f t="shared" si="15"/>
        <v>1</v>
      </c>
      <c r="L89" s="137">
        <f t="shared" si="15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6">IF(D79&gt;0,LN(D79),0)</f>
        <v>-1.6094379124341003</v>
      </c>
      <c r="E91" s="137">
        <f t="shared" si="16"/>
        <v>-1.0986122886681098</v>
      </c>
      <c r="F91" s="137">
        <f t="shared" si="16"/>
        <v>2.1972245773362196</v>
      </c>
      <c r="G91" s="137">
        <f t="shared" si="16"/>
        <v>-1.0986122886681098</v>
      </c>
      <c r="H91" s="137">
        <f t="shared" si="16"/>
        <v>0</v>
      </c>
      <c r="I91" s="137">
        <f t="shared" si="16"/>
        <v>0</v>
      </c>
      <c r="J91" s="137">
        <f t="shared" si="16"/>
        <v>0</v>
      </c>
      <c r="K91" s="137">
        <f t="shared" si="16"/>
        <v>0</v>
      </c>
      <c r="L91" s="137">
        <f t="shared" si="16"/>
        <v>0</v>
      </c>
      <c r="M91" s="137">
        <f>EXP(SUM(C91:L91)/K$1)</f>
        <v>0.72477966367769553</v>
      </c>
      <c r="N91" s="160">
        <f t="shared" ref="N91:N100" si="17">IF(B91&lt;=K$1,M91/M$101,)</f>
        <v>0.13588744226354496</v>
      </c>
    </row>
    <row r="92" spans="1:19" hidden="1" outlineLevel="1" x14ac:dyDescent="0.15">
      <c r="A92" s="147"/>
      <c r="B92" s="136">
        <v>2</v>
      </c>
      <c r="C92" s="137">
        <f t="shared" ref="C92:L92" si="18">IF(C80&gt;0,LN(C80),0)</f>
        <v>1.6094379124341003</v>
      </c>
      <c r="D92" s="137">
        <f t="shared" si="18"/>
        <v>0</v>
      </c>
      <c r="E92" s="137">
        <f t="shared" si="18"/>
        <v>1.0986122886681098</v>
      </c>
      <c r="F92" s="137">
        <f t="shared" si="18"/>
        <v>0</v>
      </c>
      <c r="G92" s="137">
        <f t="shared" si="18"/>
        <v>0</v>
      </c>
      <c r="H92" s="137">
        <f t="shared" si="18"/>
        <v>0</v>
      </c>
      <c r="I92" s="137">
        <f t="shared" si="18"/>
        <v>0</v>
      </c>
      <c r="J92" s="137">
        <f t="shared" si="18"/>
        <v>0</v>
      </c>
      <c r="K92" s="137">
        <f t="shared" si="18"/>
        <v>0</v>
      </c>
      <c r="L92" s="137">
        <f t="shared" si="18"/>
        <v>0</v>
      </c>
      <c r="M92" s="137">
        <f t="shared" ref="M92:M100" si="19">EXP(SUM(C92:L92)/K$1)</f>
        <v>1.7187719275874789</v>
      </c>
      <c r="N92" s="160">
        <f t="shared" si="17"/>
        <v>0.32224899894281206</v>
      </c>
    </row>
    <row r="93" spans="1:19" ht="12.75" hidden="1" customHeight="1" outlineLevel="1" x14ac:dyDescent="0.15">
      <c r="A93" s="147"/>
      <c r="B93" s="136">
        <v>3</v>
      </c>
      <c r="C93" s="137">
        <f t="shared" ref="C93:L93" si="20">IF(C81&gt;0,LN(C81),0)</f>
        <v>1.0986122886681098</v>
      </c>
      <c r="D93" s="137">
        <f t="shared" si="20"/>
        <v>-1.0986122886681098</v>
      </c>
      <c r="E93" s="137">
        <f t="shared" si="20"/>
        <v>0</v>
      </c>
      <c r="F93" s="137">
        <f t="shared" si="20"/>
        <v>0</v>
      </c>
      <c r="G93" s="137">
        <f t="shared" si="20"/>
        <v>0</v>
      </c>
      <c r="H93" s="137">
        <f t="shared" si="20"/>
        <v>0</v>
      </c>
      <c r="I93" s="137">
        <f t="shared" si="20"/>
        <v>0</v>
      </c>
      <c r="J93" s="137">
        <f t="shared" si="20"/>
        <v>0</v>
      </c>
      <c r="K93" s="137">
        <f t="shared" si="20"/>
        <v>0</v>
      </c>
      <c r="L93" s="137">
        <f t="shared" si="20"/>
        <v>0</v>
      </c>
      <c r="M93" s="137">
        <f t="shared" si="19"/>
        <v>1</v>
      </c>
      <c r="N93" s="160">
        <f t="shared" si="17"/>
        <v>0.18748793471111125</v>
      </c>
    </row>
    <row r="94" spans="1:19" hidden="1" outlineLevel="1" x14ac:dyDescent="0.15">
      <c r="A94" s="147"/>
      <c r="B94" s="136">
        <v>4</v>
      </c>
      <c r="C94" s="137">
        <f t="shared" ref="C94:L94" si="21">IF(C82&gt;0,LN(C82),0)</f>
        <v>-2.1972245773362196</v>
      </c>
      <c r="D94" s="137">
        <f t="shared" si="21"/>
        <v>0</v>
      </c>
      <c r="E94" s="137">
        <f t="shared" si="21"/>
        <v>0</v>
      </c>
      <c r="F94" s="137">
        <f t="shared" si="21"/>
        <v>0</v>
      </c>
      <c r="G94" s="137">
        <f t="shared" si="21"/>
        <v>0</v>
      </c>
      <c r="H94" s="137">
        <f t="shared" si="21"/>
        <v>0</v>
      </c>
      <c r="I94" s="137">
        <f t="shared" si="21"/>
        <v>0</v>
      </c>
      <c r="J94" s="137">
        <f t="shared" si="21"/>
        <v>0</v>
      </c>
      <c r="K94" s="137">
        <f t="shared" si="21"/>
        <v>0</v>
      </c>
      <c r="L94" s="137">
        <f t="shared" si="21"/>
        <v>0</v>
      </c>
      <c r="M94" s="137">
        <f t="shared" si="19"/>
        <v>0.64439401497725424</v>
      </c>
      <c r="N94" s="160">
        <f t="shared" si="17"/>
        <v>0.1208161030082863</v>
      </c>
    </row>
    <row r="95" spans="1:19" hidden="1" outlineLevel="1" x14ac:dyDescent="0.15">
      <c r="A95" s="147"/>
      <c r="B95" s="136">
        <v>5</v>
      </c>
      <c r="C95" s="137">
        <f t="shared" ref="C95:L95" si="22">IF(C83&gt;0,LN(C83),0)</f>
        <v>1.0986122886681098</v>
      </c>
      <c r="D95" s="137">
        <f t="shared" si="22"/>
        <v>0</v>
      </c>
      <c r="E95" s="137">
        <f t="shared" si="22"/>
        <v>0</v>
      </c>
      <c r="F95" s="137">
        <f t="shared" si="22"/>
        <v>0</v>
      </c>
      <c r="G95" s="137">
        <f t="shared" si="22"/>
        <v>0</v>
      </c>
      <c r="H95" s="137">
        <f t="shared" si="22"/>
        <v>0</v>
      </c>
      <c r="I95" s="137">
        <f t="shared" si="22"/>
        <v>0</v>
      </c>
      <c r="J95" s="137">
        <f t="shared" si="22"/>
        <v>0</v>
      </c>
      <c r="K95" s="137">
        <f t="shared" si="22"/>
        <v>0</v>
      </c>
      <c r="L95" s="137">
        <f t="shared" si="22"/>
        <v>0</v>
      </c>
      <c r="M95" s="137">
        <f t="shared" si="19"/>
        <v>1.2457309396155174</v>
      </c>
      <c r="N95" s="160">
        <f t="shared" si="17"/>
        <v>0.23355952107424541</v>
      </c>
    </row>
    <row r="96" spans="1:19" hidden="1" outlineLevel="1" x14ac:dyDescent="0.15">
      <c r="A96" s="147"/>
      <c r="B96" s="136">
        <v>6</v>
      </c>
      <c r="C96" s="137">
        <f t="shared" ref="C96:L96" si="23">IF(C84&gt;0,LN(C84),0)</f>
        <v>0</v>
      </c>
      <c r="D96" s="137">
        <f t="shared" si="23"/>
        <v>0</v>
      </c>
      <c r="E96" s="137">
        <f t="shared" si="23"/>
        <v>0</v>
      </c>
      <c r="F96" s="137">
        <f t="shared" si="23"/>
        <v>0</v>
      </c>
      <c r="G96" s="137">
        <f t="shared" si="23"/>
        <v>0</v>
      </c>
      <c r="H96" s="137">
        <f t="shared" si="23"/>
        <v>0</v>
      </c>
      <c r="I96" s="137">
        <f t="shared" si="23"/>
        <v>0</v>
      </c>
      <c r="J96" s="137">
        <f t="shared" si="23"/>
        <v>0</v>
      </c>
      <c r="K96" s="137">
        <f t="shared" si="23"/>
        <v>0</v>
      </c>
      <c r="L96" s="137">
        <f t="shared" si="23"/>
        <v>0</v>
      </c>
      <c r="M96" s="137">
        <f t="shared" si="19"/>
        <v>1</v>
      </c>
      <c r="N96" s="160">
        <f t="shared" si="17"/>
        <v>0</v>
      </c>
    </row>
    <row r="97" spans="1:14" hidden="1" outlineLevel="1" x14ac:dyDescent="0.15">
      <c r="A97" s="147"/>
      <c r="B97" s="136">
        <v>7</v>
      </c>
      <c r="C97" s="137">
        <f t="shared" ref="C97:L97" si="24">IF(C85&gt;0,LN(C85),0)</f>
        <v>0</v>
      </c>
      <c r="D97" s="137">
        <f t="shared" si="24"/>
        <v>0</v>
      </c>
      <c r="E97" s="137">
        <f t="shared" si="24"/>
        <v>0</v>
      </c>
      <c r="F97" s="137">
        <f t="shared" si="24"/>
        <v>0</v>
      </c>
      <c r="G97" s="137">
        <f t="shared" si="24"/>
        <v>0</v>
      </c>
      <c r="H97" s="137">
        <f t="shared" si="24"/>
        <v>0</v>
      </c>
      <c r="I97" s="137">
        <f t="shared" si="24"/>
        <v>0</v>
      </c>
      <c r="J97" s="137">
        <f t="shared" si="24"/>
        <v>0</v>
      </c>
      <c r="K97" s="137">
        <f t="shared" si="24"/>
        <v>0</v>
      </c>
      <c r="L97" s="137">
        <f t="shared" si="24"/>
        <v>0</v>
      </c>
      <c r="M97" s="137">
        <f t="shared" si="19"/>
        <v>1</v>
      </c>
      <c r="N97" s="160">
        <f t="shared" si="17"/>
        <v>0</v>
      </c>
    </row>
    <row r="98" spans="1:14" hidden="1" outlineLevel="1" x14ac:dyDescent="0.15">
      <c r="A98" s="147"/>
      <c r="B98" s="136">
        <v>8</v>
      </c>
      <c r="C98" s="137">
        <f t="shared" ref="C98:L98" si="25">IF(C86&gt;0,LN(C86),0)</f>
        <v>0</v>
      </c>
      <c r="D98" s="137">
        <f t="shared" si="25"/>
        <v>0</v>
      </c>
      <c r="E98" s="137">
        <f t="shared" si="25"/>
        <v>0</v>
      </c>
      <c r="F98" s="137">
        <f t="shared" si="25"/>
        <v>0</v>
      </c>
      <c r="G98" s="137">
        <f t="shared" si="25"/>
        <v>0</v>
      </c>
      <c r="H98" s="137">
        <f t="shared" si="25"/>
        <v>0</v>
      </c>
      <c r="I98" s="137">
        <f t="shared" si="25"/>
        <v>0</v>
      </c>
      <c r="J98" s="137">
        <f t="shared" si="25"/>
        <v>0</v>
      </c>
      <c r="K98" s="137">
        <f t="shared" si="25"/>
        <v>0</v>
      </c>
      <c r="L98" s="137">
        <f t="shared" si="25"/>
        <v>0</v>
      </c>
      <c r="M98" s="137">
        <f t="shared" si="19"/>
        <v>1</v>
      </c>
      <c r="N98" s="160">
        <f t="shared" si="17"/>
        <v>0</v>
      </c>
    </row>
    <row r="99" spans="1:14" hidden="1" outlineLevel="1" x14ac:dyDescent="0.15">
      <c r="A99" s="147"/>
      <c r="B99" s="136">
        <v>9</v>
      </c>
      <c r="C99" s="137">
        <f t="shared" ref="C99:L99" si="26">IF(C87&gt;0,LN(C87),0)</f>
        <v>0</v>
      </c>
      <c r="D99" s="137">
        <f t="shared" si="26"/>
        <v>0</v>
      </c>
      <c r="E99" s="137">
        <f t="shared" si="26"/>
        <v>0</v>
      </c>
      <c r="F99" s="137">
        <f t="shared" si="26"/>
        <v>0</v>
      </c>
      <c r="G99" s="137">
        <f t="shared" si="26"/>
        <v>0</v>
      </c>
      <c r="H99" s="137">
        <f t="shared" si="26"/>
        <v>0</v>
      </c>
      <c r="I99" s="137">
        <f t="shared" si="26"/>
        <v>0</v>
      </c>
      <c r="J99" s="137">
        <f t="shared" si="26"/>
        <v>0</v>
      </c>
      <c r="K99" s="137">
        <f t="shared" si="26"/>
        <v>0</v>
      </c>
      <c r="L99" s="137">
        <f t="shared" si="26"/>
        <v>0</v>
      </c>
      <c r="M99" s="137">
        <f t="shared" si="19"/>
        <v>1</v>
      </c>
      <c r="N99" s="160">
        <f t="shared" si="17"/>
        <v>0</v>
      </c>
    </row>
    <row r="100" spans="1:14" hidden="1" outlineLevel="1" x14ac:dyDescent="0.15">
      <c r="A100" s="147"/>
      <c r="B100" s="136">
        <v>10</v>
      </c>
      <c r="C100" s="137">
        <f t="shared" ref="C100:L100" si="27">IF(C88&gt;0,LN(C88),0)</f>
        <v>0</v>
      </c>
      <c r="D100" s="137">
        <f t="shared" si="27"/>
        <v>0</v>
      </c>
      <c r="E100" s="137">
        <f t="shared" si="27"/>
        <v>0</v>
      </c>
      <c r="F100" s="137">
        <f t="shared" si="27"/>
        <v>0</v>
      </c>
      <c r="G100" s="137">
        <f t="shared" si="27"/>
        <v>0</v>
      </c>
      <c r="H100" s="137">
        <f t="shared" si="27"/>
        <v>0</v>
      </c>
      <c r="I100" s="137">
        <f t="shared" si="27"/>
        <v>0</v>
      </c>
      <c r="J100" s="137">
        <f t="shared" si="27"/>
        <v>0</v>
      </c>
      <c r="K100" s="137">
        <f t="shared" si="27"/>
        <v>0</v>
      </c>
      <c r="L100" s="137">
        <f t="shared" si="27"/>
        <v>0</v>
      </c>
      <c r="M100" s="137">
        <f t="shared" si="19"/>
        <v>1</v>
      </c>
      <c r="N100" s="160">
        <f t="shared" si="17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5.333676545857946</v>
      </c>
      <c r="N101" s="162">
        <f>MMULT(C89:L89,N91:N100)</f>
        <v>6.554485225056248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2.10842303171375</v>
      </c>
      <c r="E102" s="163">
        <f t="shared" ref="E102:L110" ca="1" si="28">IF(AND($B79&lt;=$K$1,E$78&lt;=$K$1),IF(E79*E113&gt;1,E79*E113,1/(E79*E113)),0)</f>
        <v>2.1743389910330868</v>
      </c>
      <c r="F102" s="163">
        <f t="shared" ca="1" si="28"/>
        <v>8.0018058251898001</v>
      </c>
      <c r="G102" s="163">
        <f t="shared" ca="1" si="28"/>
        <v>1.7454322774580642</v>
      </c>
      <c r="H102" s="163">
        <f t="shared" si="28"/>
        <v>0</v>
      </c>
      <c r="I102" s="163">
        <f t="shared" si="28"/>
        <v>0</v>
      </c>
      <c r="J102" s="163">
        <f t="shared" si="28"/>
        <v>0</v>
      </c>
      <c r="K102" s="163">
        <f t="shared" si="28"/>
        <v>0</v>
      </c>
      <c r="L102" s="163">
        <f t="shared" si="28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28"/>
        <v>1.745432277458064</v>
      </c>
      <c r="F103" s="163">
        <f t="shared" ca="1" si="28"/>
        <v>2.6672686083965997</v>
      </c>
      <c r="G103" s="163">
        <f t="shared" ca="1" si="28"/>
        <v>1.3797296614612147</v>
      </c>
      <c r="H103" s="163">
        <f t="shared" si="28"/>
        <v>0</v>
      </c>
      <c r="I103" s="163">
        <f t="shared" si="28"/>
        <v>0</v>
      </c>
      <c r="J103" s="163">
        <f t="shared" si="28"/>
        <v>0</v>
      </c>
      <c r="K103" s="163">
        <f t="shared" si="28"/>
        <v>0</v>
      </c>
      <c r="L103" s="163">
        <f t="shared" si="28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28"/>
        <v>1.5518455739153596</v>
      </c>
      <c r="G104" s="163">
        <f t="shared" ca="1" si="28"/>
        <v>1.2457309396155174</v>
      </c>
      <c r="H104" s="163">
        <f t="shared" si="28"/>
        <v>0</v>
      </c>
      <c r="I104" s="163">
        <f t="shared" si="28"/>
        <v>0</v>
      </c>
      <c r="J104" s="163">
        <f t="shared" si="28"/>
        <v>0</v>
      </c>
      <c r="K104" s="163">
        <f t="shared" si="28"/>
        <v>0</v>
      </c>
      <c r="L104" s="163">
        <f t="shared" si="28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28"/>
        <v>1.9331820449317629</v>
      </c>
      <c r="H105" s="163">
        <f t="shared" si="28"/>
        <v>0</v>
      </c>
      <c r="I105" s="163">
        <f t="shared" si="28"/>
        <v>0</v>
      </c>
      <c r="J105" s="163">
        <f t="shared" si="28"/>
        <v>0</v>
      </c>
      <c r="K105" s="163">
        <f t="shared" si="28"/>
        <v>0</v>
      </c>
      <c r="L105" s="163">
        <f t="shared" si="28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28"/>
        <v>0</v>
      </c>
      <c r="I106" s="163">
        <f t="shared" si="28"/>
        <v>0</v>
      </c>
      <c r="J106" s="163">
        <f t="shared" si="28"/>
        <v>0</v>
      </c>
      <c r="K106" s="163">
        <f t="shared" si="28"/>
        <v>0</v>
      </c>
      <c r="L106" s="163">
        <f t="shared" si="28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28"/>
        <v>0</v>
      </c>
      <c r="J107" s="163">
        <f t="shared" si="28"/>
        <v>0</v>
      </c>
      <c r="K107" s="163">
        <f t="shared" si="28"/>
        <v>0</v>
      </c>
      <c r="L107" s="163">
        <f t="shared" si="28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28"/>
        <v>0</v>
      </c>
      <c r="K108" s="163">
        <f t="shared" si="28"/>
        <v>0</v>
      </c>
      <c r="L108" s="163">
        <f t="shared" si="28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28"/>
        <v>0</v>
      </c>
      <c r="L109" s="163">
        <f t="shared" si="28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28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2.3714406097793117</v>
      </c>
      <c r="E113" s="163">
        <f t="shared" ref="E113:L121" ca="1" si="29">IF(AND($B91&lt;=$K$1,E$78&lt;=$K$1), OFFSET($N$90,E$78,0)/OFFSET($N$90,$B91,0),0)</f>
        <v>1.3797296614612147</v>
      </c>
      <c r="F113" s="163">
        <f t="shared" ca="1" si="29"/>
        <v>0.88908953613219999</v>
      </c>
      <c r="G113" s="163">
        <f t="shared" ca="1" si="29"/>
        <v>1.7187719275874789</v>
      </c>
      <c r="H113" s="163">
        <f t="shared" ca="1" si="29"/>
        <v>0</v>
      </c>
      <c r="I113" s="163">
        <f t="shared" ca="1" si="29"/>
        <v>0</v>
      </c>
      <c r="J113" s="163">
        <f t="shared" ca="1" si="29"/>
        <v>0</v>
      </c>
      <c r="K113" s="163">
        <f t="shared" ca="1" si="29"/>
        <v>0</v>
      </c>
      <c r="L113" s="163">
        <f t="shared" ca="1" si="29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29"/>
        <v>0.58181075915268798</v>
      </c>
      <c r="F114" s="163">
        <f t="shared" ca="1" si="29"/>
        <v>0.37491537104736494</v>
      </c>
      <c r="G114" s="163">
        <f t="shared" ca="1" si="29"/>
        <v>0.72477966367769564</v>
      </c>
      <c r="H114" s="163">
        <f t="shared" ca="1" si="29"/>
        <v>0</v>
      </c>
      <c r="I114" s="163">
        <f t="shared" ca="1" si="29"/>
        <v>0</v>
      </c>
      <c r="J114" s="163">
        <f t="shared" ca="1" si="29"/>
        <v>0</v>
      </c>
      <c r="K114" s="163">
        <f t="shared" ca="1" si="29"/>
        <v>0</v>
      </c>
      <c r="L114" s="163">
        <f t="shared" ca="1" si="29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29"/>
        <v>0.64439401497725424</v>
      </c>
      <c r="G115" s="163">
        <f t="shared" ca="1" si="29"/>
        <v>1.2457309396155174</v>
      </c>
      <c r="H115" s="163">
        <f t="shared" ca="1" si="29"/>
        <v>0</v>
      </c>
      <c r="I115" s="163">
        <f t="shared" ca="1" si="29"/>
        <v>0</v>
      </c>
      <c r="J115" s="163">
        <f t="shared" ca="1" si="29"/>
        <v>0</v>
      </c>
      <c r="K115" s="163">
        <f t="shared" ca="1" si="29"/>
        <v>0</v>
      </c>
      <c r="L115" s="163">
        <f t="shared" ca="1" si="29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29"/>
        <v>1.9331820449317629</v>
      </c>
      <c r="H116" s="163">
        <f t="shared" ca="1" si="29"/>
        <v>0</v>
      </c>
      <c r="I116" s="163">
        <f t="shared" ca="1" si="29"/>
        <v>0</v>
      </c>
      <c r="J116" s="163">
        <f t="shared" ca="1" si="29"/>
        <v>0</v>
      </c>
      <c r="K116" s="163">
        <f t="shared" ca="1" si="29"/>
        <v>0</v>
      </c>
      <c r="L116" s="163">
        <f t="shared" ca="1" si="29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29"/>
        <v>0</v>
      </c>
      <c r="I117" s="163">
        <f t="shared" ca="1" si="29"/>
        <v>0</v>
      </c>
      <c r="J117" s="163">
        <f t="shared" ca="1" si="29"/>
        <v>0</v>
      </c>
      <c r="K117" s="163">
        <f t="shared" ca="1" si="29"/>
        <v>0</v>
      </c>
      <c r="L117" s="163">
        <f t="shared" ca="1" si="29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29"/>
        <v>0</v>
      </c>
      <c r="J118" s="163">
        <f t="shared" ca="1" si="29"/>
        <v>0</v>
      </c>
      <c r="K118" s="163">
        <f t="shared" ca="1" si="29"/>
        <v>0</v>
      </c>
      <c r="L118" s="163">
        <f t="shared" ca="1" si="29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29"/>
        <v>0</v>
      </c>
      <c r="K119" s="163">
        <f t="shared" ca="1" si="29"/>
        <v>0</v>
      </c>
      <c r="L119" s="163">
        <f t="shared" ca="1" si="29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29"/>
        <v>0</v>
      </c>
      <c r="L120" s="163">
        <f t="shared" ca="1" si="29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29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B2</v>
      </c>
      <c r="E124" s="163" t="str">
        <f t="shared" ref="E124:L132" ca="1" si="30">IF(AND($B124&lt;=$K$1,E$123&lt;=$K$1),IF(E113&gt;1,"B"&amp;TEXT(MIN(9,ROUND(E113,0)),"@"),"A"&amp;TEXT(MIN(9,ROUND(1/E113,0)),"@")),"")</f>
        <v>B1</v>
      </c>
      <c r="F124" s="163" t="str">
        <f t="shared" ca="1" si="30"/>
        <v>A1</v>
      </c>
      <c r="G124" s="163" t="str">
        <f t="shared" ca="1" si="30"/>
        <v>B2</v>
      </c>
      <c r="H124" s="163" t="str">
        <f t="shared" si="30"/>
        <v/>
      </c>
      <c r="I124" s="163" t="str">
        <f t="shared" si="30"/>
        <v/>
      </c>
      <c r="J124" s="163" t="str">
        <f t="shared" si="30"/>
        <v/>
      </c>
      <c r="K124" s="163" t="str">
        <f t="shared" si="30"/>
        <v/>
      </c>
      <c r="L124" s="163" t="str">
        <f t="shared" si="30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30"/>
        <v>A2</v>
      </c>
      <c r="F125" s="163" t="str">
        <f t="shared" ca="1" si="30"/>
        <v>A3</v>
      </c>
      <c r="G125" s="163" t="str">
        <f t="shared" ca="1" si="30"/>
        <v>A1</v>
      </c>
      <c r="H125" s="163" t="str">
        <f t="shared" si="30"/>
        <v/>
      </c>
      <c r="I125" s="163" t="str">
        <f t="shared" si="30"/>
        <v/>
      </c>
      <c r="J125" s="163" t="str">
        <f t="shared" si="30"/>
        <v/>
      </c>
      <c r="K125" s="163" t="str">
        <f t="shared" si="30"/>
        <v/>
      </c>
      <c r="L125" s="163" t="str">
        <f t="shared" si="30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30"/>
        <v>A2</v>
      </c>
      <c r="G126" s="163" t="str">
        <f t="shared" ca="1" si="30"/>
        <v>B1</v>
      </c>
      <c r="H126" s="163" t="str">
        <f t="shared" si="30"/>
        <v/>
      </c>
      <c r="I126" s="163" t="str">
        <f t="shared" si="30"/>
        <v/>
      </c>
      <c r="J126" s="163" t="str">
        <f t="shared" si="30"/>
        <v/>
      </c>
      <c r="K126" s="163" t="str">
        <f t="shared" si="30"/>
        <v/>
      </c>
      <c r="L126" s="163" t="str">
        <f t="shared" si="30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30"/>
        <v>B2</v>
      </c>
      <c r="H127" s="163" t="str">
        <f t="shared" si="30"/>
        <v/>
      </c>
      <c r="I127" s="163" t="str">
        <f t="shared" si="30"/>
        <v/>
      </c>
      <c r="J127" s="163" t="str">
        <f t="shared" si="30"/>
        <v/>
      </c>
      <c r="K127" s="163" t="str">
        <f t="shared" si="30"/>
        <v/>
      </c>
      <c r="L127" s="163" t="str">
        <f t="shared" si="30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30"/>
        <v/>
      </c>
      <c r="I128" s="163" t="str">
        <f t="shared" si="30"/>
        <v/>
      </c>
      <c r="J128" s="163" t="str">
        <f t="shared" si="30"/>
        <v/>
      </c>
      <c r="K128" s="163" t="str">
        <f t="shared" si="30"/>
        <v/>
      </c>
      <c r="L128" s="163" t="str">
        <f t="shared" si="30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30"/>
        <v/>
      </c>
      <c r="J129" s="163" t="str">
        <f t="shared" si="30"/>
        <v/>
      </c>
      <c r="K129" s="163" t="str">
        <f t="shared" si="30"/>
        <v/>
      </c>
      <c r="L129" s="163" t="str">
        <f t="shared" si="30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30"/>
        <v/>
      </c>
      <c r="K130" s="163" t="str">
        <f t="shared" si="30"/>
        <v/>
      </c>
      <c r="L130" s="163" t="str">
        <f t="shared" si="30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30"/>
        <v/>
      </c>
      <c r="L131" s="163" t="str">
        <f t="shared" si="30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30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electLockedCells="1"/>
  <sortState xmlns:xlrd2="http://schemas.microsoft.com/office/spreadsheetml/2017/richdata2"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521" priority="52" stopIfTrue="1" operator="equal">
      <formula>"n/a"</formula>
    </cfRule>
  </conditionalFormatting>
  <conditionalFormatting sqref="K27:L27">
    <cfRule type="cellIs" dxfId="520" priority="50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519" priority="49" operator="notEqual">
      <formula>0</formula>
    </cfRule>
  </conditionalFormatting>
  <conditionalFormatting sqref="M21:M65">
    <cfRule type="cellIs" dxfId="518" priority="13" operator="greaterThan">
      <formula>3</formula>
    </cfRule>
    <cfRule type="cellIs" dxfId="517" priority="41" operator="equal">
      <formula>3</formula>
    </cfRule>
    <cfRule type="cellIs" dxfId="516" priority="42" operator="equal">
      <formula>2</formula>
    </cfRule>
    <cfRule type="cellIs" dxfId="515" priority="43" operator="equal">
      <formula>1</formula>
    </cfRule>
  </conditionalFormatting>
  <conditionalFormatting sqref="C87:J88 D88:K88">
    <cfRule type="cellIs" dxfId="514" priority="33" operator="notEqual">
      <formula>0</formula>
    </cfRule>
  </conditionalFormatting>
  <conditionalFormatting sqref="J87:J88 K88">
    <cfRule type="cellIs" dxfId="513" priority="32" operator="notEqual">
      <formula>0</formula>
    </cfRule>
  </conditionalFormatting>
  <conditionalFormatting sqref="K88">
    <cfRule type="cellIs" dxfId="512" priority="31" operator="notEqual">
      <formula>0</formula>
    </cfRule>
  </conditionalFormatting>
  <conditionalFormatting sqref="K21:L65">
    <cfRule type="expression" dxfId="511" priority="29">
      <formula>AND($A21&gt;0,OR($K21="",$L21=""))</formula>
    </cfRule>
    <cfRule type="expression" dxfId="510" priority="30">
      <formula>($A21=0)</formula>
    </cfRule>
  </conditionalFormatting>
  <conditionalFormatting sqref="C88:K88">
    <cfRule type="cellIs" dxfId="509" priority="28" operator="notEqual">
      <formula>0</formula>
    </cfRule>
  </conditionalFormatting>
  <conditionalFormatting sqref="D81:D88 E82:E88 F83:F88 G84:G88 H85:H88 I86:I88 J87:J88 K88 C80:C88">
    <cfRule type="cellIs" dxfId="508" priority="27" operator="notEqual">
      <formula>0</formula>
    </cfRule>
  </conditionalFormatting>
  <conditionalFormatting sqref="D81:D88 E82:E88 F83:F88 G84:G88 H85:H88 I86:I88 J87:J88 K88 C80:C88">
    <cfRule type="cellIs" dxfId="507" priority="26" operator="notEqual">
      <formula>0</formula>
    </cfRule>
  </conditionalFormatting>
  <conditionalFormatting sqref="G17">
    <cfRule type="expression" dxfId="506" priority="24">
      <formula>ISBLANK($G$17)</formula>
    </cfRule>
  </conditionalFormatting>
  <conditionalFormatting sqref="C102:L111">
    <cfRule type="cellIs" dxfId="505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504" priority="21" operator="equal">
      <formula>0</formula>
    </cfRule>
  </conditionalFormatting>
  <conditionalFormatting sqref="N91:N100">
    <cfRule type="cellIs" dxfId="503" priority="20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502" priority="15" operator="lessThan">
      <formula>0.00001</formula>
    </cfRule>
  </conditionalFormatting>
  <conditionalFormatting sqref="B6:F15">
    <cfRule type="expression" dxfId="501" priority="14">
      <formula>$B6&lt;&gt;""</formula>
    </cfRule>
  </conditionalFormatting>
  <conditionalFormatting sqref="B17">
    <cfRule type="expression" dxfId="500" priority="11">
      <formula>ISBLANK($B$17)</formula>
    </cfRule>
  </conditionalFormatting>
  <conditionalFormatting sqref="G6:N15">
    <cfRule type="expression" dxfId="499" priority="9">
      <formula>$B6&lt;&gt;""</formula>
    </cfRule>
  </conditionalFormatting>
  <conditionalFormatting sqref="M17">
    <cfRule type="expression" dxfId="498" priority="7" stopIfTrue="1">
      <formula>$M$17&gt;$K$17</formula>
    </cfRule>
  </conditionalFormatting>
  <dataValidations count="3">
    <dataValidation type="whole" allowBlank="1" showInputMessage="1" showErrorMessage="1" sqref="M74 M66" xr:uid="{00000000-0002-0000-0100-000000000000}">
      <formula1>1</formula1>
      <formula2>9</formula2>
    </dataValidation>
    <dataValidation type="list" allowBlank="1" showInputMessage="1" showErrorMessage="1" sqref="K74 K21:K65" xr:uid="{00000000-0002-0000-0100-000001000000}">
      <formula1>$O$19:$O$20</formula1>
    </dataValidation>
    <dataValidation type="decimal" allowBlank="1" showInputMessage="1" showErrorMessage="1" sqref="L21:L65" xr:uid="{00000000-0002-0000-0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X134"/>
  <sheetViews>
    <sheetView zoomScaleNormal="100" workbookViewId="0">
      <selection activeCell="O9" sqref="N9:O14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2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134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384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385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385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385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385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385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385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385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385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385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385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385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385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385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385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385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385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385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385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2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497" priority="42" stopIfTrue="1" operator="equal">
      <formula>0</formula>
    </cfRule>
  </conditionalFormatting>
  <conditionalFormatting sqref="A79:A86 N77 C77:I77">
    <cfRule type="cellIs" dxfId="496" priority="43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95" priority="40" operator="notEqual">
      <formula>0</formula>
    </cfRule>
  </conditionalFormatting>
  <conditionalFormatting sqref="C87:J88 K88">
    <cfRule type="cellIs" dxfId="494" priority="36" operator="notEqual">
      <formula>0</formula>
    </cfRule>
  </conditionalFormatting>
  <conditionalFormatting sqref="J87:J88 K88">
    <cfRule type="cellIs" dxfId="493" priority="35" operator="notEqual">
      <formula>0</formula>
    </cfRule>
  </conditionalFormatting>
  <conditionalFormatting sqref="K88">
    <cfRule type="cellIs" dxfId="492" priority="34" operator="notEqual">
      <formula>0</formula>
    </cfRule>
  </conditionalFormatting>
  <conditionalFormatting sqref="K49:L65">
    <cfRule type="expression" dxfId="491" priority="32">
      <formula>AND($A49&gt;0,OR($K49="",$L49=""))</formula>
    </cfRule>
    <cfRule type="expression" dxfId="490" priority="33">
      <formula>($A49=0)</formula>
    </cfRule>
  </conditionalFormatting>
  <conditionalFormatting sqref="C88:K88">
    <cfRule type="cellIs" dxfId="489" priority="31" operator="notEqual">
      <formula>0</formula>
    </cfRule>
  </conditionalFormatting>
  <conditionalFormatting sqref="D81:D88 E82:E88 F83:F88 G84:G88 H85:H88 I86:I88 J87:J88 K88 C80:C88">
    <cfRule type="cellIs" dxfId="488" priority="30" operator="notEqual">
      <formula>0</formula>
    </cfRule>
  </conditionalFormatting>
  <conditionalFormatting sqref="D81:D88 E82:E88 F83:F88 G84:G88 H85:H88 I86:I88 J87:J88 K88 C80:C88">
    <cfRule type="cellIs" dxfId="487" priority="29" operator="notEqual">
      <formula>0</formula>
    </cfRule>
  </conditionalFormatting>
  <conditionalFormatting sqref="G17">
    <cfRule type="expression" dxfId="486" priority="28">
      <formula>ISBLANK($G$17)</formula>
    </cfRule>
  </conditionalFormatting>
  <conditionalFormatting sqref="C91:L100">
    <cfRule type="cellIs" dxfId="485" priority="25" operator="equal">
      <formula>0</formula>
    </cfRule>
  </conditionalFormatting>
  <conditionalFormatting sqref="N91:N100">
    <cfRule type="cellIs" dxfId="484" priority="24" operator="equal">
      <formula>0</formula>
    </cfRule>
  </conditionalFormatting>
  <conditionalFormatting sqref="O6:O15">
    <cfRule type="colorScale" priority="23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22" operator="lessThan">
      <formula>0.00001</formula>
    </cfRule>
  </conditionalFormatting>
  <conditionalFormatting sqref="B6:F15">
    <cfRule type="expression" dxfId="482" priority="21">
      <formula>$B6&lt;&gt;""</formula>
    </cfRule>
  </conditionalFormatting>
  <conditionalFormatting sqref="B17">
    <cfRule type="expression" dxfId="481" priority="19">
      <formula>ISBLANK($B$17)</formula>
    </cfRule>
  </conditionalFormatting>
  <conditionalFormatting sqref="G6:N15">
    <cfRule type="expression" dxfId="480" priority="17">
      <formula>$B6&lt;&gt;""</formula>
    </cfRule>
  </conditionalFormatting>
  <conditionalFormatting sqref="M17">
    <cfRule type="expression" dxfId="479" priority="15" stopIfTrue="1">
      <formula>$M$17&gt;$K$17</formula>
    </cfRule>
  </conditionalFormatting>
  <conditionalFormatting sqref="M21:M65">
    <cfRule type="cellIs" dxfId="478" priority="9" operator="greaterThan">
      <formula>3</formula>
    </cfRule>
    <cfRule type="cellIs" dxfId="477" priority="10" operator="equal">
      <formula>3</formula>
    </cfRule>
    <cfRule type="cellIs" dxfId="476" priority="11" operator="equal">
      <formula>2</formula>
    </cfRule>
    <cfRule type="cellIs" dxfId="475" priority="12" operator="equal">
      <formula>1</formula>
    </cfRule>
  </conditionalFormatting>
  <conditionalFormatting sqref="C102:L111">
    <cfRule type="cellIs" dxfId="474" priority="7" operator="equal">
      <formula>0</formula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:L27">
    <cfRule type="cellIs" dxfId="473" priority="3" stopIfTrue="1" operator="equal">
      <formula>""" """</formula>
    </cfRule>
  </conditionalFormatting>
  <conditionalFormatting sqref="K21:L48">
    <cfRule type="expression" dxfId="472" priority="1">
      <formula>AND($A21&gt;0,OR($K21="",$L21=""))</formula>
    </cfRule>
    <cfRule type="expression" dxfId="471" priority="2">
      <formula>($A21=0)</formula>
    </cfRule>
  </conditionalFormatting>
  <dataValidations count="3">
    <dataValidation type="list" allowBlank="1" showInputMessage="1" showErrorMessage="1" sqref="K74 K21:K65" xr:uid="{00000000-0002-0000-0200-000000000000}">
      <formula1>$O$19:$O$20</formula1>
    </dataValidation>
    <dataValidation type="whole" allowBlank="1" showInputMessage="1" showErrorMessage="1" sqref="M74 M66" xr:uid="{00000000-0002-0000-0200-000001000000}">
      <formula1>1</formula1>
      <formula2>9</formula2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3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135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3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470" priority="36" stopIfTrue="1" operator="equal">
      <formula>0</formula>
    </cfRule>
  </conditionalFormatting>
  <conditionalFormatting sqref="A79:A86 N77 C77:I77">
    <cfRule type="cellIs" dxfId="469" priority="37" stopIfTrue="1" operator="equal">
      <formula>"n/a"</formula>
    </cfRule>
  </conditionalFormatting>
  <conditionalFormatting sqref="K27:L27">
    <cfRule type="cellIs" dxfId="468" priority="3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67" priority="34" operator="notEqual">
      <formula>0</formula>
    </cfRule>
  </conditionalFormatting>
  <conditionalFormatting sqref="C87:J88 K88">
    <cfRule type="cellIs" dxfId="466" priority="30" operator="notEqual">
      <formula>0</formula>
    </cfRule>
  </conditionalFormatting>
  <conditionalFormatting sqref="J87:J88 K88">
    <cfRule type="cellIs" dxfId="465" priority="29" operator="notEqual">
      <formula>0</formula>
    </cfRule>
  </conditionalFormatting>
  <conditionalFormatting sqref="K88">
    <cfRule type="cellIs" dxfId="464" priority="28" operator="notEqual">
      <formula>0</formula>
    </cfRule>
  </conditionalFormatting>
  <conditionalFormatting sqref="K21:L65">
    <cfRule type="expression" dxfId="463" priority="26">
      <formula>AND($A21&gt;0,OR($K21="",$L21=""))</formula>
    </cfRule>
    <cfRule type="expression" dxfId="462" priority="27">
      <formula>($A21=0)</formula>
    </cfRule>
  </conditionalFormatting>
  <conditionalFormatting sqref="C88:K88">
    <cfRule type="cellIs" dxfId="461" priority="25" operator="notEqual">
      <formula>0</formula>
    </cfRule>
  </conditionalFormatting>
  <conditionalFormatting sqref="D81:D88 E82:E88 F83:F88 G84:G88 H85:H88 I86:I88 J87:J88 K88 C80:C88">
    <cfRule type="cellIs" dxfId="460" priority="24" operator="notEqual">
      <formula>0</formula>
    </cfRule>
  </conditionalFormatting>
  <conditionalFormatting sqref="D81:D88 E82:E88 F83:F88 G84:G88 H85:H88 I86:I88 J87:J88 K88 C80:C88">
    <cfRule type="cellIs" dxfId="459" priority="23" operator="notEqual">
      <formula>0</formula>
    </cfRule>
  </conditionalFormatting>
  <conditionalFormatting sqref="G17">
    <cfRule type="expression" dxfId="458" priority="22">
      <formula>ISBLANK($G$17)</formula>
    </cfRule>
  </conditionalFormatting>
  <conditionalFormatting sqref="C91:L100">
    <cfRule type="cellIs" dxfId="457" priority="19" operator="equal">
      <formula>0</formula>
    </cfRule>
  </conditionalFormatting>
  <conditionalFormatting sqref="N91:N100">
    <cfRule type="cellIs" dxfId="456" priority="18" operator="equal">
      <formula>0</formula>
    </cfRule>
  </conditionalFormatting>
  <conditionalFormatting sqref="O6:O15">
    <cfRule type="colorScale" priority="17">
      <colorScale>
        <cfvo type="min"/>
        <cfvo type="max"/>
        <color rgb="FFFCFCFF"/>
        <color rgb="FF63BE7B"/>
      </colorScale>
    </cfRule>
  </conditionalFormatting>
  <conditionalFormatting sqref="O6:O15">
    <cfRule type="cellIs" dxfId="455" priority="16" operator="lessThan">
      <formula>0.00001</formula>
    </cfRule>
  </conditionalFormatting>
  <conditionalFormatting sqref="B6:F15">
    <cfRule type="expression" dxfId="454" priority="15">
      <formula>$B6&lt;&gt;""</formula>
    </cfRule>
  </conditionalFormatting>
  <conditionalFormatting sqref="B17">
    <cfRule type="expression" dxfId="453" priority="13">
      <formula>ISBLANK($B$17)</formula>
    </cfRule>
  </conditionalFormatting>
  <conditionalFormatting sqref="G6:N15">
    <cfRule type="expression" dxfId="452" priority="11">
      <formula>$B6&lt;&gt;""</formula>
    </cfRule>
  </conditionalFormatting>
  <conditionalFormatting sqref="M17">
    <cfRule type="expression" dxfId="451" priority="9" stopIfTrue="1">
      <formula>$M$17&gt;$K$17</formula>
    </cfRule>
  </conditionalFormatting>
  <conditionalFormatting sqref="M21:M65">
    <cfRule type="cellIs" dxfId="450" priority="3" operator="greaterThan">
      <formula>3</formula>
    </cfRule>
    <cfRule type="cellIs" dxfId="449" priority="4" operator="equal">
      <formula>3</formula>
    </cfRule>
    <cfRule type="cellIs" dxfId="448" priority="5" operator="equal">
      <formula>2</formula>
    </cfRule>
    <cfRule type="cellIs" dxfId="447" priority="6" operator="equal">
      <formula>1</formula>
    </cfRule>
  </conditionalFormatting>
  <conditionalFormatting sqref="C102:L111">
    <cfRule type="cellIs" dxfId="446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300-000000000000}">
      <formula1>1</formula1>
      <formula2>9</formula2>
    </dataValidation>
    <dataValidation type="list" allowBlank="1" showInputMessage="1" showErrorMessage="1" sqref="K74 K21:K65" xr:uid="{00000000-0002-0000-0300-000001000000}">
      <formula1>$O$19:$O$20</formula1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X134"/>
  <sheetViews>
    <sheetView topLeftCell="A10"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4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136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4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445" priority="35" stopIfTrue="1" operator="equal">
      <formula>0</formula>
    </cfRule>
  </conditionalFormatting>
  <conditionalFormatting sqref="A79:A86 N77 C77:I77">
    <cfRule type="cellIs" dxfId="444" priority="36" stopIfTrue="1" operator="equal">
      <formula>"n/a"</formula>
    </cfRule>
  </conditionalFormatting>
  <conditionalFormatting sqref="K27:L27">
    <cfRule type="cellIs" dxfId="443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2" priority="33" operator="notEqual">
      <formula>0</formula>
    </cfRule>
  </conditionalFormatting>
  <conditionalFormatting sqref="C87:J88 K88">
    <cfRule type="cellIs" dxfId="441" priority="29" operator="notEqual">
      <formula>0</formula>
    </cfRule>
  </conditionalFormatting>
  <conditionalFormatting sqref="J87:J88 K88">
    <cfRule type="cellIs" dxfId="440" priority="28" operator="notEqual">
      <formula>0</formula>
    </cfRule>
  </conditionalFormatting>
  <conditionalFormatting sqref="K88">
    <cfRule type="cellIs" dxfId="439" priority="27" operator="notEqual">
      <formula>0</formula>
    </cfRule>
  </conditionalFormatting>
  <conditionalFormatting sqref="K21:L65">
    <cfRule type="expression" dxfId="438" priority="25">
      <formula>AND($A21&gt;0,OR($K21="",$L21=""))</formula>
    </cfRule>
    <cfRule type="expression" dxfId="437" priority="26">
      <formula>($A21=0)</formula>
    </cfRule>
  </conditionalFormatting>
  <conditionalFormatting sqref="C88:K88">
    <cfRule type="cellIs" dxfId="436" priority="24" operator="notEqual">
      <formula>0</formula>
    </cfRule>
  </conditionalFormatting>
  <conditionalFormatting sqref="D81:D88 E82:E88 F83:F88 G84:G88 H85:H88 I86:I88 J87:J88 K88 C80:C88">
    <cfRule type="cellIs" dxfId="435" priority="23" operator="notEqual">
      <formula>0</formula>
    </cfRule>
  </conditionalFormatting>
  <conditionalFormatting sqref="D81:D88 E82:E88 F83:F88 G84:G88 H85:H88 I86:I88 J87:J88 K88 C80:C88">
    <cfRule type="cellIs" dxfId="434" priority="22" operator="notEqual">
      <formula>0</formula>
    </cfRule>
  </conditionalFormatting>
  <conditionalFormatting sqref="G17">
    <cfRule type="expression" dxfId="433" priority="21">
      <formula>ISBLANK($G$17)</formula>
    </cfRule>
  </conditionalFormatting>
  <conditionalFormatting sqref="C91:L100">
    <cfRule type="cellIs" dxfId="432" priority="18" operator="equal">
      <formula>0</formula>
    </cfRule>
  </conditionalFormatting>
  <conditionalFormatting sqref="N91:N100">
    <cfRule type="cellIs" dxfId="431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430" priority="15" operator="lessThan">
      <formula>0.00001</formula>
    </cfRule>
  </conditionalFormatting>
  <conditionalFormatting sqref="B6:F15">
    <cfRule type="expression" dxfId="429" priority="14">
      <formula>$B6&lt;&gt;""</formula>
    </cfRule>
  </conditionalFormatting>
  <conditionalFormatting sqref="B17">
    <cfRule type="expression" dxfId="428" priority="12">
      <formula>ISBLANK($B$17)</formula>
    </cfRule>
  </conditionalFormatting>
  <conditionalFormatting sqref="G6:N15">
    <cfRule type="expression" dxfId="427" priority="10">
      <formula>$B6&lt;&gt;""</formula>
    </cfRule>
  </conditionalFormatting>
  <conditionalFormatting sqref="M17">
    <cfRule type="expression" dxfId="426" priority="9" stopIfTrue="1">
      <formula>$M$17&gt;$K$17</formula>
    </cfRule>
  </conditionalFormatting>
  <conditionalFormatting sqref="M21:M65">
    <cfRule type="cellIs" dxfId="425" priority="3" operator="greaterThan">
      <formula>3</formula>
    </cfRule>
    <cfRule type="cellIs" dxfId="424" priority="4" operator="equal">
      <formula>3</formula>
    </cfRule>
    <cfRule type="cellIs" dxfId="423" priority="5" operator="equal">
      <formula>2</formula>
    </cfRule>
    <cfRule type="cellIs" dxfId="422" priority="6" operator="equal">
      <formula>1</formula>
    </cfRule>
  </conditionalFormatting>
  <conditionalFormatting sqref="C102:L111">
    <cfRule type="cellIs" dxfId="421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400-000000000000}">
      <formula1>$O$19:$O$20</formula1>
    </dataValidation>
    <dataValidation type="whole" allowBlank="1" showInputMessage="1" showErrorMessage="1" sqref="M74 M66" xr:uid="{00000000-0002-0000-0400-000001000000}">
      <formula1>1</formula1>
      <formula2>9</formula2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5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137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5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420" priority="34" stopIfTrue="1" operator="equal">
      <formula>0</formula>
    </cfRule>
  </conditionalFormatting>
  <conditionalFormatting sqref="A79:A86 N77 C77:I77">
    <cfRule type="cellIs" dxfId="419" priority="35" stopIfTrue="1" operator="equal">
      <formula>"n/a"</formula>
    </cfRule>
  </conditionalFormatting>
  <conditionalFormatting sqref="K27:L27">
    <cfRule type="cellIs" dxfId="418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7" priority="32" operator="notEqual">
      <formula>0</formula>
    </cfRule>
  </conditionalFormatting>
  <conditionalFormatting sqref="C87:J88 K88">
    <cfRule type="cellIs" dxfId="416" priority="28" operator="notEqual">
      <formula>0</formula>
    </cfRule>
  </conditionalFormatting>
  <conditionalFormatting sqref="J87:J88 K88">
    <cfRule type="cellIs" dxfId="415" priority="27" operator="notEqual">
      <formula>0</formula>
    </cfRule>
  </conditionalFormatting>
  <conditionalFormatting sqref="K88">
    <cfRule type="cellIs" dxfId="414" priority="26" operator="notEqual">
      <formula>0</formula>
    </cfRule>
  </conditionalFormatting>
  <conditionalFormatting sqref="K21:L65">
    <cfRule type="expression" dxfId="413" priority="24">
      <formula>AND($A21&gt;0,OR($K21="",$L21=""))</formula>
    </cfRule>
    <cfRule type="expression" dxfId="412" priority="25">
      <formula>($A21=0)</formula>
    </cfRule>
  </conditionalFormatting>
  <conditionalFormatting sqref="C88:K88">
    <cfRule type="cellIs" dxfId="411" priority="23" operator="notEqual">
      <formula>0</formula>
    </cfRule>
  </conditionalFormatting>
  <conditionalFormatting sqref="D81:D88 E82:E88 F83:F88 G84:G88 H85:H88 I86:I88 J87:J88 K88 C80:C88">
    <cfRule type="cellIs" dxfId="410" priority="22" operator="notEqual">
      <formula>0</formula>
    </cfRule>
  </conditionalFormatting>
  <conditionalFormatting sqref="D81:D88 E82:E88 F83:F88 G84:G88 H85:H88 I86:I88 J87:J88 K88 C80:C88">
    <cfRule type="cellIs" dxfId="409" priority="21" operator="notEqual">
      <formula>0</formula>
    </cfRule>
  </conditionalFormatting>
  <conditionalFormatting sqref="G17">
    <cfRule type="expression" dxfId="408" priority="20">
      <formula>ISBLANK($G$17)</formula>
    </cfRule>
  </conditionalFormatting>
  <conditionalFormatting sqref="C91:L100">
    <cfRule type="cellIs" dxfId="407" priority="17" operator="equal">
      <formula>0</formula>
    </cfRule>
  </conditionalFormatting>
  <conditionalFormatting sqref="N91:N100">
    <cfRule type="cellIs" dxfId="406" priority="16" operator="equal">
      <formula>0</formula>
    </cfRule>
  </conditionalFormatting>
  <conditionalFormatting sqref="O6:O15">
    <cfRule type="colorScale" priority="15">
      <colorScale>
        <cfvo type="min"/>
        <cfvo type="max"/>
        <color rgb="FFFCFCFF"/>
        <color rgb="FF63BE7B"/>
      </colorScale>
    </cfRule>
  </conditionalFormatting>
  <conditionalFormatting sqref="O6:O15">
    <cfRule type="cellIs" dxfId="405" priority="14" operator="lessThan">
      <formula>0.00001</formula>
    </cfRule>
  </conditionalFormatting>
  <conditionalFormatting sqref="B6:F15">
    <cfRule type="expression" dxfId="404" priority="13">
      <formula>$B6&lt;&gt;""</formula>
    </cfRule>
  </conditionalFormatting>
  <conditionalFormatting sqref="B17">
    <cfRule type="expression" dxfId="403" priority="11">
      <formula>ISBLANK($B$17)</formula>
    </cfRule>
  </conditionalFormatting>
  <conditionalFormatting sqref="M17">
    <cfRule type="expression" dxfId="402" priority="10" stopIfTrue="1">
      <formula>$M$17&gt;$K$17</formula>
    </cfRule>
  </conditionalFormatting>
  <conditionalFormatting sqref="G6:N15">
    <cfRule type="expression" dxfId="401" priority="9">
      <formula>$B6&lt;&gt;""</formula>
    </cfRule>
  </conditionalFormatting>
  <conditionalFormatting sqref="M21:M65">
    <cfRule type="cellIs" dxfId="400" priority="3" operator="greaterThan">
      <formula>3</formula>
    </cfRule>
    <cfRule type="cellIs" dxfId="399" priority="4" operator="equal">
      <formula>3</formula>
    </cfRule>
    <cfRule type="cellIs" dxfId="398" priority="5" operator="equal">
      <formula>2</formula>
    </cfRule>
    <cfRule type="cellIs" dxfId="397" priority="6" operator="equal">
      <formula>1</formula>
    </cfRule>
  </conditionalFormatting>
  <conditionalFormatting sqref="C102:L111">
    <cfRule type="cellIs" dxfId="396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500-000000000000}">
      <formula1>1</formula1>
      <formula2>9</formula2>
    </dataValidation>
    <dataValidation type="list" allowBlank="1" showInputMessage="1" showErrorMessage="1" sqref="K74 K21:K65" xr:uid="{00000000-0002-0000-0500-000001000000}">
      <formula1>$O$19:$O$20</formula1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6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138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6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395" priority="35" stopIfTrue="1" operator="equal">
      <formula>0</formula>
    </cfRule>
  </conditionalFormatting>
  <conditionalFormatting sqref="A79:A86 N77 C77:I77">
    <cfRule type="cellIs" dxfId="394" priority="36" stopIfTrue="1" operator="equal">
      <formula>"n/a"</formula>
    </cfRule>
  </conditionalFormatting>
  <conditionalFormatting sqref="K27:L27">
    <cfRule type="cellIs" dxfId="393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92" priority="33" operator="notEqual">
      <formula>0</formula>
    </cfRule>
  </conditionalFormatting>
  <conditionalFormatting sqref="C87:J88 K88">
    <cfRule type="cellIs" dxfId="391" priority="29" operator="notEqual">
      <formula>0</formula>
    </cfRule>
  </conditionalFormatting>
  <conditionalFormatting sqref="J87:J88 K88">
    <cfRule type="cellIs" dxfId="390" priority="28" operator="notEqual">
      <formula>0</formula>
    </cfRule>
  </conditionalFormatting>
  <conditionalFormatting sqref="K88">
    <cfRule type="cellIs" dxfId="389" priority="27" operator="notEqual">
      <formula>0</formula>
    </cfRule>
  </conditionalFormatting>
  <conditionalFormatting sqref="K21:L65">
    <cfRule type="expression" dxfId="388" priority="25">
      <formula>AND($A21&gt;0,OR($K21="",$L21=""))</formula>
    </cfRule>
    <cfRule type="expression" dxfId="387" priority="26">
      <formula>($A21=0)</formula>
    </cfRule>
  </conditionalFormatting>
  <conditionalFormatting sqref="C88:K88">
    <cfRule type="cellIs" dxfId="386" priority="24" operator="notEqual">
      <formula>0</formula>
    </cfRule>
  </conditionalFormatting>
  <conditionalFormatting sqref="D81:D88 E82:E88 F83:F88 G84:G88 H85:H88 I86:I88 J87:J88 K88 C80:C88">
    <cfRule type="cellIs" dxfId="385" priority="23" operator="notEqual">
      <formula>0</formula>
    </cfRule>
  </conditionalFormatting>
  <conditionalFormatting sqref="D81:D88 E82:E88 F83:F88 G84:G88 H85:H88 I86:I88 J87:J88 K88 C80:C88">
    <cfRule type="cellIs" dxfId="384" priority="22" operator="notEqual">
      <formula>0</formula>
    </cfRule>
  </conditionalFormatting>
  <conditionalFormatting sqref="G17">
    <cfRule type="expression" dxfId="383" priority="21">
      <formula>ISBLANK($G$17)</formula>
    </cfRule>
  </conditionalFormatting>
  <conditionalFormatting sqref="C91:L100">
    <cfRule type="cellIs" dxfId="382" priority="18" operator="equal">
      <formula>0</formula>
    </cfRule>
  </conditionalFormatting>
  <conditionalFormatting sqref="N91:N100">
    <cfRule type="cellIs" dxfId="381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380" priority="15" operator="lessThan">
      <formula>0.00001</formula>
    </cfRule>
  </conditionalFormatting>
  <conditionalFormatting sqref="B6:F15">
    <cfRule type="expression" dxfId="379" priority="14">
      <formula>$B6&lt;&gt;""</formula>
    </cfRule>
  </conditionalFormatting>
  <conditionalFormatting sqref="B17">
    <cfRule type="expression" dxfId="378" priority="12">
      <formula>ISBLANK($B$17)</formula>
    </cfRule>
  </conditionalFormatting>
  <conditionalFormatting sqref="G6:N15">
    <cfRule type="expression" dxfId="377" priority="10">
      <formula>$B6&lt;&gt;""</formula>
    </cfRule>
  </conditionalFormatting>
  <conditionalFormatting sqref="M17">
    <cfRule type="expression" dxfId="376" priority="9" stopIfTrue="1">
      <formula>$M$17&gt;$K$17</formula>
    </cfRule>
  </conditionalFormatting>
  <conditionalFormatting sqref="M21:M65">
    <cfRule type="cellIs" dxfId="375" priority="3" operator="greaterThan">
      <formula>3</formula>
    </cfRule>
    <cfRule type="cellIs" dxfId="374" priority="4" operator="equal">
      <formula>3</formula>
    </cfRule>
    <cfRule type="cellIs" dxfId="373" priority="5" operator="equal">
      <formula>2</formula>
    </cfRule>
    <cfRule type="cellIs" dxfId="372" priority="6" operator="equal">
      <formula>1</formula>
    </cfRule>
  </conditionalFormatting>
  <conditionalFormatting sqref="C102:L111">
    <cfRule type="cellIs" dxfId="371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600-000000000000}">
      <formula1>$O$19:$O$20</formula1>
    </dataValidation>
    <dataValidation type="whole" allowBlank="1" showInputMessage="1" showErrorMessage="1" sqref="M74 M66" xr:uid="{00000000-0002-0000-0600-000001000000}">
      <formula1>1</formula1>
      <formula2>9</formula2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7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139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7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370" priority="38" stopIfTrue="1" operator="equal">
      <formula>0</formula>
    </cfRule>
  </conditionalFormatting>
  <conditionalFormatting sqref="A79:A86 N77 C77:I77">
    <cfRule type="cellIs" dxfId="369" priority="39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368" priority="36" operator="notEqual">
      <formula>0</formula>
    </cfRule>
  </conditionalFormatting>
  <conditionalFormatting sqref="C87:J88 K88">
    <cfRule type="cellIs" dxfId="367" priority="32" operator="notEqual">
      <formula>0</formula>
    </cfRule>
  </conditionalFormatting>
  <conditionalFormatting sqref="J87:J88 K88">
    <cfRule type="cellIs" dxfId="366" priority="31" operator="notEqual">
      <formula>0</formula>
    </cfRule>
  </conditionalFormatting>
  <conditionalFormatting sqref="K88">
    <cfRule type="cellIs" dxfId="365" priority="30" operator="notEqual">
      <formula>0</formula>
    </cfRule>
  </conditionalFormatting>
  <conditionalFormatting sqref="K47:L65">
    <cfRule type="expression" dxfId="364" priority="28">
      <formula>AND($A47&gt;0,OR($K47="",$L47=""))</formula>
    </cfRule>
    <cfRule type="expression" dxfId="363" priority="29">
      <formula>($A47=0)</formula>
    </cfRule>
  </conditionalFormatting>
  <conditionalFormatting sqref="C88:K88">
    <cfRule type="cellIs" dxfId="362" priority="27" operator="notEqual">
      <formula>0</formula>
    </cfRule>
  </conditionalFormatting>
  <conditionalFormatting sqref="D81:D88 E82:E88 F83:F88 G84:G88 H85:H88 I86:I88 J87:J88 K88 C80:C88">
    <cfRule type="cellIs" dxfId="361" priority="26" operator="notEqual">
      <formula>0</formula>
    </cfRule>
  </conditionalFormatting>
  <conditionalFormatting sqref="D81:D88 E82:E88 F83:F88 G84:G88 H85:H88 I86:I88 J87:J88 K88 C80:C88">
    <cfRule type="cellIs" dxfId="360" priority="25" operator="notEqual">
      <formula>0</formula>
    </cfRule>
  </conditionalFormatting>
  <conditionalFormatting sqref="G17">
    <cfRule type="expression" dxfId="359" priority="24">
      <formula>ISBLANK($G$17)</formula>
    </cfRule>
  </conditionalFormatting>
  <conditionalFormatting sqref="C91:L100">
    <cfRule type="cellIs" dxfId="358" priority="21" operator="equal">
      <formula>0</formula>
    </cfRule>
  </conditionalFormatting>
  <conditionalFormatting sqref="N91:N100">
    <cfRule type="cellIs" dxfId="357" priority="20" operator="equal">
      <formula>0</formula>
    </cfRule>
  </conditionalFormatting>
  <conditionalFormatting sqref="O6:O15">
    <cfRule type="colorScale" priority="19">
      <colorScale>
        <cfvo type="min"/>
        <cfvo type="max"/>
        <color rgb="FFFCFCFF"/>
        <color rgb="FF63BE7B"/>
      </colorScale>
    </cfRule>
  </conditionalFormatting>
  <conditionalFormatting sqref="O6:O15">
    <cfRule type="cellIs" dxfId="356" priority="18" operator="lessThan">
      <formula>0.00001</formula>
    </cfRule>
  </conditionalFormatting>
  <conditionalFormatting sqref="B6:F15">
    <cfRule type="expression" dxfId="355" priority="17">
      <formula>$B6&lt;&gt;""</formula>
    </cfRule>
  </conditionalFormatting>
  <conditionalFormatting sqref="B17">
    <cfRule type="expression" dxfId="354" priority="15">
      <formula>ISBLANK($B$17)</formula>
    </cfRule>
  </conditionalFormatting>
  <conditionalFormatting sqref="G6:N15">
    <cfRule type="expression" dxfId="353" priority="13">
      <formula>$B6&lt;&gt;""</formula>
    </cfRule>
  </conditionalFormatting>
  <conditionalFormatting sqref="M17">
    <cfRule type="expression" dxfId="352" priority="12" stopIfTrue="1">
      <formula>$M$17&gt;$K$17</formula>
    </cfRule>
  </conditionalFormatting>
  <conditionalFormatting sqref="K27:L27">
    <cfRule type="cellIs" dxfId="351" priority="11" stopIfTrue="1" operator="equal">
      <formula>""" """</formula>
    </cfRule>
  </conditionalFormatting>
  <conditionalFormatting sqref="K21:L46">
    <cfRule type="expression" dxfId="350" priority="9">
      <formula>AND($A21&gt;0,OR($K21="",$L21=""))</formula>
    </cfRule>
    <cfRule type="expression" dxfId="349" priority="10">
      <formula>($A21=0)</formula>
    </cfRule>
  </conditionalFormatting>
  <conditionalFormatting sqref="M21:M65">
    <cfRule type="cellIs" dxfId="348" priority="3" operator="greaterThan">
      <formula>3</formula>
    </cfRule>
    <cfRule type="cellIs" dxfId="347" priority="4" operator="equal">
      <formula>3</formula>
    </cfRule>
    <cfRule type="cellIs" dxfId="346" priority="5" operator="equal">
      <formula>2</formula>
    </cfRule>
    <cfRule type="cellIs" dxfId="345" priority="6" operator="equal">
      <formula>1</formula>
    </cfRule>
  </conditionalFormatting>
  <conditionalFormatting sqref="C102:L111">
    <cfRule type="cellIs" dxfId="3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700-000000000000}">
      <formula1>1</formula1>
      <formula2>9</formula2>
    </dataValidation>
    <dataValidation type="list" allowBlank="1" showInputMessage="1" showErrorMessage="1" sqref="K74 K21:K65" xr:uid="{00000000-0002-0000-0700-000001000000}">
      <formula1>$O$19:$O$20</formula1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8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140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8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343" priority="35" stopIfTrue="1" operator="equal">
      <formula>0</formula>
    </cfRule>
  </conditionalFormatting>
  <conditionalFormatting sqref="A79:A86 N77 C77:I77">
    <cfRule type="cellIs" dxfId="342" priority="36" stopIfTrue="1" operator="equal">
      <formula>"n/a"</formula>
    </cfRule>
  </conditionalFormatting>
  <conditionalFormatting sqref="K27:L27">
    <cfRule type="cellIs" dxfId="341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0" priority="33" operator="notEqual">
      <formula>0</formula>
    </cfRule>
  </conditionalFormatting>
  <conditionalFormatting sqref="C87:J88 K88">
    <cfRule type="cellIs" dxfId="339" priority="29" operator="notEqual">
      <formula>0</formula>
    </cfRule>
  </conditionalFormatting>
  <conditionalFormatting sqref="J87:J88 K88">
    <cfRule type="cellIs" dxfId="338" priority="28" operator="notEqual">
      <formula>0</formula>
    </cfRule>
  </conditionalFormatting>
  <conditionalFormatting sqref="K88">
    <cfRule type="cellIs" dxfId="337" priority="27" operator="notEqual">
      <formula>0</formula>
    </cfRule>
  </conditionalFormatting>
  <conditionalFormatting sqref="K21:L65">
    <cfRule type="expression" dxfId="336" priority="25">
      <formula>AND($A21&gt;0,OR($K21="",$L21=""))</formula>
    </cfRule>
    <cfRule type="expression" dxfId="335" priority="26">
      <formula>($A21=0)</formula>
    </cfRule>
  </conditionalFormatting>
  <conditionalFormatting sqref="C88:K88">
    <cfRule type="cellIs" dxfId="334" priority="24" operator="notEqual">
      <formula>0</formula>
    </cfRule>
  </conditionalFormatting>
  <conditionalFormatting sqref="D81:D88 E82:E88 F83:F88 G84:G88 H85:H88 I86:I88 J87:J88 K88 C80:C88">
    <cfRule type="cellIs" dxfId="333" priority="23" operator="notEqual">
      <formula>0</formula>
    </cfRule>
  </conditionalFormatting>
  <conditionalFormatting sqref="D81:D88 E82:E88 F83:F88 G84:G88 H85:H88 I86:I88 J87:J88 K88 C80:C88">
    <cfRule type="cellIs" dxfId="332" priority="22" operator="notEqual">
      <formula>0</formula>
    </cfRule>
  </conditionalFormatting>
  <conditionalFormatting sqref="G17">
    <cfRule type="expression" dxfId="331" priority="21">
      <formula>ISBLANK($G$17)</formula>
    </cfRule>
  </conditionalFormatting>
  <conditionalFormatting sqref="C91:L100">
    <cfRule type="cellIs" dxfId="330" priority="18" operator="equal">
      <formula>0</formula>
    </cfRule>
  </conditionalFormatting>
  <conditionalFormatting sqref="N91:N100">
    <cfRule type="cellIs" dxfId="329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328" priority="15" operator="lessThan">
      <formula>0.00001</formula>
    </cfRule>
  </conditionalFormatting>
  <conditionalFormatting sqref="B6:F15">
    <cfRule type="expression" dxfId="327" priority="14">
      <formula>$B6&lt;&gt;""</formula>
    </cfRule>
  </conditionalFormatting>
  <conditionalFormatting sqref="B17">
    <cfRule type="expression" dxfId="326" priority="12">
      <formula>ISBLANK($B$17)</formula>
    </cfRule>
  </conditionalFormatting>
  <conditionalFormatting sqref="G6:N15">
    <cfRule type="expression" dxfId="325" priority="10">
      <formula>$B6&lt;&gt;""</formula>
    </cfRule>
  </conditionalFormatting>
  <conditionalFormatting sqref="M17">
    <cfRule type="expression" dxfId="324" priority="9" stopIfTrue="1">
      <formula>$M$17&gt;$K$17</formula>
    </cfRule>
  </conditionalFormatting>
  <conditionalFormatting sqref="M21:M65">
    <cfRule type="cellIs" dxfId="323" priority="3" operator="greaterThan">
      <formula>3</formula>
    </cfRule>
    <cfRule type="cellIs" dxfId="322" priority="4" operator="equal">
      <formula>3</formula>
    </cfRule>
    <cfRule type="cellIs" dxfId="321" priority="5" operator="equal">
      <formula>2</formula>
    </cfRule>
    <cfRule type="cellIs" dxfId="320" priority="6" operator="equal">
      <formula>1</formula>
    </cfRule>
  </conditionalFormatting>
  <conditionalFormatting sqref="C102:L111">
    <cfRule type="cellIs" dxfId="3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800-000000000000}">
      <formula1>$O$19:$O$20</formula1>
    </dataValidation>
    <dataValidation type="whole" allowBlank="1" showInputMessage="1" showErrorMessage="1" sqref="M74 M66" xr:uid="{00000000-0002-0000-0800-000001000000}">
      <formula1>1</formula1>
      <formula2>9</formula2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9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141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8">
        <v>6</v>
      </c>
      <c r="C47" s="99">
        <v>8</v>
      </c>
      <c r="D47" s="176" t="str">
        <f t="shared" si="6"/>
        <v/>
      </c>
      <c r="E47" s="177"/>
      <c r="F47" s="177"/>
      <c r="G47" s="93"/>
      <c r="H47" s="445" t="str">
        <f t="shared" si="2"/>
        <v/>
      </c>
      <c r="I47" s="449"/>
      <c r="J47" s="449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9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318" priority="35" stopIfTrue="1" operator="equal">
      <formula>0</formula>
    </cfRule>
  </conditionalFormatting>
  <conditionalFormatting sqref="A79:A86 N77 C77:I77">
    <cfRule type="cellIs" dxfId="317" priority="36" stopIfTrue="1" operator="equal">
      <formula>"n/a"</formula>
    </cfRule>
  </conditionalFormatting>
  <conditionalFormatting sqref="K27:L27">
    <cfRule type="cellIs" dxfId="316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5" priority="33" operator="notEqual">
      <formula>0</formula>
    </cfRule>
  </conditionalFormatting>
  <conditionalFormatting sqref="C87:J88 K88">
    <cfRule type="cellIs" dxfId="314" priority="29" operator="notEqual">
      <formula>0</formula>
    </cfRule>
  </conditionalFormatting>
  <conditionalFormatting sqref="J87:J88 K88">
    <cfRule type="cellIs" dxfId="313" priority="28" operator="notEqual">
      <formula>0</formula>
    </cfRule>
  </conditionalFormatting>
  <conditionalFormatting sqref="K88">
    <cfRule type="cellIs" dxfId="312" priority="27" operator="notEqual">
      <formula>0</formula>
    </cfRule>
  </conditionalFormatting>
  <conditionalFormatting sqref="K21:L65">
    <cfRule type="expression" dxfId="311" priority="25">
      <formula>AND($A21&gt;0,OR($K21="",$L21=""))</formula>
    </cfRule>
    <cfRule type="expression" dxfId="310" priority="26">
      <formula>($A21=0)</formula>
    </cfRule>
  </conditionalFormatting>
  <conditionalFormatting sqref="C88:K88">
    <cfRule type="cellIs" dxfId="309" priority="24" operator="notEqual">
      <formula>0</formula>
    </cfRule>
  </conditionalFormatting>
  <conditionalFormatting sqref="D81:D88 E82:E88 F83:F88 G84:G88 H85:H88 I86:I88 J87:J88 K88 C80:C88">
    <cfRule type="cellIs" dxfId="308" priority="23" operator="notEqual">
      <formula>0</formula>
    </cfRule>
  </conditionalFormatting>
  <conditionalFormatting sqref="D81:D88 E82:E88 F83:F88 G84:G88 H85:H88 I86:I88 J87:J88 K88 C80:C88">
    <cfRule type="cellIs" dxfId="307" priority="22" operator="notEqual">
      <formula>0</formula>
    </cfRule>
  </conditionalFormatting>
  <conditionalFormatting sqref="G17">
    <cfRule type="expression" dxfId="306" priority="21">
      <formula>ISBLANK($G$17)</formula>
    </cfRule>
  </conditionalFormatting>
  <conditionalFormatting sqref="C91:L100">
    <cfRule type="cellIs" dxfId="305" priority="18" operator="equal">
      <formula>0</formula>
    </cfRule>
  </conditionalFormatting>
  <conditionalFormatting sqref="N91:N100">
    <cfRule type="cellIs" dxfId="304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303" priority="15" operator="lessThan">
      <formula>0.00001</formula>
    </cfRule>
  </conditionalFormatting>
  <conditionalFormatting sqref="B6:F15">
    <cfRule type="expression" dxfId="302" priority="14">
      <formula>$B6&lt;&gt;""</formula>
    </cfRule>
  </conditionalFormatting>
  <conditionalFormatting sqref="B17">
    <cfRule type="expression" dxfId="301" priority="12">
      <formula>ISBLANK($B$17)</formula>
    </cfRule>
  </conditionalFormatting>
  <conditionalFormatting sqref="G6:N15">
    <cfRule type="expression" dxfId="300" priority="10">
      <formula>$B6&lt;&gt;""</formula>
    </cfRule>
  </conditionalFormatting>
  <conditionalFormatting sqref="M17">
    <cfRule type="expression" dxfId="299" priority="9" stopIfTrue="1">
      <formula>$M$17&gt;$K$17</formula>
    </cfRule>
  </conditionalFormatting>
  <conditionalFormatting sqref="M21:M65">
    <cfRule type="cellIs" dxfId="298" priority="3" operator="greaterThan">
      <formula>3</formula>
    </cfRule>
    <cfRule type="cellIs" dxfId="297" priority="4" operator="equal">
      <formula>3</formula>
    </cfRule>
    <cfRule type="cellIs" dxfId="296" priority="5" operator="equal">
      <formula>2</formula>
    </cfRule>
    <cfRule type="cellIs" dxfId="295" priority="6" operator="equal">
      <formula>1</formula>
    </cfRule>
  </conditionalFormatting>
  <conditionalFormatting sqref="C102:L111">
    <cfRule type="cellIs" dxfId="29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900-000000000000}">
      <formula1>1</formula1>
      <formula2>9</formula2>
    </dataValidation>
    <dataValidation type="list" allowBlank="1" showInputMessage="1" showErrorMessage="1" sqref="K74 K21:K65" xr:uid="{00000000-0002-0000-0900-000001000000}">
      <formula1>$O$19:$O$20</formula1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10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142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10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293" priority="35" stopIfTrue="1" operator="equal">
      <formula>0</formula>
    </cfRule>
  </conditionalFormatting>
  <conditionalFormatting sqref="A79:A86 N77 C77:I77">
    <cfRule type="cellIs" dxfId="292" priority="36" stopIfTrue="1" operator="equal">
      <formula>"n/a"</formula>
    </cfRule>
  </conditionalFormatting>
  <conditionalFormatting sqref="K27:L27">
    <cfRule type="cellIs" dxfId="291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90" priority="33" operator="notEqual">
      <formula>0</formula>
    </cfRule>
  </conditionalFormatting>
  <conditionalFormatting sqref="C87:J88 K88">
    <cfRule type="cellIs" dxfId="289" priority="29" operator="notEqual">
      <formula>0</formula>
    </cfRule>
  </conditionalFormatting>
  <conditionalFormatting sqref="J87:J88 K88">
    <cfRule type="cellIs" dxfId="288" priority="28" operator="notEqual">
      <formula>0</formula>
    </cfRule>
  </conditionalFormatting>
  <conditionalFormatting sqref="K88">
    <cfRule type="cellIs" dxfId="287" priority="27" operator="notEqual">
      <formula>0</formula>
    </cfRule>
  </conditionalFormatting>
  <conditionalFormatting sqref="K21:L65">
    <cfRule type="expression" dxfId="286" priority="25">
      <formula>AND($A21&gt;0,OR($K21="",$L21=""))</formula>
    </cfRule>
    <cfRule type="expression" dxfId="285" priority="26">
      <formula>($A21=0)</formula>
    </cfRule>
  </conditionalFormatting>
  <conditionalFormatting sqref="C88:K88">
    <cfRule type="cellIs" dxfId="284" priority="24" operator="notEqual">
      <formula>0</formula>
    </cfRule>
  </conditionalFormatting>
  <conditionalFormatting sqref="D81:D88 E82:E88 F83:F88 G84:G88 H85:H88 I86:I88 J87:J88 K88 C80:C88">
    <cfRule type="cellIs" dxfId="283" priority="23" operator="notEqual">
      <formula>0</formula>
    </cfRule>
  </conditionalFormatting>
  <conditionalFormatting sqref="D81:D88 E82:E88 F83:F88 G84:G88 H85:H88 I86:I88 J87:J88 K88 C80:C88">
    <cfRule type="cellIs" dxfId="282" priority="22" operator="notEqual">
      <formula>0</formula>
    </cfRule>
  </conditionalFormatting>
  <conditionalFormatting sqref="G17">
    <cfRule type="expression" dxfId="281" priority="21">
      <formula>ISBLANK($G$17)</formula>
    </cfRule>
  </conditionalFormatting>
  <conditionalFormatting sqref="C91:L100">
    <cfRule type="cellIs" dxfId="280" priority="18" operator="equal">
      <formula>0</formula>
    </cfRule>
  </conditionalFormatting>
  <conditionalFormatting sqref="N91:N100">
    <cfRule type="cellIs" dxfId="279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278" priority="15" operator="lessThan">
      <formula>0.00001</formula>
    </cfRule>
  </conditionalFormatting>
  <conditionalFormatting sqref="B6:F15">
    <cfRule type="expression" dxfId="277" priority="14">
      <formula>$B6&lt;&gt;""</formula>
    </cfRule>
  </conditionalFormatting>
  <conditionalFormatting sqref="B17">
    <cfRule type="expression" dxfId="276" priority="12">
      <formula>ISBLANK($B$17)</formula>
    </cfRule>
  </conditionalFormatting>
  <conditionalFormatting sqref="G6:N15">
    <cfRule type="expression" dxfId="275" priority="10">
      <formula>$B6&lt;&gt;""</formula>
    </cfRule>
  </conditionalFormatting>
  <conditionalFormatting sqref="M17">
    <cfRule type="expression" dxfId="274" priority="9" stopIfTrue="1">
      <formula>$M$17&gt;$K$17</formula>
    </cfRule>
  </conditionalFormatting>
  <conditionalFormatting sqref="M21:M65">
    <cfRule type="cellIs" dxfId="273" priority="3" operator="greaterThan">
      <formula>3</formula>
    </cfRule>
    <cfRule type="cellIs" dxfId="272" priority="4" operator="equal">
      <formula>3</formula>
    </cfRule>
    <cfRule type="cellIs" dxfId="271" priority="5" operator="equal">
      <formula>2</formula>
    </cfRule>
    <cfRule type="cellIs" dxfId="270" priority="6" operator="equal">
      <formula>1</formula>
    </cfRule>
  </conditionalFormatting>
  <conditionalFormatting sqref="C102:L111">
    <cfRule type="cellIs" dxfId="26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A00-000000000000}">
      <formula1>$O$19:$O$20</formula1>
    </dataValidation>
    <dataValidation type="whole" allowBlank="1" showInputMessage="1" showErrorMessage="1" sqref="M74 M66" xr:uid="{00000000-0002-0000-0A00-000001000000}">
      <formula1>1</formula1>
      <formula2>9</formula2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11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143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11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268" priority="35" stopIfTrue="1" operator="equal">
      <formula>0</formula>
    </cfRule>
  </conditionalFormatting>
  <conditionalFormatting sqref="A79:A86 N77 C77:I77">
    <cfRule type="cellIs" dxfId="267" priority="34" stopIfTrue="1" operator="equal">
      <formula>"n/a"</formula>
    </cfRule>
  </conditionalFormatting>
  <conditionalFormatting sqref="K27:L27">
    <cfRule type="cellIs" dxfId="26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65" priority="32" operator="notEqual">
      <formula>0</formula>
    </cfRule>
  </conditionalFormatting>
  <conditionalFormatting sqref="C87:J88 K88">
    <cfRule type="cellIs" dxfId="264" priority="27" operator="notEqual">
      <formula>0</formula>
    </cfRule>
  </conditionalFormatting>
  <conditionalFormatting sqref="J87:J88 K88">
    <cfRule type="cellIs" dxfId="263" priority="26" operator="notEqual">
      <formula>0</formula>
    </cfRule>
  </conditionalFormatting>
  <conditionalFormatting sqref="K88">
    <cfRule type="cellIs" dxfId="262" priority="25" operator="notEqual">
      <formula>0</formula>
    </cfRule>
  </conditionalFormatting>
  <conditionalFormatting sqref="K21:L65">
    <cfRule type="expression" dxfId="261" priority="23">
      <formula>AND($A21&gt;0,OR($K21="",$L21=""))</formula>
    </cfRule>
    <cfRule type="expression" dxfId="260" priority="24">
      <formula>($A21=0)</formula>
    </cfRule>
  </conditionalFormatting>
  <conditionalFormatting sqref="C88:K88">
    <cfRule type="cellIs" dxfId="259" priority="22" operator="notEqual">
      <formula>0</formula>
    </cfRule>
  </conditionalFormatting>
  <conditionalFormatting sqref="D81:D88 E82:E88 F83:F88 G84:G88 H85:H88 I86:I88 J87:J88 K88 C80:C88">
    <cfRule type="cellIs" dxfId="258" priority="21" operator="notEqual">
      <formula>0</formula>
    </cfRule>
  </conditionalFormatting>
  <conditionalFormatting sqref="D81:D88 E82:E88 F83:F88 G84:G88 H85:H88 I86:I88 J87:J88 K88 C80:C88">
    <cfRule type="cellIs" dxfId="257" priority="20" operator="notEqual">
      <formula>0</formula>
    </cfRule>
  </conditionalFormatting>
  <conditionalFormatting sqref="G17">
    <cfRule type="expression" dxfId="256" priority="19">
      <formula>ISBLANK($G$17)</formula>
    </cfRule>
  </conditionalFormatting>
  <conditionalFormatting sqref="C91:L100">
    <cfRule type="cellIs" dxfId="255" priority="16" operator="equal">
      <formula>0</formula>
    </cfRule>
  </conditionalFormatting>
  <conditionalFormatting sqref="N91:N100">
    <cfRule type="cellIs" dxfId="25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53" priority="13" operator="lessThan">
      <formula>0.00001</formula>
    </cfRule>
  </conditionalFormatting>
  <conditionalFormatting sqref="B6:F15">
    <cfRule type="expression" dxfId="252" priority="12">
      <formula>$B6&lt;&gt;""</formula>
    </cfRule>
  </conditionalFormatting>
  <conditionalFormatting sqref="B17">
    <cfRule type="expression" dxfId="251" priority="11">
      <formula>ISBLANK($B$17)</formula>
    </cfRule>
  </conditionalFormatting>
  <conditionalFormatting sqref="G6:N15">
    <cfRule type="expression" dxfId="250" priority="10">
      <formula>$B6&lt;&gt;""</formula>
    </cfRule>
  </conditionalFormatting>
  <conditionalFormatting sqref="M17">
    <cfRule type="expression" dxfId="249" priority="9" stopIfTrue="1">
      <formula>$M$17&gt;$K$17</formula>
    </cfRule>
  </conditionalFormatting>
  <conditionalFormatting sqref="M21:M65">
    <cfRule type="cellIs" dxfId="248" priority="3" operator="greaterThan">
      <formula>3</formula>
    </cfRule>
    <cfRule type="cellIs" dxfId="247" priority="4" operator="equal">
      <formula>3</formula>
    </cfRule>
    <cfRule type="cellIs" dxfId="246" priority="5" operator="equal">
      <formula>2</formula>
    </cfRule>
    <cfRule type="cellIs" dxfId="245" priority="6" operator="equal">
      <formula>1</formula>
    </cfRule>
  </conditionalFormatting>
  <conditionalFormatting sqref="C102:L111">
    <cfRule type="cellIs" dxfId="2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B00-000000000000}">
      <formula1>1</formula1>
      <formula2>9</formula2>
    </dataValidation>
    <dataValidation type="list" allowBlank="1" showInputMessage="1" showErrorMessage="1" sqref="K74 K21:K65" xr:uid="{00000000-0002-0000-0B00-000001000000}">
      <formula1>$O$19:$O$20</formula1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X134"/>
  <sheetViews>
    <sheetView topLeftCell="A28"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12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144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12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243" priority="35" stopIfTrue="1" operator="equal">
      <formula>0</formula>
    </cfRule>
  </conditionalFormatting>
  <conditionalFormatting sqref="A79:A86 N77 C77:I77">
    <cfRule type="cellIs" dxfId="242" priority="34" stopIfTrue="1" operator="equal">
      <formula>"n/a"</formula>
    </cfRule>
  </conditionalFormatting>
  <conditionalFormatting sqref="K27:L27">
    <cfRule type="cellIs" dxfId="24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0" priority="32" operator="notEqual">
      <formula>0</formula>
    </cfRule>
  </conditionalFormatting>
  <conditionalFormatting sqref="C87:J88 K88">
    <cfRule type="cellIs" dxfId="239" priority="27" operator="notEqual">
      <formula>0</formula>
    </cfRule>
  </conditionalFormatting>
  <conditionalFormatting sqref="J87:J88 K88">
    <cfRule type="cellIs" dxfId="238" priority="26" operator="notEqual">
      <formula>0</formula>
    </cfRule>
  </conditionalFormatting>
  <conditionalFormatting sqref="K88">
    <cfRule type="cellIs" dxfId="237" priority="25" operator="notEqual">
      <formula>0</formula>
    </cfRule>
  </conditionalFormatting>
  <conditionalFormatting sqref="K21:L65">
    <cfRule type="expression" dxfId="236" priority="23">
      <formula>AND($A21&gt;0,OR($K21="",$L21=""))</formula>
    </cfRule>
    <cfRule type="expression" dxfId="235" priority="24">
      <formula>($A21=0)</formula>
    </cfRule>
  </conditionalFormatting>
  <conditionalFormatting sqref="C88:K88">
    <cfRule type="cellIs" dxfId="234" priority="22" operator="notEqual">
      <formula>0</formula>
    </cfRule>
  </conditionalFormatting>
  <conditionalFormatting sqref="D81:D88 E82:E88 F83:F88 G84:G88 H85:H88 I86:I88 J87:J88 K88 C80:C88">
    <cfRule type="cellIs" dxfId="233" priority="21" operator="notEqual">
      <formula>0</formula>
    </cfRule>
  </conditionalFormatting>
  <conditionalFormatting sqref="D81:D88 E82:E88 F83:F88 G84:G88 H85:H88 I86:I88 J87:J88 K88 C80:C88">
    <cfRule type="cellIs" dxfId="232" priority="20" operator="notEqual">
      <formula>0</formula>
    </cfRule>
  </conditionalFormatting>
  <conditionalFormatting sqref="G17">
    <cfRule type="expression" dxfId="231" priority="19">
      <formula>ISBLANK($G$17)</formula>
    </cfRule>
  </conditionalFormatting>
  <conditionalFormatting sqref="C91:L100">
    <cfRule type="cellIs" dxfId="230" priority="16" operator="equal">
      <formula>0</formula>
    </cfRule>
  </conditionalFormatting>
  <conditionalFormatting sqref="N91:N100">
    <cfRule type="cellIs" dxfId="22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28" priority="13" operator="lessThan">
      <formula>0.00001</formula>
    </cfRule>
  </conditionalFormatting>
  <conditionalFormatting sqref="B6:F15">
    <cfRule type="expression" dxfId="227" priority="12">
      <formula>$B6&lt;&gt;""</formula>
    </cfRule>
  </conditionalFormatting>
  <conditionalFormatting sqref="B17">
    <cfRule type="expression" dxfId="226" priority="11">
      <formula>ISBLANK($B$17)</formula>
    </cfRule>
  </conditionalFormatting>
  <conditionalFormatting sqref="G6:N15">
    <cfRule type="expression" dxfId="225" priority="10">
      <formula>$B6&lt;&gt;""</formula>
    </cfRule>
  </conditionalFormatting>
  <conditionalFormatting sqref="M17">
    <cfRule type="expression" dxfId="224" priority="9" stopIfTrue="1">
      <formula>$M$17&gt;$K$17</formula>
    </cfRule>
  </conditionalFormatting>
  <conditionalFormatting sqref="M21:M65">
    <cfRule type="cellIs" dxfId="223" priority="3" operator="greaterThan">
      <formula>3</formula>
    </cfRule>
    <cfRule type="cellIs" dxfId="222" priority="4" operator="equal">
      <formula>3</formula>
    </cfRule>
    <cfRule type="cellIs" dxfId="221" priority="5" operator="equal">
      <formula>2</formula>
    </cfRule>
    <cfRule type="cellIs" dxfId="220" priority="6" operator="equal">
      <formula>1</formula>
    </cfRule>
  </conditionalFormatting>
  <conditionalFormatting sqref="C102:L111">
    <cfRule type="cellIs" dxfId="2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C00-000000000000}">
      <formula1>$O$19:$O$20</formula1>
    </dataValidation>
    <dataValidation type="whole" allowBlank="1" showInputMessage="1" showErrorMessage="1" sqref="M74 M66" xr:uid="{00000000-0002-0000-0C00-000001000000}">
      <formula1>1</formula1>
      <formula2>9</formula2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X134"/>
  <sheetViews>
    <sheetView zoomScaleNormal="100" workbookViewId="0">
      <selection activeCell="F17" sqref="F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13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145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13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218" priority="35" stopIfTrue="1" operator="equal">
      <formula>0</formula>
    </cfRule>
  </conditionalFormatting>
  <conditionalFormatting sqref="A79:A86 N77 C77:I77">
    <cfRule type="cellIs" dxfId="217" priority="34" stopIfTrue="1" operator="equal">
      <formula>"n/a"</formula>
    </cfRule>
  </conditionalFormatting>
  <conditionalFormatting sqref="K27:L27">
    <cfRule type="cellIs" dxfId="21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5" priority="32" operator="notEqual">
      <formula>0</formula>
    </cfRule>
  </conditionalFormatting>
  <conditionalFormatting sqref="C87:J88 K88">
    <cfRule type="cellIs" dxfId="214" priority="27" operator="notEqual">
      <formula>0</formula>
    </cfRule>
  </conditionalFormatting>
  <conditionalFormatting sqref="J87:J88 K88">
    <cfRule type="cellIs" dxfId="213" priority="26" operator="notEqual">
      <formula>0</formula>
    </cfRule>
  </conditionalFormatting>
  <conditionalFormatting sqref="K88">
    <cfRule type="cellIs" dxfId="212" priority="25" operator="notEqual">
      <formula>0</formula>
    </cfRule>
  </conditionalFormatting>
  <conditionalFormatting sqref="K21:L65">
    <cfRule type="expression" dxfId="211" priority="23">
      <formula>AND($A21&gt;0,OR($K21="",$L21=""))</formula>
    </cfRule>
    <cfRule type="expression" dxfId="210" priority="24">
      <formula>($A21=0)</formula>
    </cfRule>
  </conditionalFormatting>
  <conditionalFormatting sqref="C88:K88">
    <cfRule type="cellIs" dxfId="209" priority="22" operator="notEqual">
      <formula>0</formula>
    </cfRule>
  </conditionalFormatting>
  <conditionalFormatting sqref="D81:D88 E82:E88 F83:F88 G84:G88 H85:H88 I86:I88 J87:J88 K88 C80:C88">
    <cfRule type="cellIs" dxfId="208" priority="21" operator="notEqual">
      <formula>0</formula>
    </cfRule>
  </conditionalFormatting>
  <conditionalFormatting sqref="D81:D88 E82:E88 F83:F88 G84:G88 H85:H88 I86:I88 J87:J88 K88 C80:C88">
    <cfRule type="cellIs" dxfId="207" priority="20" operator="notEqual">
      <formula>0</formula>
    </cfRule>
  </conditionalFormatting>
  <conditionalFormatting sqref="G17">
    <cfRule type="expression" dxfId="206" priority="19">
      <formula>ISBLANK($G$17)</formula>
    </cfRule>
  </conditionalFormatting>
  <conditionalFormatting sqref="C91:L100">
    <cfRule type="cellIs" dxfId="205" priority="16" operator="equal">
      <formula>0</formula>
    </cfRule>
  </conditionalFormatting>
  <conditionalFormatting sqref="N91:N100">
    <cfRule type="cellIs" dxfId="20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03" priority="13" operator="lessThan">
      <formula>0.00001</formula>
    </cfRule>
  </conditionalFormatting>
  <conditionalFormatting sqref="B6:F15">
    <cfRule type="expression" dxfId="202" priority="12">
      <formula>$B6&lt;&gt;""</formula>
    </cfRule>
  </conditionalFormatting>
  <conditionalFormatting sqref="B17">
    <cfRule type="expression" dxfId="201" priority="11">
      <formula>ISBLANK($B$17)</formula>
    </cfRule>
  </conditionalFormatting>
  <conditionalFormatting sqref="G6:N15">
    <cfRule type="expression" dxfId="200" priority="10">
      <formula>$B6&lt;&gt;""</formula>
    </cfRule>
  </conditionalFormatting>
  <conditionalFormatting sqref="M17">
    <cfRule type="expression" dxfId="199" priority="9" stopIfTrue="1">
      <formula>$M$17&gt;$K$17</formula>
    </cfRule>
  </conditionalFormatting>
  <conditionalFormatting sqref="M21:M65">
    <cfRule type="cellIs" dxfId="198" priority="3" operator="greaterThan">
      <formula>3</formula>
    </cfRule>
    <cfRule type="cellIs" dxfId="197" priority="4" operator="equal">
      <formula>3</formula>
    </cfRule>
    <cfRule type="cellIs" dxfId="196" priority="5" operator="equal">
      <formula>2</formula>
    </cfRule>
    <cfRule type="cellIs" dxfId="195" priority="6" operator="equal">
      <formula>1</formula>
    </cfRule>
  </conditionalFormatting>
  <conditionalFormatting sqref="C102:L111">
    <cfRule type="cellIs" dxfId="19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D00-000000000000}">
      <formula1>1</formula1>
      <formula2>9</formula2>
    </dataValidation>
    <dataValidation type="list" allowBlank="1" showInputMessage="1" showErrorMessage="1" sqref="K74 K21:K65" xr:uid="{00000000-0002-0000-0D00-000001000000}">
      <formula1>$O$19:$O$20</formula1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14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146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14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193" priority="35" stopIfTrue="1" operator="equal">
      <formula>0</formula>
    </cfRule>
  </conditionalFormatting>
  <conditionalFormatting sqref="A79:A86 N77 C77:I77">
    <cfRule type="cellIs" dxfId="192" priority="34" stopIfTrue="1" operator="equal">
      <formula>"n/a"</formula>
    </cfRule>
  </conditionalFormatting>
  <conditionalFormatting sqref="K27:L27">
    <cfRule type="cellIs" dxfId="19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90" priority="32" operator="notEqual">
      <formula>0</formula>
    </cfRule>
  </conditionalFormatting>
  <conditionalFormatting sqref="C87:J88 K88">
    <cfRule type="cellIs" dxfId="189" priority="27" operator="notEqual">
      <formula>0</formula>
    </cfRule>
  </conditionalFormatting>
  <conditionalFormatting sqref="J87:J88 K88">
    <cfRule type="cellIs" dxfId="188" priority="26" operator="notEqual">
      <formula>0</formula>
    </cfRule>
  </conditionalFormatting>
  <conditionalFormatting sqref="K88">
    <cfRule type="cellIs" dxfId="187" priority="25" operator="notEqual">
      <formula>0</formula>
    </cfRule>
  </conditionalFormatting>
  <conditionalFormatting sqref="K21:L65">
    <cfRule type="expression" dxfId="186" priority="23">
      <formula>AND($A21&gt;0,OR($K21="",$L21=""))</formula>
    </cfRule>
    <cfRule type="expression" dxfId="185" priority="24">
      <formula>($A21=0)</formula>
    </cfRule>
  </conditionalFormatting>
  <conditionalFormatting sqref="C88:K88">
    <cfRule type="cellIs" dxfId="184" priority="22" operator="notEqual">
      <formula>0</formula>
    </cfRule>
  </conditionalFormatting>
  <conditionalFormatting sqref="D81:D88 E82:E88 F83:F88 G84:G88 H85:H88 I86:I88 J87:J88 K88 C80:C88">
    <cfRule type="cellIs" dxfId="183" priority="21" operator="notEqual">
      <formula>0</formula>
    </cfRule>
  </conditionalFormatting>
  <conditionalFormatting sqref="D81:D88 E82:E88 F83:F88 G84:G88 H85:H88 I86:I88 J87:J88 K88 C80:C88">
    <cfRule type="cellIs" dxfId="182" priority="20" operator="notEqual">
      <formula>0</formula>
    </cfRule>
  </conditionalFormatting>
  <conditionalFormatting sqref="G17">
    <cfRule type="expression" dxfId="181" priority="19">
      <formula>ISBLANK($G$17)</formula>
    </cfRule>
  </conditionalFormatting>
  <conditionalFormatting sqref="C91:L100">
    <cfRule type="cellIs" dxfId="180" priority="16" operator="equal">
      <formula>0</formula>
    </cfRule>
  </conditionalFormatting>
  <conditionalFormatting sqref="N91:N100">
    <cfRule type="cellIs" dxfId="17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78" priority="13" operator="lessThan">
      <formula>0.00001</formula>
    </cfRule>
  </conditionalFormatting>
  <conditionalFormatting sqref="B6:F15">
    <cfRule type="expression" dxfId="177" priority="12">
      <formula>$B6&lt;&gt;""</formula>
    </cfRule>
  </conditionalFormatting>
  <conditionalFormatting sqref="B17">
    <cfRule type="expression" dxfId="176" priority="11">
      <formula>ISBLANK($B$17)</formula>
    </cfRule>
  </conditionalFormatting>
  <conditionalFormatting sqref="G6:N15">
    <cfRule type="expression" dxfId="175" priority="10">
      <formula>$B6&lt;&gt;""</formula>
    </cfRule>
  </conditionalFormatting>
  <conditionalFormatting sqref="M17">
    <cfRule type="expression" dxfId="174" priority="9" stopIfTrue="1">
      <formula>$M$17&gt;$K$17</formula>
    </cfRule>
  </conditionalFormatting>
  <conditionalFormatting sqref="M21:M65">
    <cfRule type="cellIs" dxfId="173" priority="3" operator="greaterThan">
      <formula>3</formula>
    </cfRule>
    <cfRule type="cellIs" dxfId="172" priority="4" operator="equal">
      <formula>3</formula>
    </cfRule>
    <cfRule type="cellIs" dxfId="171" priority="5" operator="equal">
      <formula>2</formula>
    </cfRule>
    <cfRule type="cellIs" dxfId="170" priority="6" operator="equal">
      <formula>1</formula>
    </cfRule>
  </conditionalFormatting>
  <conditionalFormatting sqref="C102:L111">
    <cfRule type="cellIs" dxfId="16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E00-000000000000}">
      <formula1>$O$19:$O$20</formula1>
    </dataValidation>
    <dataValidation type="whole" allowBlank="1" showInputMessage="1" showErrorMessage="1" sqref="M74 M66" xr:uid="{00000000-0002-0000-0E00-000001000000}">
      <formula1>1</formula1>
      <formula2>9</formula2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15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147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15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168" priority="35" stopIfTrue="1" operator="equal">
      <formula>0</formula>
    </cfRule>
  </conditionalFormatting>
  <conditionalFormatting sqref="A79:A86 N77 C77:I77">
    <cfRule type="cellIs" dxfId="167" priority="34" stopIfTrue="1" operator="equal">
      <formula>"n/a"</formula>
    </cfRule>
  </conditionalFormatting>
  <conditionalFormatting sqref="K27:L27">
    <cfRule type="cellIs" dxfId="16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65" priority="32" operator="notEqual">
      <formula>0</formula>
    </cfRule>
  </conditionalFormatting>
  <conditionalFormatting sqref="C87:J88 K88">
    <cfRule type="cellIs" dxfId="164" priority="27" operator="notEqual">
      <formula>0</formula>
    </cfRule>
  </conditionalFormatting>
  <conditionalFormatting sqref="J87:J88 K88">
    <cfRule type="cellIs" dxfId="163" priority="26" operator="notEqual">
      <formula>0</formula>
    </cfRule>
  </conditionalFormatting>
  <conditionalFormatting sqref="K88">
    <cfRule type="cellIs" dxfId="162" priority="25" operator="notEqual">
      <formula>0</formula>
    </cfRule>
  </conditionalFormatting>
  <conditionalFormatting sqref="K21:L65">
    <cfRule type="expression" dxfId="161" priority="23">
      <formula>AND($A21&gt;0,OR($K21="",$L21=""))</formula>
    </cfRule>
    <cfRule type="expression" dxfId="160" priority="24">
      <formula>($A21=0)</formula>
    </cfRule>
  </conditionalFormatting>
  <conditionalFormatting sqref="C88:K88">
    <cfRule type="cellIs" dxfId="159" priority="22" operator="notEqual">
      <formula>0</formula>
    </cfRule>
  </conditionalFormatting>
  <conditionalFormatting sqref="D81:D88 E82:E88 F83:F88 G84:G88 H85:H88 I86:I88 J87:J88 K88 C80:C88">
    <cfRule type="cellIs" dxfId="158" priority="21" operator="notEqual">
      <formula>0</formula>
    </cfRule>
  </conditionalFormatting>
  <conditionalFormatting sqref="D81:D88 E82:E88 F83:F88 G84:G88 H85:H88 I86:I88 J87:J88 K88 C80:C88">
    <cfRule type="cellIs" dxfId="157" priority="20" operator="notEqual">
      <formula>0</formula>
    </cfRule>
  </conditionalFormatting>
  <conditionalFormatting sqref="G17">
    <cfRule type="expression" dxfId="156" priority="19">
      <formula>ISBLANK($G$17)</formula>
    </cfRule>
  </conditionalFormatting>
  <conditionalFormatting sqref="C91:L100">
    <cfRule type="cellIs" dxfId="155" priority="16" operator="equal">
      <formula>0</formula>
    </cfRule>
  </conditionalFormatting>
  <conditionalFormatting sqref="N91:N100">
    <cfRule type="cellIs" dxfId="15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53" priority="13" operator="lessThan">
      <formula>0.00001</formula>
    </cfRule>
  </conditionalFormatting>
  <conditionalFormatting sqref="B6:F15">
    <cfRule type="expression" dxfId="152" priority="12">
      <formula>$B6&lt;&gt;""</formula>
    </cfRule>
  </conditionalFormatting>
  <conditionalFormatting sqref="B17">
    <cfRule type="expression" dxfId="151" priority="11">
      <formula>ISBLANK($B$17)</formula>
    </cfRule>
  </conditionalFormatting>
  <conditionalFormatting sqref="G6:N15">
    <cfRule type="expression" dxfId="150" priority="10">
      <formula>$B6&lt;&gt;""</formula>
    </cfRule>
  </conditionalFormatting>
  <conditionalFormatting sqref="M17">
    <cfRule type="expression" dxfId="149" priority="9" stopIfTrue="1">
      <formula>$M$17&gt;$K$17</formula>
    </cfRule>
  </conditionalFormatting>
  <conditionalFormatting sqref="M21:M65">
    <cfRule type="cellIs" dxfId="148" priority="3" operator="greaterThan">
      <formula>3</formula>
    </cfRule>
    <cfRule type="cellIs" dxfId="147" priority="4" operator="equal">
      <formula>3</formula>
    </cfRule>
    <cfRule type="cellIs" dxfId="146" priority="5" operator="equal">
      <formula>2</formula>
    </cfRule>
    <cfRule type="cellIs" dxfId="145" priority="6" operator="equal">
      <formula>1</formula>
    </cfRule>
  </conditionalFormatting>
  <conditionalFormatting sqref="C102:L111">
    <cfRule type="cellIs" dxfId="1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F00-000000000000}">
      <formula1>1</formula1>
      <formula2>9</formula2>
    </dataValidation>
    <dataValidation type="list" allowBlank="1" showInputMessage="1" showErrorMessage="1" sqref="K74 K21:K65" xr:uid="{00000000-0002-0000-0F00-000001000000}">
      <formula1>$O$19:$O$20</formula1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16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148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16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143" priority="35" stopIfTrue="1" operator="equal">
      <formula>0</formula>
    </cfRule>
  </conditionalFormatting>
  <conditionalFormatting sqref="A79:A86 N77 C77:I77">
    <cfRule type="cellIs" dxfId="142" priority="34" stopIfTrue="1" operator="equal">
      <formula>"n/a"</formula>
    </cfRule>
  </conditionalFormatting>
  <conditionalFormatting sqref="K27:L27">
    <cfRule type="cellIs" dxfId="14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0" priority="32" operator="notEqual">
      <formula>0</formula>
    </cfRule>
  </conditionalFormatting>
  <conditionalFormatting sqref="C87:J88 K88">
    <cfRule type="cellIs" dxfId="139" priority="27" operator="notEqual">
      <formula>0</formula>
    </cfRule>
  </conditionalFormatting>
  <conditionalFormatting sqref="J87:J88 K88">
    <cfRule type="cellIs" dxfId="138" priority="26" operator="notEqual">
      <formula>0</formula>
    </cfRule>
  </conditionalFormatting>
  <conditionalFormatting sqref="K88">
    <cfRule type="cellIs" dxfId="137" priority="25" operator="notEqual">
      <formula>0</formula>
    </cfRule>
  </conditionalFormatting>
  <conditionalFormatting sqref="K21:L65">
    <cfRule type="expression" dxfId="136" priority="23">
      <formula>AND($A21&gt;0,OR($K21="",$L21=""))</formula>
    </cfRule>
    <cfRule type="expression" dxfId="135" priority="24">
      <formula>($A21=0)</formula>
    </cfRule>
  </conditionalFormatting>
  <conditionalFormatting sqref="C88:K88">
    <cfRule type="cellIs" dxfId="134" priority="22" operator="notEqual">
      <formula>0</formula>
    </cfRule>
  </conditionalFormatting>
  <conditionalFormatting sqref="D81:D88 E82:E88 F83:F88 G84:G88 H85:H88 I86:I88 J87:J88 K88 C80:C88">
    <cfRule type="cellIs" dxfId="133" priority="21" operator="notEqual">
      <formula>0</formula>
    </cfRule>
  </conditionalFormatting>
  <conditionalFormatting sqref="D81:D88 E82:E88 F83:F88 G84:G88 H85:H88 I86:I88 J87:J88 K88 C80:C88">
    <cfRule type="cellIs" dxfId="132" priority="20" operator="notEqual">
      <formula>0</formula>
    </cfRule>
  </conditionalFormatting>
  <conditionalFormatting sqref="G17">
    <cfRule type="expression" dxfId="131" priority="19">
      <formula>ISBLANK($G$17)</formula>
    </cfRule>
  </conditionalFormatting>
  <conditionalFormatting sqref="C91:L100">
    <cfRule type="cellIs" dxfId="130" priority="16" operator="equal">
      <formula>0</formula>
    </cfRule>
  </conditionalFormatting>
  <conditionalFormatting sqref="N91:N100">
    <cfRule type="cellIs" dxfId="12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28" priority="13" operator="lessThan">
      <formula>0.00001</formula>
    </cfRule>
  </conditionalFormatting>
  <conditionalFormatting sqref="B6:F15">
    <cfRule type="expression" dxfId="127" priority="12">
      <formula>$B6&lt;&gt;""</formula>
    </cfRule>
  </conditionalFormatting>
  <conditionalFormatting sqref="B17">
    <cfRule type="expression" dxfId="126" priority="11">
      <formula>ISBLANK($B$17)</formula>
    </cfRule>
  </conditionalFormatting>
  <conditionalFormatting sqref="G6:N15">
    <cfRule type="expression" dxfId="125" priority="10">
      <formula>$B6&lt;&gt;""</formula>
    </cfRule>
  </conditionalFormatting>
  <conditionalFormatting sqref="M17">
    <cfRule type="expression" dxfId="124" priority="9" stopIfTrue="1">
      <formula>$M$17&gt;$K$17</formula>
    </cfRule>
  </conditionalFormatting>
  <conditionalFormatting sqref="M21:M65">
    <cfRule type="cellIs" dxfId="123" priority="3" operator="greaterThan">
      <formula>3</formula>
    </cfRule>
    <cfRule type="cellIs" dxfId="122" priority="4" operator="equal">
      <formula>3</formula>
    </cfRule>
    <cfRule type="cellIs" dxfId="121" priority="5" operator="equal">
      <formula>2</formula>
    </cfRule>
    <cfRule type="cellIs" dxfId="120" priority="6" operator="equal">
      <formula>1</formula>
    </cfRule>
  </conditionalFormatting>
  <conditionalFormatting sqref="C102:L111">
    <cfRule type="cellIs" dxfId="1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1000-000000000000}">
      <formula1>$O$19:$O$20</formula1>
    </dataValidation>
    <dataValidation type="whole" allowBlank="1" showInputMessage="1" showErrorMessage="1" sqref="M74 M66" xr:uid="{00000000-0002-0000-1000-000001000000}">
      <formula1>1</formula1>
      <formula2>9</formula2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17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149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17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118" priority="35" stopIfTrue="1" operator="equal">
      <formula>0</formula>
    </cfRule>
  </conditionalFormatting>
  <conditionalFormatting sqref="A79:A86 N77 C77:I77">
    <cfRule type="cellIs" dxfId="117" priority="34" stopIfTrue="1" operator="equal">
      <formula>"n/a"</formula>
    </cfRule>
  </conditionalFormatting>
  <conditionalFormatting sqref="K27:L27">
    <cfRule type="cellIs" dxfId="11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32" operator="notEqual">
      <formula>0</formula>
    </cfRule>
  </conditionalFormatting>
  <conditionalFormatting sqref="C87:J88 K88">
    <cfRule type="cellIs" dxfId="114" priority="27" operator="notEqual">
      <formula>0</formula>
    </cfRule>
  </conditionalFormatting>
  <conditionalFormatting sqref="J87:J88 K88">
    <cfRule type="cellIs" dxfId="113" priority="26" operator="notEqual">
      <formula>0</formula>
    </cfRule>
  </conditionalFormatting>
  <conditionalFormatting sqref="K88">
    <cfRule type="cellIs" dxfId="112" priority="25" operator="notEqual">
      <formula>0</formula>
    </cfRule>
  </conditionalFormatting>
  <conditionalFormatting sqref="K21:L65">
    <cfRule type="expression" dxfId="111" priority="23">
      <formula>AND($A21&gt;0,OR($K21="",$L21=""))</formula>
    </cfRule>
    <cfRule type="expression" dxfId="110" priority="24">
      <formula>($A21=0)</formula>
    </cfRule>
  </conditionalFormatting>
  <conditionalFormatting sqref="C88:K88">
    <cfRule type="cellIs" dxfId="109" priority="22" operator="notEqual">
      <formula>0</formula>
    </cfRule>
  </conditionalFormatting>
  <conditionalFormatting sqref="D81:D88 E82:E88 F83:F88 G84:G88 H85:H88 I86:I88 J87:J88 K88 C80:C88">
    <cfRule type="cellIs" dxfId="108" priority="21" operator="notEqual">
      <formula>0</formula>
    </cfRule>
  </conditionalFormatting>
  <conditionalFormatting sqref="D81:D88 E82:E88 F83:F88 G84:G88 H85:H88 I86:I88 J87:J88 K88 C80:C88">
    <cfRule type="cellIs" dxfId="107" priority="20" operator="notEqual">
      <formula>0</formula>
    </cfRule>
  </conditionalFormatting>
  <conditionalFormatting sqref="G17">
    <cfRule type="expression" dxfId="106" priority="19">
      <formula>ISBLANK($G$17)</formula>
    </cfRule>
  </conditionalFormatting>
  <conditionalFormatting sqref="C91:L100">
    <cfRule type="cellIs" dxfId="105" priority="16" operator="equal">
      <formula>0</formula>
    </cfRule>
  </conditionalFormatting>
  <conditionalFormatting sqref="N91:N100">
    <cfRule type="cellIs" dxfId="10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03" priority="13" operator="lessThan">
      <formula>0.00001</formula>
    </cfRule>
  </conditionalFormatting>
  <conditionalFormatting sqref="B6:F15">
    <cfRule type="expression" dxfId="102" priority="12">
      <formula>$B6&lt;&gt;""</formula>
    </cfRule>
  </conditionalFormatting>
  <conditionalFormatting sqref="B17">
    <cfRule type="expression" dxfId="101" priority="11">
      <formula>ISBLANK($B$17)</formula>
    </cfRule>
  </conditionalFormatting>
  <conditionalFormatting sqref="G6:N15">
    <cfRule type="expression" dxfId="100" priority="10">
      <formula>$B6&lt;&gt;""</formula>
    </cfRule>
  </conditionalFormatting>
  <conditionalFormatting sqref="M17">
    <cfRule type="expression" dxfId="99" priority="9" stopIfTrue="1">
      <formula>$M$17&gt;$K$17</formula>
    </cfRule>
  </conditionalFormatting>
  <conditionalFormatting sqref="M21:M65">
    <cfRule type="cellIs" dxfId="98" priority="3" operator="greaterThan">
      <formula>3</formula>
    </cfRule>
    <cfRule type="cellIs" dxfId="97" priority="4" operator="equal">
      <formula>3</formula>
    </cfRule>
    <cfRule type="cellIs" dxfId="96" priority="5" operator="equal">
      <formula>2</formula>
    </cfRule>
    <cfRule type="cellIs" dxfId="95" priority="6" operator="equal">
      <formula>1</formula>
    </cfRule>
  </conditionalFormatting>
  <conditionalFormatting sqref="C102:L111">
    <cfRule type="cellIs" dxfId="9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1100-000000000000}">
      <formula1>1</formula1>
      <formula2>9</formula2>
    </dataValidation>
    <dataValidation type="list" allowBlank="1" showInputMessage="1" showErrorMessage="1" sqref="K74 K21:K65" xr:uid="{00000000-0002-0000-1100-000001000000}">
      <formula1>$O$19:$O$20</formula1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18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150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18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93" priority="35" stopIfTrue="1" operator="equal">
      <formula>0</formula>
    </cfRule>
  </conditionalFormatting>
  <conditionalFormatting sqref="A79:A86 N77 C77:I77">
    <cfRule type="cellIs" dxfId="92" priority="34" stopIfTrue="1" operator="equal">
      <formula>"n/a"</formula>
    </cfRule>
  </conditionalFormatting>
  <conditionalFormatting sqref="K27:L27">
    <cfRule type="cellIs" dxfId="9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90" priority="32" operator="notEqual">
      <formula>0</formula>
    </cfRule>
  </conditionalFormatting>
  <conditionalFormatting sqref="C87:J88 K88">
    <cfRule type="cellIs" dxfId="89" priority="27" operator="notEqual">
      <formula>0</formula>
    </cfRule>
  </conditionalFormatting>
  <conditionalFormatting sqref="J87:J88 K88">
    <cfRule type="cellIs" dxfId="88" priority="26" operator="notEqual">
      <formula>0</formula>
    </cfRule>
  </conditionalFormatting>
  <conditionalFormatting sqref="K88">
    <cfRule type="cellIs" dxfId="87" priority="25" operator="notEqual">
      <formula>0</formula>
    </cfRule>
  </conditionalFormatting>
  <conditionalFormatting sqref="K21:L65">
    <cfRule type="expression" dxfId="86" priority="23">
      <formula>AND($A21&gt;0,OR($K21="",$L21=""))</formula>
    </cfRule>
    <cfRule type="expression" dxfId="85" priority="24">
      <formula>($A21=0)</formula>
    </cfRule>
  </conditionalFormatting>
  <conditionalFormatting sqref="C88:K88">
    <cfRule type="cellIs" dxfId="84" priority="22" operator="notEqual">
      <formula>0</formula>
    </cfRule>
  </conditionalFormatting>
  <conditionalFormatting sqref="D81:D88 E82:E88 F83:F88 G84:G88 H85:H88 I86:I88 J87:J88 K88 C80:C88">
    <cfRule type="cellIs" dxfId="83" priority="21" operator="notEqual">
      <formula>0</formula>
    </cfRule>
  </conditionalFormatting>
  <conditionalFormatting sqref="D81:D88 E82:E88 F83:F88 G84:G88 H85:H88 I86:I88 J87:J88 K88 C80:C88">
    <cfRule type="cellIs" dxfId="82" priority="20" operator="notEqual">
      <formula>0</formula>
    </cfRule>
  </conditionalFormatting>
  <conditionalFormatting sqref="G17">
    <cfRule type="expression" dxfId="81" priority="19">
      <formula>ISBLANK($G$17)</formula>
    </cfRule>
  </conditionalFormatting>
  <conditionalFormatting sqref="C91:L100">
    <cfRule type="cellIs" dxfId="80" priority="16" operator="equal">
      <formula>0</formula>
    </cfRule>
  </conditionalFormatting>
  <conditionalFormatting sqref="N91:N100">
    <cfRule type="cellIs" dxfId="7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78" priority="13" operator="lessThan">
      <formula>0.00001</formula>
    </cfRule>
  </conditionalFormatting>
  <conditionalFormatting sqref="B6:F15">
    <cfRule type="expression" dxfId="77" priority="12">
      <formula>$B6&lt;&gt;""</formula>
    </cfRule>
  </conditionalFormatting>
  <conditionalFormatting sqref="B17">
    <cfRule type="expression" dxfId="76" priority="11">
      <formula>ISBLANK($B$17)</formula>
    </cfRule>
  </conditionalFormatting>
  <conditionalFormatting sqref="G6:N15">
    <cfRule type="expression" dxfId="75" priority="10">
      <formula>$B6&lt;&gt;""</formula>
    </cfRule>
  </conditionalFormatting>
  <conditionalFormatting sqref="M17">
    <cfRule type="expression" dxfId="74" priority="9" stopIfTrue="1">
      <formula>$M$17&gt;$K$17</formula>
    </cfRule>
  </conditionalFormatting>
  <conditionalFormatting sqref="M21:M65">
    <cfRule type="cellIs" dxfId="73" priority="3" operator="greaterThan">
      <formula>3</formula>
    </cfRule>
    <cfRule type="cellIs" dxfId="72" priority="4" operator="equal">
      <formula>3</formula>
    </cfRule>
    <cfRule type="cellIs" dxfId="71" priority="5" operator="equal">
      <formula>2</formula>
    </cfRule>
    <cfRule type="cellIs" dxfId="70" priority="6" operator="equal">
      <formula>1</formula>
    </cfRule>
  </conditionalFormatting>
  <conditionalFormatting sqref="C102:L111">
    <cfRule type="cellIs" dxfId="6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1200-000000000000}">
      <formula1>$O$19:$O$20</formula1>
    </dataValidation>
    <dataValidation type="whole" allowBlank="1" showInputMessage="1" showErrorMessage="1" sqref="M74 M66" xr:uid="{00000000-0002-0000-1200-000001000000}">
      <formula1>1</formula1>
      <formula2>9</formula2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19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151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19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68" priority="35" stopIfTrue="1" operator="equal">
      <formula>0</formula>
    </cfRule>
  </conditionalFormatting>
  <conditionalFormatting sqref="A79:A86 N77 C77:I77">
    <cfRule type="cellIs" dxfId="67" priority="34" stopIfTrue="1" operator="equal">
      <formula>"n/a"</formula>
    </cfRule>
  </conditionalFormatting>
  <conditionalFormatting sqref="K27:L27">
    <cfRule type="cellIs" dxfId="6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5" priority="32" operator="notEqual">
      <formula>0</formula>
    </cfRule>
  </conditionalFormatting>
  <conditionalFormatting sqref="C87:J88 K88">
    <cfRule type="cellIs" dxfId="64" priority="27" operator="notEqual">
      <formula>0</formula>
    </cfRule>
  </conditionalFormatting>
  <conditionalFormatting sqref="J87:J88 K88">
    <cfRule type="cellIs" dxfId="63" priority="26" operator="notEqual">
      <formula>0</formula>
    </cfRule>
  </conditionalFormatting>
  <conditionalFormatting sqref="K88">
    <cfRule type="cellIs" dxfId="62" priority="25" operator="notEqual">
      <formula>0</formula>
    </cfRule>
  </conditionalFormatting>
  <conditionalFormatting sqref="K21:L65">
    <cfRule type="expression" dxfId="61" priority="23">
      <formula>AND($A21&gt;0,OR($K21="",$L21=""))</formula>
    </cfRule>
    <cfRule type="expression" dxfId="60" priority="24">
      <formula>($A21=0)</formula>
    </cfRule>
  </conditionalFormatting>
  <conditionalFormatting sqref="C88:K88">
    <cfRule type="cellIs" dxfId="59" priority="22" operator="notEqual">
      <formula>0</formula>
    </cfRule>
  </conditionalFormatting>
  <conditionalFormatting sqref="D81:D88 E82:E88 F83:F88 G84:G88 H85:H88 I86:I88 J87:J88 K88 C80:C88">
    <cfRule type="cellIs" dxfId="58" priority="21" operator="notEqual">
      <formula>0</formula>
    </cfRule>
  </conditionalFormatting>
  <conditionalFormatting sqref="D81:D88 E82:E88 F83:F88 G84:G88 H85:H88 I86:I88 J87:J88 K88 C80:C88">
    <cfRule type="cellIs" dxfId="57" priority="20" operator="notEqual">
      <formula>0</formula>
    </cfRule>
  </conditionalFormatting>
  <conditionalFormatting sqref="G17">
    <cfRule type="expression" dxfId="56" priority="19">
      <formula>ISBLANK($G$17)</formula>
    </cfRule>
  </conditionalFormatting>
  <conditionalFormatting sqref="C91:L100">
    <cfRule type="cellIs" dxfId="55" priority="16" operator="equal">
      <formula>0</formula>
    </cfRule>
  </conditionalFormatting>
  <conditionalFormatting sqref="N91:N100">
    <cfRule type="cellIs" dxfId="5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53" priority="13" operator="lessThan">
      <formula>0.00001</formula>
    </cfRule>
  </conditionalFormatting>
  <conditionalFormatting sqref="B6:F15">
    <cfRule type="expression" dxfId="52" priority="12">
      <formula>$B6&lt;&gt;""</formula>
    </cfRule>
  </conditionalFormatting>
  <conditionalFormatting sqref="B17">
    <cfRule type="expression" dxfId="51" priority="11">
      <formula>ISBLANK($B$17)</formula>
    </cfRule>
  </conditionalFormatting>
  <conditionalFormatting sqref="G6:N15">
    <cfRule type="expression" dxfId="50" priority="10">
      <formula>$B6&lt;&gt;""</formula>
    </cfRule>
  </conditionalFormatting>
  <conditionalFormatting sqref="M17">
    <cfRule type="expression" dxfId="49" priority="9" stopIfTrue="1">
      <formula>$M$17&gt;$K$17</formula>
    </cfRule>
  </conditionalFormatting>
  <conditionalFormatting sqref="M21:M65">
    <cfRule type="cellIs" dxfId="48" priority="3" operator="greaterThan">
      <formula>3</formula>
    </cfRule>
    <cfRule type="cellIs" dxfId="47" priority="4" operator="equal">
      <formula>3</formula>
    </cfRule>
    <cfRule type="cellIs" dxfId="46" priority="5" operator="equal">
      <formula>2</formula>
    </cfRule>
    <cfRule type="cellIs" dxfId="45" priority="6" operator="equal">
      <formula>1</formula>
    </cfRule>
  </conditionalFormatting>
  <conditionalFormatting sqref="C102:L111">
    <cfRule type="cellIs" dxfId="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1300-000000000000}">
      <formula1>1</formula1>
      <formula2>9</formula2>
    </dataValidation>
    <dataValidation type="list" allowBlank="1" showInputMessage="1" showErrorMessage="1" sqref="K74 K21:K65" xr:uid="{00000000-0002-0000-1300-000001000000}">
      <formula1>$O$19:$O$20</formula1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baseColWidth="10" defaultColWidth="9.1640625" defaultRowHeight="13" outlineLevelRow="1" x14ac:dyDescent="0.1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640625" customWidth="1"/>
    <col min="15" max="15" width="5.6640625" customWidth="1"/>
    <col min="16" max="27" width="9.1640625" customWidth="1"/>
  </cols>
  <sheetData>
    <row r="1" spans="1:17" ht="18" x14ac:dyDescent="0.2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5</v>
      </c>
      <c r="L1" s="194"/>
      <c r="M1" s="171"/>
      <c r="N1" s="174" t="s">
        <v>66</v>
      </c>
      <c r="O1" s="175">
        <v>20</v>
      </c>
      <c r="P1" s="12"/>
    </row>
    <row r="2" spans="1:17" ht="12.75" customHeight="1" x14ac:dyDescent="0.15">
      <c r="A2" s="192" t="s">
        <v>96</v>
      </c>
      <c r="B2" s="171"/>
      <c r="C2" s="171"/>
      <c r="D2" s="194">
        <f>Summary!B11</f>
        <v>0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15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">
      <c r="A4" s="455" t="s">
        <v>95</v>
      </c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208"/>
    </row>
    <row r="5" spans="1:17" x14ac:dyDescent="0.15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15">
      <c r="A6" s="190">
        <v>1</v>
      </c>
      <c r="B6" s="470" t="str">
        <f>IF(ISBLANK(Summary!C18),"",Summary!C18)</f>
        <v>F1</v>
      </c>
      <c r="C6" s="471"/>
      <c r="D6" s="471"/>
      <c r="E6" s="471"/>
      <c r="F6" s="472"/>
      <c r="G6" s="197" t="str">
        <f>IF(ISBLANK(Summary!F18),"",Summary!F18)</f>
        <v>Soriana</v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0.2</v>
      </c>
      <c r="P6" s="69"/>
    </row>
    <row r="7" spans="1:17" x14ac:dyDescent="0.15">
      <c r="A7" s="190">
        <v>2</v>
      </c>
      <c r="B7" s="464" t="str">
        <f>IF(ISBLANK(Summary!C19),"",Summary!C19)</f>
        <v>F2</v>
      </c>
      <c r="C7" s="465"/>
      <c r="D7" s="465"/>
      <c r="E7" s="465"/>
      <c r="F7" s="466"/>
      <c r="G7" s="197" t="str">
        <f>IF(ISBLANK(Summary!F19),"",Summary!F19)</f>
        <v>Wallamart</v>
      </c>
      <c r="H7" s="198"/>
      <c r="I7" s="198"/>
      <c r="J7" s="198"/>
      <c r="K7" s="198"/>
      <c r="L7" s="198"/>
      <c r="M7" s="198"/>
      <c r="N7" s="199"/>
      <c r="O7" s="204">
        <v>0.2</v>
      </c>
      <c r="P7" s="69"/>
    </row>
    <row r="8" spans="1:17" x14ac:dyDescent="0.15">
      <c r="A8" s="190">
        <v>3</v>
      </c>
      <c r="B8" s="464" t="str">
        <f>IF(ISBLANK(Summary!C20),"",Summary!C20)</f>
        <v>F3</v>
      </c>
      <c r="C8" s="465"/>
      <c r="D8" s="465"/>
      <c r="E8" s="465"/>
      <c r="F8" s="466"/>
      <c r="G8" s="197" t="str">
        <f>IF(ISBLANK(Summary!F20),"",Summary!F20)</f>
        <v>Chedraui</v>
      </c>
      <c r="H8" s="198"/>
      <c r="I8" s="198"/>
      <c r="J8" s="198"/>
      <c r="K8" s="198"/>
      <c r="L8" s="198"/>
      <c r="M8" s="198"/>
      <c r="N8" s="199"/>
      <c r="O8" s="204">
        <v>0.2</v>
      </c>
      <c r="P8" s="69"/>
    </row>
    <row r="9" spans="1:17" x14ac:dyDescent="0.15">
      <c r="A9" s="190">
        <v>4</v>
      </c>
      <c r="B9" s="464" t="str">
        <f>IF(ISBLANK(Summary!C21),"",Summary!C21)</f>
        <v>F4</v>
      </c>
      <c r="C9" s="465"/>
      <c r="D9" s="465"/>
      <c r="E9" s="465"/>
      <c r="F9" s="466"/>
      <c r="G9" s="197" t="str">
        <f>IF(ISBLANK(Summary!F21),"",Summary!F21)</f>
        <v>Super Aki</v>
      </c>
      <c r="H9" s="198"/>
      <c r="I9" s="198"/>
      <c r="J9" s="198"/>
      <c r="K9" s="198"/>
      <c r="L9" s="198"/>
      <c r="M9" s="198"/>
      <c r="N9" s="199"/>
      <c r="O9" s="204">
        <v>0.2</v>
      </c>
      <c r="P9" s="69"/>
    </row>
    <row r="10" spans="1:17" x14ac:dyDescent="0.15">
      <c r="A10" s="190">
        <v>5</v>
      </c>
      <c r="B10" s="464" t="str">
        <f>IF(ISBLANK(Summary!C22),"",Summary!C22)</f>
        <v>F5</v>
      </c>
      <c r="C10" s="465"/>
      <c r="D10" s="465"/>
      <c r="E10" s="465"/>
      <c r="F10" s="466"/>
      <c r="G10" s="197" t="str">
        <f>IF(ISBLANK(Summary!F22),"",Summary!F22)</f>
        <v>Supermarket 4</v>
      </c>
      <c r="H10" s="198"/>
      <c r="I10" s="198"/>
      <c r="J10" s="198"/>
      <c r="K10" s="198"/>
      <c r="L10" s="198"/>
      <c r="M10" s="198"/>
      <c r="N10" s="199"/>
      <c r="O10" s="204">
        <v>0.2</v>
      </c>
      <c r="P10" s="69"/>
    </row>
    <row r="11" spans="1:17" x14ac:dyDescent="0.15">
      <c r="A11" s="190">
        <v>6</v>
      </c>
      <c r="B11" s="464" t="str">
        <f>IF(ISBLANK(Summary!C23),"",Summary!C23)</f>
        <v/>
      </c>
      <c r="C11" s="465"/>
      <c r="D11" s="465"/>
      <c r="E11" s="465"/>
      <c r="F11" s="466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15">
      <c r="A12" s="190">
        <v>7</v>
      </c>
      <c r="B12" s="464" t="str">
        <f>IF(ISBLANK(Summary!C24),"",Summary!C24)</f>
        <v/>
      </c>
      <c r="C12" s="465"/>
      <c r="D12" s="465"/>
      <c r="E12" s="465"/>
      <c r="F12" s="466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15">
      <c r="A13" s="190">
        <v>8</v>
      </c>
      <c r="B13" s="464" t="str">
        <f>IF(ISBLANK(Summary!C25),"",Summary!C25)</f>
        <v/>
      </c>
      <c r="C13" s="465"/>
      <c r="D13" s="465"/>
      <c r="E13" s="465"/>
      <c r="F13" s="466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15">
      <c r="A14" s="190">
        <v>9</v>
      </c>
      <c r="B14" s="464" t="str">
        <f>IF(ISBLANK(Summary!C26),"",Summary!C26)</f>
        <v/>
      </c>
      <c r="C14" s="465"/>
      <c r="D14" s="465"/>
      <c r="E14" s="465"/>
      <c r="F14" s="466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4" thickBot="1" x14ac:dyDescent="0.2">
      <c r="A15" s="191">
        <v>10</v>
      </c>
      <c r="B15" s="467" t="str">
        <f>IF(ISBLANK(Summary!C27),"",Summary!C27)</f>
        <v/>
      </c>
      <c r="C15" s="468"/>
      <c r="D15" s="468"/>
      <c r="E15" s="468"/>
      <c r="F15" s="469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">
      <c r="A17" s="208"/>
      <c r="B17" s="461" t="s">
        <v>152</v>
      </c>
      <c r="C17" s="462"/>
      <c r="D17" s="462"/>
      <c r="E17" s="463"/>
      <c r="F17" s="353">
        <v>1</v>
      </c>
      <c r="G17" s="453"/>
      <c r="H17" s="473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15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">
      <c r="A20" s="222"/>
      <c r="B20" s="129" t="s">
        <v>61</v>
      </c>
      <c r="C20" s="122" t="s">
        <v>62</v>
      </c>
      <c r="D20" s="441" t="s">
        <v>1</v>
      </c>
      <c r="E20" s="442"/>
      <c r="F20" s="442"/>
      <c r="G20" s="118"/>
      <c r="H20" s="441" t="s">
        <v>2</v>
      </c>
      <c r="I20" s="451"/>
      <c r="J20" s="452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15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F1</v>
      </c>
      <c r="E21" s="177"/>
      <c r="F21" s="177"/>
      <c r="G21" s="91"/>
      <c r="H21" s="445" t="str">
        <f>IF(B21&gt;0,VLOOKUP($C21,$A$6:$D$15,2),"")</f>
        <v>F2</v>
      </c>
      <c r="I21" s="449"/>
      <c r="J21" s="449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15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F3</v>
      </c>
      <c r="I22" s="449"/>
      <c r="J22" s="449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15">
      <c r="A23" s="223">
        <f t="shared" si="1"/>
        <v>14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>F4</v>
      </c>
      <c r="I23" s="449"/>
      <c r="J23" s="449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15">
      <c r="A24" s="223">
        <f t="shared" si="1"/>
        <v>15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>F5</v>
      </c>
      <c r="I24" s="449"/>
      <c r="J24" s="449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15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9"/>
      <c r="J25" s="449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15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9"/>
      <c r="J26" s="449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15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3" t="str">
        <f t="shared" si="2"/>
        <v/>
      </c>
      <c r="I27" s="450"/>
      <c r="J27" s="450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15">
      <c r="A28" s="223">
        <f t="shared" si="1"/>
        <v>23</v>
      </c>
      <c r="B28" s="98">
        <v>2</v>
      </c>
      <c r="C28" s="99">
        <v>3</v>
      </c>
      <c r="D28" s="176" t="str">
        <f t="shared" si="6"/>
        <v>F2</v>
      </c>
      <c r="E28" s="177"/>
      <c r="F28" s="177"/>
      <c r="G28" s="91"/>
      <c r="H28" s="445" t="str">
        <f t="shared" si="2"/>
        <v>F3</v>
      </c>
      <c r="I28" s="449"/>
      <c r="J28" s="449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15">
      <c r="A29" s="223">
        <f t="shared" si="1"/>
        <v>24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>F4</v>
      </c>
      <c r="I29" s="449"/>
      <c r="J29" s="449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15">
      <c r="A30" s="223">
        <f t="shared" si="1"/>
        <v>25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>F5</v>
      </c>
      <c r="I30" s="449"/>
      <c r="J30" s="449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15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9"/>
      <c r="J31" s="449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15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9"/>
      <c r="J32" s="449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15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3" t="str">
        <f t="shared" si="2"/>
        <v/>
      </c>
      <c r="I33" s="450"/>
      <c r="J33" s="450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15">
      <c r="A34" s="223">
        <f t="shared" si="1"/>
        <v>34</v>
      </c>
      <c r="B34" s="98">
        <v>3</v>
      </c>
      <c r="C34" s="99">
        <v>4</v>
      </c>
      <c r="D34" s="176" t="str">
        <f t="shared" si="6"/>
        <v>F3</v>
      </c>
      <c r="E34" s="177"/>
      <c r="F34" s="177"/>
      <c r="G34" s="91"/>
      <c r="H34" s="445" t="str">
        <f t="shared" si="2"/>
        <v>F4</v>
      </c>
      <c r="I34" s="449"/>
      <c r="J34" s="449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15">
      <c r="A35" s="223">
        <f t="shared" si="1"/>
        <v>35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>F5</v>
      </c>
      <c r="I35" s="449"/>
      <c r="J35" s="449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15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9"/>
      <c r="J36" s="449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15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9"/>
      <c r="J37" s="449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15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3" t="str">
        <f t="shared" si="2"/>
        <v/>
      </c>
      <c r="I38" s="450"/>
      <c r="J38" s="450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15">
      <c r="A39" s="223">
        <f t="shared" si="1"/>
        <v>45</v>
      </c>
      <c r="B39" s="98">
        <v>4</v>
      </c>
      <c r="C39" s="99">
        <v>5</v>
      </c>
      <c r="D39" s="176" t="str">
        <f t="shared" si="6"/>
        <v>F4</v>
      </c>
      <c r="E39" s="177"/>
      <c r="F39" s="177"/>
      <c r="G39" s="91"/>
      <c r="H39" s="445" t="str">
        <f t="shared" si="2"/>
        <v>F5</v>
      </c>
      <c r="I39" s="449"/>
      <c r="J39" s="449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15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9"/>
      <c r="J40" s="449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15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9"/>
      <c r="J41" s="449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15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3" t="str">
        <f t="shared" si="2"/>
        <v/>
      </c>
      <c r="I42" s="450"/>
      <c r="J42" s="450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15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9"/>
      <c r="J43" s="449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15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9"/>
      <c r="J44" s="449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15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3" t="str">
        <f t="shared" si="2"/>
        <v/>
      </c>
      <c r="I45" s="450"/>
      <c r="J45" s="450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15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9"/>
      <c r="J46" s="449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15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3" t="str">
        <f t="shared" si="2"/>
        <v/>
      </c>
      <c r="I47" s="450"/>
      <c r="J47" s="46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15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3" t="str">
        <f t="shared" si="2"/>
        <v/>
      </c>
      <c r="I48" s="450"/>
      <c r="J48" s="450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15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6"/>
      <c r="J49" s="446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15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3" t="str">
        <f t="shared" si="2"/>
        <v/>
      </c>
      <c r="I50" s="444"/>
      <c r="J50" s="444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15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6"/>
      <c r="J51" s="446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15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3" t="str">
        <f t="shared" si="2"/>
        <v/>
      </c>
      <c r="I52" s="444"/>
      <c r="J52" s="444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15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6"/>
      <c r="J53" s="446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15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3" t="str">
        <f t="shared" si="2"/>
        <v/>
      </c>
      <c r="I54" s="444"/>
      <c r="J54" s="444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15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6"/>
      <c r="J55" s="446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15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3" t="str">
        <f t="shared" si="2"/>
        <v/>
      </c>
      <c r="I56" s="444"/>
      <c r="J56" s="444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15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6"/>
      <c r="J57" s="446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15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3" t="str">
        <f t="shared" si="2"/>
        <v/>
      </c>
      <c r="I58" s="444"/>
      <c r="J58" s="444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15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6"/>
      <c r="J59" s="446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15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3" t="str">
        <f t="shared" si="2"/>
        <v/>
      </c>
      <c r="I60" s="444"/>
      <c r="J60" s="444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15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6"/>
      <c r="J61" s="446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15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3" t="str">
        <f t="shared" si="2"/>
        <v/>
      </c>
      <c r="I62" s="444"/>
      <c r="J62" s="444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15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6"/>
      <c r="J63" s="446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15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3" t="str">
        <f t="shared" si="2"/>
        <v/>
      </c>
      <c r="I64" s="444"/>
      <c r="J64" s="444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4" hidden="1" outlineLevel="1" thickBot="1" x14ac:dyDescent="0.2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47" t="str">
        <f t="shared" si="2"/>
        <v/>
      </c>
      <c r="I65" s="448"/>
      <c r="J65" s="448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15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15">
      <c r="A67" s="439" t="s">
        <v>10</v>
      </c>
      <c r="B67" s="435"/>
      <c r="C67" s="435"/>
      <c r="D67" s="440" t="s">
        <v>3</v>
      </c>
      <c r="E67" s="429"/>
      <c r="F67" s="429"/>
      <c r="G67" s="428" t="s">
        <v>4</v>
      </c>
      <c r="H67" s="429"/>
      <c r="I67" s="429"/>
      <c r="J67" s="429"/>
      <c r="K67" s="429"/>
      <c r="L67" s="429"/>
      <c r="M67" s="429"/>
      <c r="N67" s="430"/>
      <c r="O67" s="209"/>
      <c r="P67" s="11"/>
    </row>
    <row r="68" spans="1:22" ht="25" customHeight="1" outlineLevel="1" x14ac:dyDescent="0.15">
      <c r="A68" s="438">
        <v>1</v>
      </c>
      <c r="B68" s="435"/>
      <c r="C68" s="435"/>
      <c r="D68" s="436" t="s">
        <v>5</v>
      </c>
      <c r="E68" s="437"/>
      <c r="F68" s="429"/>
      <c r="G68" s="425" t="s">
        <v>11</v>
      </c>
      <c r="H68" s="426"/>
      <c r="I68" s="426"/>
      <c r="J68" s="426"/>
      <c r="K68" s="426"/>
      <c r="L68" s="426"/>
      <c r="M68" s="426"/>
      <c r="N68" s="427"/>
      <c r="O68" s="209"/>
      <c r="P68" s="11"/>
    </row>
    <row r="69" spans="1:22" ht="25" customHeight="1" outlineLevel="1" x14ac:dyDescent="0.15">
      <c r="A69" s="438">
        <v>3</v>
      </c>
      <c r="B69" s="435"/>
      <c r="C69" s="435"/>
      <c r="D69" s="436" t="s">
        <v>6</v>
      </c>
      <c r="E69" s="437"/>
      <c r="F69" s="429"/>
      <c r="G69" s="425" t="s">
        <v>12</v>
      </c>
      <c r="H69" s="426"/>
      <c r="I69" s="426"/>
      <c r="J69" s="426"/>
      <c r="K69" s="426"/>
      <c r="L69" s="426"/>
      <c r="M69" s="426"/>
      <c r="N69" s="427"/>
      <c r="O69" s="209"/>
      <c r="P69" s="11"/>
    </row>
    <row r="70" spans="1:22" ht="25" customHeight="1" outlineLevel="1" x14ac:dyDescent="0.15">
      <c r="A70" s="438">
        <v>5</v>
      </c>
      <c r="B70" s="435"/>
      <c r="C70" s="435"/>
      <c r="D70" s="436" t="s">
        <v>7</v>
      </c>
      <c r="E70" s="437"/>
      <c r="F70" s="429"/>
      <c r="G70" s="425" t="s">
        <v>13</v>
      </c>
      <c r="H70" s="426"/>
      <c r="I70" s="426"/>
      <c r="J70" s="426"/>
      <c r="K70" s="426"/>
      <c r="L70" s="426"/>
      <c r="M70" s="426"/>
      <c r="N70" s="427"/>
      <c r="O70" s="209"/>
      <c r="P70" s="11"/>
    </row>
    <row r="71" spans="1:22" ht="25" customHeight="1" outlineLevel="1" x14ac:dyDescent="0.15">
      <c r="A71" s="434">
        <v>7</v>
      </c>
      <c r="B71" s="435"/>
      <c r="C71" s="435"/>
      <c r="D71" s="436" t="s">
        <v>8</v>
      </c>
      <c r="E71" s="437"/>
      <c r="F71" s="429"/>
      <c r="G71" s="425" t="s">
        <v>14</v>
      </c>
      <c r="H71" s="426"/>
      <c r="I71" s="426"/>
      <c r="J71" s="426"/>
      <c r="K71" s="426"/>
      <c r="L71" s="426"/>
      <c r="M71" s="426"/>
      <c r="N71" s="427"/>
      <c r="O71" s="209"/>
      <c r="P71" s="11"/>
    </row>
    <row r="72" spans="1:22" ht="25" customHeight="1" outlineLevel="1" x14ac:dyDescent="0.15">
      <c r="A72" s="434">
        <v>9</v>
      </c>
      <c r="B72" s="435"/>
      <c r="C72" s="435"/>
      <c r="D72" s="436" t="s">
        <v>9</v>
      </c>
      <c r="E72" s="437"/>
      <c r="F72" s="429"/>
      <c r="G72" s="425" t="s">
        <v>18</v>
      </c>
      <c r="H72" s="426"/>
      <c r="I72" s="426"/>
      <c r="J72" s="426"/>
      <c r="K72" s="426"/>
      <c r="L72" s="426"/>
      <c r="M72" s="426"/>
      <c r="N72" s="427"/>
      <c r="O72" s="209"/>
      <c r="P72" s="11"/>
    </row>
    <row r="73" spans="1:22" ht="23.25" customHeight="1" outlineLevel="1" x14ac:dyDescent="0.15">
      <c r="A73" s="431" t="s">
        <v>106</v>
      </c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3"/>
      <c r="O73" s="209"/>
      <c r="P73" s="11"/>
    </row>
    <row r="74" spans="1:22" x14ac:dyDescent="0.15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1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15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20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15">
      <c r="A77" s="147"/>
      <c r="B77" s="132"/>
      <c r="C77" s="148" t="str">
        <f t="array" ref="C77:L77">TRANSPOSE(B6:B15)</f>
        <v>F1</v>
      </c>
      <c r="D77" s="148" t="str">
        <v>F2</v>
      </c>
      <c r="E77" s="148" t="str">
        <v>F3</v>
      </c>
      <c r="F77" s="148" t="str">
        <v>F4</v>
      </c>
      <c r="G77" s="148" t="str">
        <v>F5</v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57"/>
      <c r="R77" s="458"/>
      <c r="S77" s="459"/>
    </row>
    <row r="78" spans="1:22" ht="12.75" hidden="1" customHeight="1" outlineLevel="1" x14ac:dyDescent="0.15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15">
      <c r="A79" s="155"/>
      <c r="B79" s="153">
        <v>1</v>
      </c>
      <c r="C79" s="84">
        <v>1</v>
      </c>
      <c r="D79" s="133">
        <f>IF(ISNA(VLOOKUP(($B79*10+D$78),$A$21:$O$65,15,FALSE)),0,VLOOKUP(($B79*10+D$78),$A$21:$O$65,15,FALSE))</f>
        <v>1</v>
      </c>
      <c r="E79" s="133">
        <f t="shared" ref="E79:L86" si="7">IF(ISNA(VLOOKUP(($B79*10+E$78),$A$21:$O$65,15,FALSE)),0,VLOOKUP(($B79*10+E$78),$A$21:$O$65,15,FALSE))</f>
        <v>1</v>
      </c>
      <c r="F79" s="133">
        <f t="shared" si="7"/>
        <v>1</v>
      </c>
      <c r="G79" s="133">
        <f t="shared" si="7"/>
        <v>1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15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1</v>
      </c>
      <c r="G80" s="133">
        <f t="shared" si="7"/>
        <v>1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15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1</v>
      </c>
      <c r="G81" s="133">
        <f>IF(ISNA(VLOOKUP(($B81*10+G$78),$A$21:$O$65,15,FALSE)),0,VLOOKUP(($B81*10+G$78),$A$21:$O$65,15,FALSE))</f>
        <v>1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15">
      <c r="A82" s="156"/>
      <c r="B82" s="153">
        <v>4</v>
      </c>
      <c r="C82" s="133">
        <f t="shared" si="8"/>
        <v>1</v>
      </c>
      <c r="D82" s="133">
        <f t="shared" si="8"/>
        <v>1</v>
      </c>
      <c r="E82" s="133">
        <f t="shared" si="8"/>
        <v>1</v>
      </c>
      <c r="F82" s="84">
        <v>1</v>
      </c>
      <c r="G82" s="133">
        <f>IF(ISNA(VLOOKUP(($B82*10+G$78),$A$21:$O$65,15,FALSE)),0,VLOOKUP(($B82*10+G$78),$A$21:$O$65,15,FALSE))</f>
        <v>1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15">
      <c r="A83" s="156"/>
      <c r="B83" s="153">
        <v>5</v>
      </c>
      <c r="C83" s="133">
        <f t="shared" si="8"/>
        <v>1</v>
      </c>
      <c r="D83" s="133">
        <f t="shared" si="8"/>
        <v>1</v>
      </c>
      <c r="E83" s="133">
        <f t="shared" si="8"/>
        <v>1</v>
      </c>
      <c r="F83" s="133">
        <f t="shared" si="8"/>
        <v>1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15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15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15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15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15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15">
      <c r="A89" s="147"/>
      <c r="B89" s="157" t="s">
        <v>88</v>
      </c>
      <c r="C89" s="135">
        <f>SUM(C79:C88)</f>
        <v>5</v>
      </c>
      <c r="D89" s="135">
        <f t="shared" ref="D89:L89" si="9">SUM(D79:D88)</f>
        <v>5</v>
      </c>
      <c r="E89" s="135">
        <f t="shared" si="9"/>
        <v>5</v>
      </c>
      <c r="F89" s="135">
        <f t="shared" si="9"/>
        <v>5</v>
      </c>
      <c r="G89" s="135">
        <f t="shared" si="9"/>
        <v>5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15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15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0.2</v>
      </c>
    </row>
    <row r="92" spans="1:19" hidden="1" outlineLevel="1" x14ac:dyDescent="0.15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0.2</v>
      </c>
    </row>
    <row r="93" spans="1:19" ht="12.75" hidden="1" customHeight="1" outlineLevel="1" x14ac:dyDescent="0.15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0.2</v>
      </c>
    </row>
    <row r="94" spans="1:19" hidden="1" outlineLevel="1" x14ac:dyDescent="0.15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0.2</v>
      </c>
    </row>
    <row r="95" spans="1:19" hidden="1" outlineLevel="1" x14ac:dyDescent="0.15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0.2</v>
      </c>
    </row>
    <row r="96" spans="1:19" hidden="1" outlineLevel="1" x14ac:dyDescent="0.15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15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15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15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15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15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5</v>
      </c>
      <c r="N101" s="162">
        <f>MMULT(C89:L89,N91:N100)</f>
        <v>5</v>
      </c>
    </row>
    <row r="102" spans="1:14" hidden="1" outlineLevel="1" x14ac:dyDescent="0.15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ca="1" si="14"/>
        <v>1</v>
      </c>
      <c r="G102" s="163">
        <f t="shared" ca="1" si="14"/>
        <v>1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15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ca="1" si="14"/>
        <v>1</v>
      </c>
      <c r="G103" s="163">
        <f t="shared" ca="1" si="14"/>
        <v>1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15">
      <c r="A104" s="147"/>
      <c r="B104" s="136">
        <v>3</v>
      </c>
      <c r="C104" s="360"/>
      <c r="D104" s="360"/>
      <c r="E104" s="163">
        <v>1</v>
      </c>
      <c r="F104" s="163">
        <f t="shared" ca="1" si="14"/>
        <v>1</v>
      </c>
      <c r="G104" s="163">
        <f t="shared" ca="1" si="14"/>
        <v>1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15">
      <c r="A105" s="147"/>
      <c r="B105" s="136">
        <v>4</v>
      </c>
      <c r="C105" s="360"/>
      <c r="D105" s="360"/>
      <c r="E105" s="360"/>
      <c r="F105" s="163">
        <v>1</v>
      </c>
      <c r="G105" s="163">
        <f t="shared" ca="1" si="14"/>
        <v>1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15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15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15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15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15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15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15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15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1</v>
      </c>
      <c r="G113" s="163">
        <f t="shared" ca="1" si="15"/>
        <v>1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15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1</v>
      </c>
      <c r="G114" s="163">
        <f t="shared" ca="1" si="15"/>
        <v>1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15">
      <c r="A115" s="147"/>
      <c r="B115" s="136">
        <v>3</v>
      </c>
      <c r="C115" s="360"/>
      <c r="D115" s="360"/>
      <c r="E115" s="362">
        <v>1</v>
      </c>
      <c r="F115" s="163">
        <f t="shared" ca="1" si="15"/>
        <v>1</v>
      </c>
      <c r="G115" s="163">
        <f t="shared" ca="1" si="15"/>
        <v>1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15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1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15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15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15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15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15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15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15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15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ca="1" si="16"/>
        <v>A1</v>
      </c>
      <c r="G124" s="163" t="str">
        <f t="shared" ca="1" si="16"/>
        <v>A1</v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15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ca="1" si="16"/>
        <v>A1</v>
      </c>
      <c r="G125" s="163" t="str">
        <f t="shared" ca="1" si="16"/>
        <v>A1</v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15">
      <c r="A126" s="147"/>
      <c r="B126" s="136">
        <v>3</v>
      </c>
      <c r="C126" s="360"/>
      <c r="D126" s="360"/>
      <c r="E126" s="362">
        <v>1</v>
      </c>
      <c r="F126" s="163" t="str">
        <f t="shared" ca="1" si="16"/>
        <v>A1</v>
      </c>
      <c r="G126" s="163" t="str">
        <f t="shared" ca="1" si="16"/>
        <v>A1</v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15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ca="1" si="16"/>
        <v>A1</v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15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15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15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15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15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15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1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43" priority="35" stopIfTrue="1" operator="equal">
      <formula>0</formula>
    </cfRule>
  </conditionalFormatting>
  <conditionalFormatting sqref="A79:A86 N77 C77:I77">
    <cfRule type="cellIs" dxfId="42" priority="34" stopIfTrue="1" operator="equal">
      <formula>"n/a"</formula>
    </cfRule>
  </conditionalFormatting>
  <conditionalFormatting sqref="K27:L27">
    <cfRule type="cellIs" dxfId="4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0" priority="32" operator="notEqual">
      <formula>0</formula>
    </cfRule>
  </conditionalFormatting>
  <conditionalFormatting sqref="C87:J88 K88">
    <cfRule type="cellIs" dxfId="39" priority="27" operator="notEqual">
      <formula>0</formula>
    </cfRule>
  </conditionalFormatting>
  <conditionalFormatting sqref="J87:J88 K88">
    <cfRule type="cellIs" dxfId="38" priority="26" operator="notEqual">
      <formula>0</formula>
    </cfRule>
  </conditionalFormatting>
  <conditionalFormatting sqref="K88">
    <cfRule type="cellIs" dxfId="37" priority="25" operator="notEqual">
      <formula>0</formula>
    </cfRule>
  </conditionalFormatting>
  <conditionalFormatting sqref="K21:L65">
    <cfRule type="expression" dxfId="36" priority="23">
      <formula>AND($A21&gt;0,OR($K21="",$L21=""))</formula>
    </cfRule>
    <cfRule type="expression" dxfId="35" priority="24">
      <formula>($A21=0)</formula>
    </cfRule>
  </conditionalFormatting>
  <conditionalFormatting sqref="C88:K88">
    <cfRule type="cellIs" dxfId="34" priority="22" operator="notEqual">
      <formula>0</formula>
    </cfRule>
  </conditionalFormatting>
  <conditionalFormatting sqref="D81:D88 E82:E88 F83:F88 G84:G88 H85:H88 I86:I88 J87:J88 K88 C80:C88">
    <cfRule type="cellIs" dxfId="33" priority="21" operator="notEqual">
      <formula>0</formula>
    </cfRule>
  </conditionalFormatting>
  <conditionalFormatting sqref="D81:D88 E82:E88 F83:F88 G84:G88 H85:H88 I86:I88 J87:J88 K88 C80:C88">
    <cfRule type="cellIs" dxfId="32" priority="20" operator="notEqual">
      <formula>0</formula>
    </cfRule>
  </conditionalFormatting>
  <conditionalFormatting sqref="G17">
    <cfRule type="expression" dxfId="31" priority="19">
      <formula>ISBLANK($G$17)</formula>
    </cfRule>
  </conditionalFormatting>
  <conditionalFormatting sqref="C91:L100">
    <cfRule type="cellIs" dxfId="30" priority="16" operator="equal">
      <formula>0</formula>
    </cfRule>
  </conditionalFormatting>
  <conditionalFormatting sqref="N91:N100">
    <cfRule type="cellIs" dxfId="2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8" priority="13" operator="lessThan">
      <formula>0.00001</formula>
    </cfRule>
  </conditionalFormatting>
  <conditionalFormatting sqref="B6:F15">
    <cfRule type="expression" dxfId="27" priority="12">
      <formula>$B6&lt;&gt;""</formula>
    </cfRule>
  </conditionalFormatting>
  <conditionalFormatting sqref="B17">
    <cfRule type="expression" dxfId="26" priority="11">
      <formula>ISBLANK($B$17)</formula>
    </cfRule>
  </conditionalFormatting>
  <conditionalFormatting sqref="G6:N15">
    <cfRule type="expression" dxfId="25" priority="10">
      <formula>$B6&lt;&gt;""</formula>
    </cfRule>
  </conditionalFormatting>
  <conditionalFormatting sqref="M17">
    <cfRule type="expression" dxfId="24" priority="9" stopIfTrue="1">
      <formula>$M$17&gt;$K$17</formula>
    </cfRule>
  </conditionalFormatting>
  <conditionalFormatting sqref="M21:M65">
    <cfRule type="cellIs" dxfId="23" priority="3" operator="greaterThan">
      <formula>3</formula>
    </cfRule>
    <cfRule type="cellIs" dxfId="22" priority="4" operator="equal">
      <formula>3</formula>
    </cfRule>
    <cfRule type="cellIs" dxfId="21" priority="5" operator="equal">
      <formula>2</formula>
    </cfRule>
    <cfRule type="cellIs" dxfId="20" priority="6" operator="equal">
      <formula>1</formula>
    </cfRule>
  </conditionalFormatting>
  <conditionalFormatting sqref="C102:L111">
    <cfRule type="cellIs" dxfId="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1400-000000000000}">
      <formula1>$O$19:$O$20</formula1>
    </dataValidation>
    <dataValidation type="whole" allowBlank="1" showInputMessage="1" showErrorMessage="1" sqref="M74 M66" xr:uid="{00000000-0002-0000-1400-000001000000}">
      <formula1>1</formula1>
      <formula2>9</formula2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51"/>
    <pageSetUpPr fitToPage="1"/>
  </sheetPr>
  <dimension ref="A1:AS148"/>
  <sheetViews>
    <sheetView topLeftCell="A10" workbookViewId="0">
      <selection activeCell="E9" sqref="E9"/>
    </sheetView>
  </sheetViews>
  <sheetFormatPr baseColWidth="10" defaultColWidth="9.1640625" defaultRowHeight="12" outlineLevelCol="1" x14ac:dyDescent="0.15"/>
  <cols>
    <col min="1" max="1" width="5.6640625" style="18" customWidth="1"/>
    <col min="2" max="11" width="4.83203125" style="18" customWidth="1"/>
    <col min="12" max="12" width="5.6640625" style="18" customWidth="1"/>
    <col min="13" max="22" width="4.83203125" style="18" customWidth="1"/>
    <col min="23" max="23" width="5" style="18" customWidth="1"/>
    <col min="24" max="33" width="4.83203125" style="18" hidden="1" customWidth="1" outlineLevel="1"/>
    <col min="34" max="34" width="5.6640625" style="18" hidden="1" customWidth="1" outlineLevel="1"/>
    <col min="35" max="44" width="4.83203125" style="18" hidden="1" customWidth="1" outlineLevel="1"/>
    <col min="45" max="45" width="9.1640625" style="18" collapsed="1"/>
    <col min="46" max="16384" width="9.1640625" style="18"/>
  </cols>
  <sheetData>
    <row r="1" spans="1:44" ht="18" x14ac:dyDescent="0.2">
      <c r="A1" s="2" t="s">
        <v>0</v>
      </c>
      <c r="B1" s="17"/>
      <c r="C1" s="17"/>
      <c r="F1" s="10" t="s">
        <v>23</v>
      </c>
    </row>
    <row r="2" spans="1:44" s="7" customFormat="1" ht="13" x14ac:dyDescent="0.15">
      <c r="A2" s="65" t="s">
        <v>52</v>
      </c>
      <c r="B2" s="6"/>
      <c r="C2" s="22"/>
      <c r="D2" s="22"/>
      <c r="E2" s="22"/>
      <c r="F2" s="113" t="s">
        <v>117</v>
      </c>
      <c r="G2" s="22"/>
      <c r="H2" s="22"/>
      <c r="I2" s="22"/>
      <c r="J2" s="22"/>
      <c r="K2" s="22"/>
    </row>
    <row r="3" spans="1:44" s="7" customFormat="1" ht="13" x14ac:dyDescent="0.15">
      <c r="A3" s="1"/>
      <c r="B3" s="6"/>
      <c r="C3" s="22"/>
      <c r="D3" s="22"/>
      <c r="E3" s="22"/>
      <c r="F3" s="22"/>
      <c r="G3" s="22"/>
      <c r="H3" s="22"/>
      <c r="I3" s="22"/>
      <c r="J3" s="22"/>
      <c r="K3" s="22"/>
    </row>
    <row r="4" spans="1:44" s="7" customFormat="1" ht="13" x14ac:dyDescent="0.15">
      <c r="A4" s="1"/>
      <c r="B4" s="6"/>
      <c r="C4" s="22"/>
      <c r="D4" s="22"/>
      <c r="E4" s="22"/>
      <c r="F4" s="22"/>
      <c r="G4" s="22"/>
      <c r="H4" s="22"/>
      <c r="I4" s="22"/>
      <c r="J4" s="22"/>
      <c r="K4" s="22"/>
      <c r="N4" s="26">
        <f>Summary!B7</f>
        <v>1</v>
      </c>
      <c r="O4" s="27" t="s">
        <v>30</v>
      </c>
    </row>
    <row r="5" spans="1:44" s="7" customFormat="1" ht="13" x14ac:dyDescent="0.15">
      <c r="A5" s="1"/>
      <c r="B5" s="113" t="s">
        <v>133</v>
      </c>
      <c r="C5" s="22"/>
      <c r="D5" s="22"/>
      <c r="E5" s="22"/>
      <c r="F5" s="22"/>
      <c r="G5" s="22"/>
      <c r="H5" s="22"/>
      <c r="I5" s="22"/>
      <c r="J5" s="22"/>
      <c r="K5" s="22"/>
      <c r="N5" s="26">
        <f>Summary!B5</f>
        <v>5</v>
      </c>
      <c r="O5" s="28" t="s">
        <v>35</v>
      </c>
      <c r="X5" s="65" t="s">
        <v>129</v>
      </c>
    </row>
    <row r="7" spans="1:44" ht="13" x14ac:dyDescent="0.15">
      <c r="A7" s="112" t="s">
        <v>72</v>
      </c>
      <c r="B7" s="477" t="s">
        <v>38</v>
      </c>
      <c r="C7" s="477"/>
      <c r="D7" s="477"/>
      <c r="E7" s="477"/>
      <c r="F7" s="477"/>
      <c r="G7" s="477"/>
      <c r="H7" s="477"/>
      <c r="I7" s="477"/>
      <c r="J7" s="70"/>
      <c r="K7" s="70"/>
      <c r="L7" s="111">
        <v>1</v>
      </c>
      <c r="M7" s="474" t="str">
        <f ca="1">INDIRECT(ADDRESS(17,2,1,1,"in"&amp;TEXT(L7,"@")))</f>
        <v>Participant 1</v>
      </c>
      <c r="N7" s="474"/>
      <c r="O7" s="474"/>
      <c r="P7" s="474"/>
      <c r="Q7" s="474"/>
      <c r="R7" s="474"/>
      <c r="S7" s="328">
        <f ca="1">INDIRECT(ADDRESS(17,6,1,1,"in"&amp;TEXT(L7,"@")))</f>
        <v>1</v>
      </c>
      <c r="T7" s="108"/>
      <c r="U7" s="475">
        <f ca="1">INDIRECT(ADDRESS(17,7,1,1,"in"&amp;TEXT(L7,"@")))</f>
        <v>0</v>
      </c>
      <c r="V7" s="474"/>
      <c r="X7" s="334" t="s">
        <v>153</v>
      </c>
      <c r="Y7" s="334"/>
      <c r="Z7" s="334"/>
      <c r="AA7" s="334"/>
      <c r="AB7" s="334"/>
      <c r="AC7" s="336" t="s">
        <v>130</v>
      </c>
      <c r="AD7" s="334">
        <f ca="1">SUM(w_p1,w_p2,w_p3,w_p4,w_p5,w_p6,w_p7,w_p8,w_p9,w_p10,w_p11,w_p12,w_p13,w_p14,w_p15,w_p16,w_p17,w_p18,w_p19,w_p20)</f>
        <v>1</v>
      </c>
      <c r="AE7" s="334"/>
      <c r="AF7" s="325"/>
      <c r="AG7" s="325"/>
      <c r="AH7" s="111"/>
      <c r="AI7" s="474"/>
      <c r="AJ7" s="474"/>
      <c r="AK7" s="474"/>
      <c r="AL7" s="474"/>
      <c r="AM7" s="474"/>
      <c r="AN7" s="474"/>
      <c r="AO7" s="329">
        <f ca="1">IF(L7&gt;$N$4,0,IF(S7=0,1,S7))</f>
        <v>1</v>
      </c>
      <c r="AP7" s="108"/>
      <c r="AQ7" s="475"/>
      <c r="AR7" s="474"/>
    </row>
    <row r="8" spans="1:44" x14ac:dyDescent="0.15">
      <c r="B8" s="19">
        <v>1</v>
      </c>
      <c r="C8" s="19">
        <v>2</v>
      </c>
      <c r="D8" s="19">
        <v>3</v>
      </c>
      <c r="E8" s="19">
        <v>4</v>
      </c>
      <c r="F8" s="19">
        <v>5</v>
      </c>
      <c r="G8" s="19">
        <v>6</v>
      </c>
      <c r="H8" s="19">
        <v>7</v>
      </c>
      <c r="I8" s="19">
        <v>8</v>
      </c>
      <c r="J8" s="19">
        <v>9</v>
      </c>
      <c r="K8" s="19">
        <v>10</v>
      </c>
      <c r="M8" s="19">
        <v>1</v>
      </c>
      <c r="N8" s="19">
        <v>2</v>
      </c>
      <c r="O8" s="19">
        <v>3</v>
      </c>
      <c r="P8" s="19">
        <v>4</v>
      </c>
      <c r="Q8" s="19">
        <v>5</v>
      </c>
      <c r="R8" s="19">
        <v>6</v>
      </c>
      <c r="S8" s="19">
        <v>7</v>
      </c>
      <c r="T8" s="19">
        <v>8</v>
      </c>
      <c r="U8" s="18">
        <v>9</v>
      </c>
      <c r="V8" s="18">
        <v>10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I8" s="19"/>
      <c r="AJ8" s="19"/>
      <c r="AK8" s="19"/>
      <c r="AL8" s="19"/>
      <c r="AM8" s="19"/>
      <c r="AN8" s="19"/>
      <c r="AO8" s="19"/>
      <c r="AP8" s="19"/>
    </row>
    <row r="9" spans="1:44" x14ac:dyDescent="0.15">
      <c r="A9" s="18">
        <v>1</v>
      </c>
      <c r="B9" s="84"/>
      <c r="C9" s="104">
        <f ca="1">IF((C$8&gt;$N$5)+($A9&gt;$N$5),0,EXP(Y9))</f>
        <v>0.2</v>
      </c>
      <c r="D9" s="104">
        <f t="shared" ref="D9:K9" ca="1" si="0">IF((D$8&gt;$N$5)+($A9&gt;$N$5),0,EXP(Z9))</f>
        <v>0.33333333333333331</v>
      </c>
      <c r="E9" s="104">
        <f t="shared" ca="1" si="0"/>
        <v>9.0000000000000018</v>
      </c>
      <c r="F9" s="104">
        <f t="shared" ca="1" si="0"/>
        <v>0.33333333333333331</v>
      </c>
      <c r="G9" s="104">
        <f t="shared" si="0"/>
        <v>0</v>
      </c>
      <c r="H9" s="104">
        <f t="shared" si="0"/>
        <v>0</v>
      </c>
      <c r="I9" s="104">
        <f t="shared" si="0"/>
        <v>0</v>
      </c>
      <c r="J9" s="104">
        <f t="shared" si="0"/>
        <v>0</v>
      </c>
      <c r="K9" s="104">
        <f t="shared" si="0"/>
        <v>0</v>
      </c>
      <c r="L9" s="18">
        <v>1</v>
      </c>
      <c r="M9" s="31">
        <f t="array" ref="M9:V18">Matrix1</f>
        <v>1</v>
      </c>
      <c r="N9" s="32">
        <v>0.2</v>
      </c>
      <c r="O9" s="32">
        <v>0.33333333333333331</v>
      </c>
      <c r="P9" s="32">
        <v>9</v>
      </c>
      <c r="Q9" s="32">
        <v>0.33333333333333331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X9" s="84"/>
      <c r="Y9" s="104">
        <f t="shared" ref="Y9:AG9" ca="1" si="1">SUM(w_p1*AJ9,w_p2*Y22,w_p3*AJ22,w_p4*Y35,w_p5*AJ35,w_p6*Y48,w_p7*AJ48,w_p8*Y61,w_p9*AJ61,w_p10*Y74,w_p11*AJ74,w_p12*Y87,w_p13*AJ87,w_p14*Y100,w_p15*AJ100,w_p16*Y113,w_p17*AJ113,w_p18*Y126,w_p19*AJ126,w_p20*Y139)/$AD$7</f>
        <v>-1.6094379124341003</v>
      </c>
      <c r="Z9" s="104">
        <f t="shared" ca="1" si="1"/>
        <v>-1.0986122886681098</v>
      </c>
      <c r="AA9" s="104">
        <f t="shared" ca="1" si="1"/>
        <v>2.1972245773362196</v>
      </c>
      <c r="AB9" s="104">
        <f t="shared" ca="1" si="1"/>
        <v>-1.0986122886681098</v>
      </c>
      <c r="AC9" s="104" t="e">
        <f t="shared" ca="1" si="1"/>
        <v>#VALUE!</v>
      </c>
      <c r="AD9" s="104" t="e">
        <f t="shared" ca="1" si="1"/>
        <v>#VALUE!</v>
      </c>
      <c r="AE9" s="104" t="e">
        <f t="shared" ca="1" si="1"/>
        <v>#VALUE!</v>
      </c>
      <c r="AF9" s="104" t="e">
        <f t="shared" ca="1" si="1"/>
        <v>#VALUE!</v>
      </c>
      <c r="AG9" s="104" t="e">
        <f t="shared" ca="1" si="1"/>
        <v>#VALUE!</v>
      </c>
      <c r="AI9" s="330"/>
      <c r="AJ9" s="331">
        <f>IF(N9=0,0,LN(N9))</f>
        <v>-1.6094379124341003</v>
      </c>
      <c r="AK9" s="331">
        <f t="shared" ref="AK9:AR9" si="2">IF(O9=0,"",LN(O9))</f>
        <v>-1.0986122886681098</v>
      </c>
      <c r="AL9" s="331">
        <f t="shared" si="2"/>
        <v>2.1972245773362196</v>
      </c>
      <c r="AM9" s="331">
        <f t="shared" si="2"/>
        <v>-1.0986122886681098</v>
      </c>
      <c r="AN9" s="331" t="str">
        <f t="shared" si="2"/>
        <v/>
      </c>
      <c r="AO9" s="331" t="str">
        <f t="shared" si="2"/>
        <v/>
      </c>
      <c r="AP9" s="331" t="str">
        <f t="shared" si="2"/>
        <v/>
      </c>
      <c r="AQ9" s="331" t="str">
        <f>IF(U9=0,"",LN(U9))</f>
        <v/>
      </c>
      <c r="AR9" s="331" t="str">
        <f t="shared" si="2"/>
        <v/>
      </c>
    </row>
    <row r="10" spans="1:44" x14ac:dyDescent="0.15">
      <c r="A10" s="18">
        <v>2</v>
      </c>
      <c r="B10" s="104">
        <f t="shared" ref="B10:B18" ca="1" si="3">IF(($A10&gt;$N$5)+(B$8&gt;$N$5),0,1/INDEX(MatrixC,B$8,$A10))</f>
        <v>5</v>
      </c>
      <c r="C10" s="84"/>
      <c r="D10" s="104">
        <f t="shared" ref="D10:K10" ca="1" si="4">IF((D$8&gt;$N$5)+($A10&gt;$N$5),0,EXP(Z10))</f>
        <v>3.0000000000000004</v>
      </c>
      <c r="E10" s="104">
        <f t="shared" ca="1" si="4"/>
        <v>1</v>
      </c>
      <c r="F10" s="104">
        <f t="shared" ca="1" si="4"/>
        <v>1</v>
      </c>
      <c r="G10" s="104">
        <f t="shared" si="4"/>
        <v>0</v>
      </c>
      <c r="H10" s="104">
        <f t="shared" si="4"/>
        <v>0</v>
      </c>
      <c r="I10" s="104">
        <f t="shared" si="4"/>
        <v>0</v>
      </c>
      <c r="J10" s="104">
        <f t="shared" si="4"/>
        <v>0</v>
      </c>
      <c r="K10" s="104">
        <f t="shared" si="4"/>
        <v>0</v>
      </c>
      <c r="L10" s="18">
        <v>2</v>
      </c>
      <c r="M10" s="32">
        <v>5</v>
      </c>
      <c r="N10" s="31">
        <v>1</v>
      </c>
      <c r="O10" s="32">
        <v>3</v>
      </c>
      <c r="P10" s="32">
        <v>1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X10" s="104"/>
      <c r="Y10" s="84"/>
      <c r="Z10" s="104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1.0986122886681098</v>
      </c>
      <c r="AA10" s="104">
        <f t="shared" ca="1" si="5"/>
        <v>0</v>
      </c>
      <c r="AB10" s="104">
        <f t="shared" ca="1" si="5"/>
        <v>0</v>
      </c>
      <c r="AC10" s="104" t="e">
        <f t="shared" ca="1" si="5"/>
        <v>#VALUE!</v>
      </c>
      <c r="AD10" s="104" t="e">
        <f t="shared" ca="1" si="5"/>
        <v>#VALUE!</v>
      </c>
      <c r="AE10" s="104" t="e">
        <f t="shared" ca="1" si="5"/>
        <v>#VALUE!</v>
      </c>
      <c r="AF10" s="104" t="e">
        <f t="shared" ca="1" si="5"/>
        <v>#VALUE!</v>
      </c>
      <c r="AG10" s="104" t="e">
        <f t="shared" ca="1" si="5"/>
        <v>#VALUE!</v>
      </c>
      <c r="AI10" s="331"/>
      <c r="AJ10" s="330"/>
      <c r="AK10" s="331">
        <f t="shared" ref="AK10" si="6">IF(O10=0,"",LN(O10))</f>
        <v>1.0986122886681098</v>
      </c>
      <c r="AL10" s="331">
        <f t="shared" ref="AL10" si="7">IF(P10=0,"",LN(P10))</f>
        <v>0</v>
      </c>
      <c r="AM10" s="331">
        <f t="shared" ref="AM10" si="8">IF(Q10=0,"",LN(Q10))</f>
        <v>0</v>
      </c>
      <c r="AN10" s="331" t="str">
        <f t="shared" ref="AN10" si="9">IF(R10=0,"",LN(R10))</f>
        <v/>
      </c>
      <c r="AO10" s="331" t="str">
        <f t="shared" ref="AO10" si="10">IF(S10=0,"",LN(S10))</f>
        <v/>
      </c>
      <c r="AP10" s="331" t="str">
        <f t="shared" ref="AP10" si="11">IF(T10=0,"",LN(T10))</f>
        <v/>
      </c>
      <c r="AQ10" s="331" t="str">
        <f t="shared" ref="AQ10" si="12">IF(U10=0,"",LN(U10))</f>
        <v/>
      </c>
      <c r="AR10" s="331" t="str">
        <f t="shared" ref="AR10" si="13">IF(V10=0,"",LN(V10))</f>
        <v/>
      </c>
    </row>
    <row r="11" spans="1:44" x14ac:dyDescent="0.15">
      <c r="A11" s="18">
        <v>3</v>
      </c>
      <c r="B11" s="104">
        <f t="shared" ca="1" si="3"/>
        <v>3</v>
      </c>
      <c r="C11" s="104">
        <f t="shared" ref="C11:C18" ca="1" si="14">IF(($A11&gt;$N$5)+(C$8&gt;$N$5),0,1/INDEX(MatrixC,C$8,$A11))</f>
        <v>0.33333333333333326</v>
      </c>
      <c r="D11" s="84"/>
      <c r="E11" s="104">
        <f t="shared" ref="E11:K11" ca="1" si="15">IF((E$8&gt;$N$5)+($A11&gt;$N$5),0,EXP(AA11))</f>
        <v>1</v>
      </c>
      <c r="F11" s="104">
        <f t="shared" ca="1" si="15"/>
        <v>1</v>
      </c>
      <c r="G11" s="104">
        <f t="shared" si="15"/>
        <v>0</v>
      </c>
      <c r="H11" s="104">
        <f t="shared" si="15"/>
        <v>0</v>
      </c>
      <c r="I11" s="104">
        <f t="shared" si="15"/>
        <v>0</v>
      </c>
      <c r="J11" s="104">
        <f t="shared" si="15"/>
        <v>0</v>
      </c>
      <c r="K11" s="104">
        <f t="shared" si="15"/>
        <v>0</v>
      </c>
      <c r="L11" s="18">
        <v>3</v>
      </c>
      <c r="M11" s="32">
        <v>3</v>
      </c>
      <c r="N11" s="32">
        <v>0.33333333333333331</v>
      </c>
      <c r="O11" s="31">
        <v>1</v>
      </c>
      <c r="P11" s="32">
        <v>1</v>
      </c>
      <c r="Q11" s="32">
        <v>1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X11" s="104"/>
      <c r="Y11" s="104"/>
      <c r="Z11" s="84"/>
      <c r="AA11" s="104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104">
        <f t="shared" ca="1" si="16"/>
        <v>0</v>
      </c>
      <c r="AC11" s="104" t="e">
        <f t="shared" ca="1" si="16"/>
        <v>#VALUE!</v>
      </c>
      <c r="AD11" s="104" t="e">
        <f t="shared" ca="1" si="16"/>
        <v>#VALUE!</v>
      </c>
      <c r="AE11" s="104" t="e">
        <f t="shared" ca="1" si="16"/>
        <v>#VALUE!</v>
      </c>
      <c r="AF11" s="104" t="e">
        <f t="shared" ca="1" si="16"/>
        <v>#VALUE!</v>
      </c>
      <c r="AG11" s="104" t="e">
        <f t="shared" ca="1" si="16"/>
        <v>#VALUE!</v>
      </c>
      <c r="AI11" s="331"/>
      <c r="AJ11" s="331"/>
      <c r="AK11" s="330"/>
      <c r="AL11" s="331">
        <f t="shared" ref="AL11" si="17">IF(P11=0,"",LN(P11))</f>
        <v>0</v>
      </c>
      <c r="AM11" s="331">
        <f t="shared" ref="AM11" si="18">IF(Q11=0,"",LN(Q11))</f>
        <v>0</v>
      </c>
      <c r="AN11" s="331" t="str">
        <f t="shared" ref="AN11" si="19">IF(R11=0,"",LN(R11))</f>
        <v/>
      </c>
      <c r="AO11" s="331" t="str">
        <f t="shared" ref="AO11" si="20">IF(S11=0,"",LN(S11))</f>
        <v/>
      </c>
      <c r="AP11" s="331" t="str">
        <f t="shared" ref="AP11" si="21">IF(T11=0,"",LN(T11))</f>
        <v/>
      </c>
      <c r="AQ11" s="331" t="str">
        <f t="shared" ref="AQ11" si="22">IF(U11=0,"",LN(U11))</f>
        <v/>
      </c>
      <c r="AR11" s="331" t="str">
        <f t="shared" ref="AR11" si="23">IF(V11=0,"",LN(V11))</f>
        <v/>
      </c>
    </row>
    <row r="12" spans="1:44" x14ac:dyDescent="0.15">
      <c r="A12" s="18">
        <v>4</v>
      </c>
      <c r="B12" s="104">
        <f t="shared" ca="1" si="3"/>
        <v>0.11111111111111109</v>
      </c>
      <c r="C12" s="104">
        <f t="shared" ca="1" si="14"/>
        <v>1</v>
      </c>
      <c r="D12" s="104">
        <f t="shared" ref="D12:D18" ca="1" si="24">IF(($A12&gt;$N$5)+(D$8&gt;$N$5),0,1/INDEX(MatrixC,D$8,$A12))</f>
        <v>1</v>
      </c>
      <c r="E12" s="84"/>
      <c r="F12" s="104">
        <f t="shared" ref="F12:K12" ca="1" si="25">IF((F$8&gt;$N$5)+($A12&gt;$N$5),0,EXP(AB12))</f>
        <v>1</v>
      </c>
      <c r="G12" s="104">
        <f t="shared" si="25"/>
        <v>0</v>
      </c>
      <c r="H12" s="104">
        <f t="shared" si="25"/>
        <v>0</v>
      </c>
      <c r="I12" s="104">
        <f t="shared" si="25"/>
        <v>0</v>
      </c>
      <c r="J12" s="104">
        <f t="shared" si="25"/>
        <v>0</v>
      </c>
      <c r="K12" s="104">
        <f t="shared" si="25"/>
        <v>0</v>
      </c>
      <c r="L12" s="18">
        <v>4</v>
      </c>
      <c r="M12" s="32">
        <v>0.1111111111111111</v>
      </c>
      <c r="N12" s="32">
        <v>1</v>
      </c>
      <c r="O12" s="32">
        <v>1</v>
      </c>
      <c r="P12" s="31">
        <v>1</v>
      </c>
      <c r="Q12" s="32">
        <v>1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X12" s="104"/>
      <c r="Y12" s="104"/>
      <c r="Z12" s="104"/>
      <c r="AA12" s="84"/>
      <c r="AB12" s="104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104" t="e">
        <f t="shared" ca="1" si="26"/>
        <v>#VALUE!</v>
      </c>
      <c r="AD12" s="104" t="e">
        <f t="shared" ca="1" si="26"/>
        <v>#VALUE!</v>
      </c>
      <c r="AE12" s="104" t="e">
        <f t="shared" ca="1" si="26"/>
        <v>#VALUE!</v>
      </c>
      <c r="AF12" s="104" t="e">
        <f t="shared" ca="1" si="26"/>
        <v>#VALUE!</v>
      </c>
      <c r="AG12" s="104" t="e">
        <f t="shared" ca="1" si="26"/>
        <v>#VALUE!</v>
      </c>
      <c r="AI12" s="331"/>
      <c r="AJ12" s="331"/>
      <c r="AK12" s="331"/>
      <c r="AL12" s="330"/>
      <c r="AM12" s="331">
        <f t="shared" ref="AM12" si="27">IF(Q12=0,"",LN(Q12))</f>
        <v>0</v>
      </c>
      <c r="AN12" s="331" t="str">
        <f t="shared" ref="AN12" si="28">IF(R12=0,"",LN(R12))</f>
        <v/>
      </c>
      <c r="AO12" s="331" t="str">
        <f t="shared" ref="AO12" si="29">IF(S12=0,"",LN(S12))</f>
        <v/>
      </c>
      <c r="AP12" s="331" t="str">
        <f t="shared" ref="AP12" si="30">IF(T12=0,"",LN(T12))</f>
        <v/>
      </c>
      <c r="AQ12" s="331" t="str">
        <f t="shared" ref="AQ12" si="31">IF(U12=0,"",LN(U12))</f>
        <v/>
      </c>
      <c r="AR12" s="331" t="str">
        <f t="shared" ref="AR12" si="32">IF(V12=0,"",LN(V12))</f>
        <v/>
      </c>
    </row>
    <row r="13" spans="1:44" x14ac:dyDescent="0.15">
      <c r="A13" s="18">
        <v>5</v>
      </c>
      <c r="B13" s="104">
        <f t="shared" ca="1" si="3"/>
        <v>3</v>
      </c>
      <c r="C13" s="104">
        <f t="shared" ca="1" si="14"/>
        <v>1</v>
      </c>
      <c r="D13" s="104">
        <f t="shared" ca="1" si="24"/>
        <v>1</v>
      </c>
      <c r="E13" s="104">
        <f t="shared" ref="E13:E18" ca="1" si="33">IF(($A13&gt;$N$5)+(E$8&gt;$N$5),0,1/INDEX(MatrixC,E$8,$A13))</f>
        <v>1</v>
      </c>
      <c r="F13" s="84"/>
      <c r="G13" s="104">
        <f>IF((G$8&gt;$N$5)+($A13&gt;$N$5),0,EXP(AC13))</f>
        <v>0</v>
      </c>
      <c r="H13" s="104">
        <f>IF((H$8&gt;$N$5)+($A13&gt;$N$5),0,EXP(AD13))</f>
        <v>0</v>
      </c>
      <c r="I13" s="104">
        <f>IF((I$8&gt;$N$5)+($A13&gt;$N$5),0,EXP(AE13))</f>
        <v>0</v>
      </c>
      <c r="J13" s="104">
        <f>IF((J$8&gt;$N$5)+($A13&gt;$N$5),0,EXP(AF13))</f>
        <v>0</v>
      </c>
      <c r="K13" s="104">
        <f>IF((K$8&gt;$N$5)+($A13&gt;$N$5),0,EXP(AG13))</f>
        <v>0</v>
      </c>
      <c r="L13" s="18">
        <v>5</v>
      </c>
      <c r="M13" s="32">
        <v>3</v>
      </c>
      <c r="N13" s="32">
        <v>1</v>
      </c>
      <c r="O13" s="32">
        <v>1</v>
      </c>
      <c r="P13" s="32">
        <v>1</v>
      </c>
      <c r="Q13" s="31">
        <v>1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X13" s="104"/>
      <c r="Y13" s="104"/>
      <c r="Z13" s="104"/>
      <c r="AA13" s="104"/>
      <c r="AB13" s="84"/>
      <c r="AC13" s="104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104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104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104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104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331"/>
      <c r="AJ13" s="331"/>
      <c r="AK13" s="331"/>
      <c r="AL13" s="331"/>
      <c r="AM13" s="330"/>
      <c r="AN13" s="331" t="str">
        <f t="shared" ref="AN13" si="34">IF(R13=0,"",LN(R13))</f>
        <v/>
      </c>
      <c r="AO13" s="331" t="str">
        <f t="shared" ref="AO13" si="35">IF(S13=0,"",LN(S13))</f>
        <v/>
      </c>
      <c r="AP13" s="331" t="str">
        <f t="shared" ref="AP13" si="36">IF(T13=0,"",LN(T13))</f>
        <v/>
      </c>
      <c r="AQ13" s="331" t="str">
        <f t="shared" ref="AQ13" si="37">IF(U13=0,"",LN(U13))</f>
        <v/>
      </c>
      <c r="AR13" s="331" t="str">
        <f t="shared" ref="AR13" si="38">IF(V13=0,"",LN(V13))</f>
        <v/>
      </c>
    </row>
    <row r="14" spans="1:44" x14ac:dyDescent="0.15">
      <c r="A14" s="18">
        <v>6</v>
      </c>
      <c r="B14" s="104">
        <f t="shared" si="3"/>
        <v>0</v>
      </c>
      <c r="C14" s="104">
        <f t="shared" si="14"/>
        <v>0</v>
      </c>
      <c r="D14" s="104">
        <f t="shared" si="24"/>
        <v>0</v>
      </c>
      <c r="E14" s="104">
        <f t="shared" si="33"/>
        <v>0</v>
      </c>
      <c r="F14" s="104">
        <f>IF(($A14&gt;$N$5)+(F$8&gt;$N$5),0,1/INDEX(MatrixC,F$8,$A14))</f>
        <v>0</v>
      </c>
      <c r="G14" s="84"/>
      <c r="H14" s="104">
        <f>IF((H$8&gt;$N$5)+($A14&gt;$N$5),0,EXP(AD14))</f>
        <v>0</v>
      </c>
      <c r="I14" s="104">
        <f>IF((I$8&gt;$N$5)+($A14&gt;$N$5),0,EXP(AE14))</f>
        <v>0</v>
      </c>
      <c r="J14" s="104">
        <f>IF((J$8&gt;$N$5)+($A14&gt;$N$5),0,EXP(AF14))</f>
        <v>0</v>
      </c>
      <c r="K14" s="104">
        <f>IF((K$8&gt;$N$5)+($A14&gt;$N$5),0,EXP(AG14))</f>
        <v>0</v>
      </c>
      <c r="L14" s="18">
        <v>6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1">
        <v>1</v>
      </c>
      <c r="S14" s="32">
        <v>0</v>
      </c>
      <c r="T14" s="32">
        <v>0</v>
      </c>
      <c r="U14" s="32">
        <v>0</v>
      </c>
      <c r="V14" s="32">
        <v>0</v>
      </c>
      <c r="X14" s="104"/>
      <c r="Y14" s="104"/>
      <c r="Z14" s="104"/>
      <c r="AA14" s="104"/>
      <c r="AB14" s="104"/>
      <c r="AC14" s="84"/>
      <c r="AD14" s="104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104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104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104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331"/>
      <c r="AJ14" s="331"/>
      <c r="AK14" s="331"/>
      <c r="AL14" s="331"/>
      <c r="AM14" s="331"/>
      <c r="AN14" s="330"/>
      <c r="AO14" s="331" t="str">
        <f t="shared" ref="AO14" si="39">IF(S14=0,"",LN(S14))</f>
        <v/>
      </c>
      <c r="AP14" s="331" t="str">
        <f t="shared" ref="AP14" si="40">IF(T14=0,"",LN(T14))</f>
        <v/>
      </c>
      <c r="AQ14" s="331" t="str">
        <f t="shared" ref="AQ14" si="41">IF(U14=0,"",LN(U14))</f>
        <v/>
      </c>
      <c r="AR14" s="331" t="str">
        <f t="shared" ref="AR14" si="42">IF(V14=0,"",LN(V14))</f>
        <v/>
      </c>
    </row>
    <row r="15" spans="1:44" x14ac:dyDescent="0.15">
      <c r="A15" s="18">
        <v>7</v>
      </c>
      <c r="B15" s="104">
        <f t="shared" si="3"/>
        <v>0</v>
      </c>
      <c r="C15" s="104">
        <f t="shared" si="14"/>
        <v>0</v>
      </c>
      <c r="D15" s="104">
        <f t="shared" si="24"/>
        <v>0</v>
      </c>
      <c r="E15" s="104">
        <f t="shared" si="33"/>
        <v>0</v>
      </c>
      <c r="F15" s="104">
        <f>IF(($A15&gt;$N$5)+(F$8&gt;$N$5),0,1/INDEX(MatrixC,F$8,$A15))</f>
        <v>0</v>
      </c>
      <c r="G15" s="104">
        <f>IF(($A15&gt;$N$5)+(G$8&gt;$N$5),0,1/INDEX(MatrixC,G$8,$A15))</f>
        <v>0</v>
      </c>
      <c r="H15" s="84"/>
      <c r="I15" s="104">
        <f>IF((I$8&gt;$N$5)+($A15&gt;$N$5),0,EXP(AE15))</f>
        <v>0</v>
      </c>
      <c r="J15" s="104">
        <f>IF((J$8&gt;$N$5)+($A15&gt;$N$5),0,EXP(AF15))</f>
        <v>0</v>
      </c>
      <c r="K15" s="104">
        <f>IF((K$8&gt;$N$5)+($A15&gt;$N$5),0,EXP(AG15))</f>
        <v>0</v>
      </c>
      <c r="L15" s="18">
        <v>7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1">
        <v>1</v>
      </c>
      <c r="T15" s="32">
        <v>0</v>
      </c>
      <c r="U15" s="32">
        <v>0</v>
      </c>
      <c r="V15" s="32">
        <v>0</v>
      </c>
      <c r="X15" s="104"/>
      <c r="Y15" s="104"/>
      <c r="Z15" s="104"/>
      <c r="AA15" s="104"/>
      <c r="AB15" s="104"/>
      <c r="AC15" s="104"/>
      <c r="AD15" s="84"/>
      <c r="AE15" s="104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104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104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331"/>
      <c r="AJ15" s="331"/>
      <c r="AK15" s="331"/>
      <c r="AL15" s="331"/>
      <c r="AM15" s="331"/>
      <c r="AN15" s="331"/>
      <c r="AO15" s="330"/>
      <c r="AP15" s="331" t="str">
        <f t="shared" ref="AP15" si="43">IF(T15=0,"",LN(T15))</f>
        <v/>
      </c>
      <c r="AQ15" s="331" t="str">
        <f t="shared" ref="AQ15" si="44">IF(U15=0,"",LN(U15))</f>
        <v/>
      </c>
      <c r="AR15" s="331" t="str">
        <f t="shared" ref="AR15" si="45">IF(V15=0,"",LN(V15))</f>
        <v/>
      </c>
    </row>
    <row r="16" spans="1:44" x14ac:dyDescent="0.15">
      <c r="A16" s="18">
        <v>8</v>
      </c>
      <c r="B16" s="104">
        <f t="shared" si="3"/>
        <v>0</v>
      </c>
      <c r="C16" s="104">
        <f t="shared" si="14"/>
        <v>0</v>
      </c>
      <c r="D16" s="104">
        <f t="shared" si="24"/>
        <v>0</v>
      </c>
      <c r="E16" s="104">
        <f t="shared" si="33"/>
        <v>0</v>
      </c>
      <c r="F16" s="104">
        <f>IF(($A16&gt;$N$5)+(F$8&gt;$N$5),0,1/INDEX(MatrixC,F$8,$A16))</f>
        <v>0</v>
      </c>
      <c r="G16" s="104">
        <f>IF(($A16&gt;$N$5)+(G$8&gt;$N$5),0,1/INDEX(MatrixC,G$8,$A16))</f>
        <v>0</v>
      </c>
      <c r="H16" s="104">
        <f>IF(($A16&gt;$N$5)+(H$8&gt;$N$5),0,1/INDEX(MatrixC,H$8,$A16))</f>
        <v>0</v>
      </c>
      <c r="I16" s="84"/>
      <c r="J16" s="104">
        <f>IF((J$8&gt;$N$5)+($A16&gt;$N$5),0,EXP(AF16))</f>
        <v>0</v>
      </c>
      <c r="K16" s="104">
        <f>IF((K$8&gt;$N$5)+($A16&gt;$N$5),0,EXP(AG16))</f>
        <v>0</v>
      </c>
      <c r="L16" s="18">
        <v>8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1">
        <v>1</v>
      </c>
      <c r="U16" s="32">
        <v>0</v>
      </c>
      <c r="V16" s="32">
        <v>0</v>
      </c>
      <c r="X16" s="104"/>
      <c r="Y16" s="104"/>
      <c r="Z16" s="104"/>
      <c r="AA16" s="104"/>
      <c r="AB16" s="104"/>
      <c r="AC16" s="104"/>
      <c r="AD16" s="104"/>
      <c r="AE16" s="84"/>
      <c r="AF16" s="104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104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331"/>
      <c r="AJ16" s="331"/>
      <c r="AK16" s="331"/>
      <c r="AL16" s="331"/>
      <c r="AM16" s="331"/>
      <c r="AN16" s="331"/>
      <c r="AO16" s="331"/>
      <c r="AP16" s="330"/>
      <c r="AQ16" s="331" t="str">
        <f t="shared" ref="AQ16" si="46">IF(U16=0,"",LN(U16))</f>
        <v/>
      </c>
      <c r="AR16" s="331" t="str">
        <f t="shared" ref="AR16:AR17" si="47">IF(V16=0,"",LN(V16))</f>
        <v/>
      </c>
    </row>
    <row r="17" spans="1:44" x14ac:dyDescent="0.15">
      <c r="A17" s="18">
        <v>9</v>
      </c>
      <c r="B17" s="104">
        <f t="shared" si="3"/>
        <v>0</v>
      </c>
      <c r="C17" s="104">
        <f t="shared" si="14"/>
        <v>0</v>
      </c>
      <c r="D17" s="104">
        <f t="shared" si="24"/>
        <v>0</v>
      </c>
      <c r="E17" s="104">
        <f t="shared" si="33"/>
        <v>0</v>
      </c>
      <c r="F17" s="104">
        <f>IF(($A17&gt;$N$5)+(F$8&gt;$N$5),0,1/INDEX(MatrixC,F$8,$A17))</f>
        <v>0</v>
      </c>
      <c r="G17" s="104">
        <f>IF(($A17&gt;$N$5)+(G$8&gt;$N$5),0,1/INDEX(MatrixC,G$8,$A17))</f>
        <v>0</v>
      </c>
      <c r="H17" s="104">
        <f>IF(($A17&gt;$N$5)+(H$8&gt;$N$5),0,1/INDEX(MatrixC,H$8,$A17))</f>
        <v>0</v>
      </c>
      <c r="I17" s="104">
        <f>IF(($A17&gt;$N$5)+(I$8&gt;$N$5),0,1/INDEX(MatrixC,I$8,$A17))</f>
        <v>0</v>
      </c>
      <c r="J17" s="105"/>
      <c r="K17" s="104">
        <f>IF((K$8&gt;$N$5)+($A17&gt;$N$5),0,EXP(AG17))</f>
        <v>0</v>
      </c>
      <c r="L17" s="18">
        <v>9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1">
        <v>1</v>
      </c>
      <c r="V17" s="32">
        <v>0</v>
      </c>
      <c r="X17" s="104"/>
      <c r="Y17" s="104"/>
      <c r="Z17" s="104"/>
      <c r="AA17" s="104"/>
      <c r="AB17" s="104"/>
      <c r="AC17" s="104"/>
      <c r="AD17" s="104"/>
      <c r="AE17" s="104"/>
      <c r="AF17" s="105"/>
      <c r="AG17" s="104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331"/>
      <c r="AJ17" s="331"/>
      <c r="AK17" s="331"/>
      <c r="AL17" s="331"/>
      <c r="AM17" s="331"/>
      <c r="AN17" s="331"/>
      <c r="AO17" s="331"/>
      <c r="AP17" s="331"/>
      <c r="AQ17" s="330"/>
      <c r="AR17" s="331" t="str">
        <f t="shared" si="47"/>
        <v/>
      </c>
    </row>
    <row r="18" spans="1:44" x14ac:dyDescent="0.15">
      <c r="A18" s="18">
        <v>10</v>
      </c>
      <c r="B18" s="104">
        <f t="shared" si="3"/>
        <v>0</v>
      </c>
      <c r="C18" s="104">
        <f t="shared" si="14"/>
        <v>0</v>
      </c>
      <c r="D18" s="104">
        <f t="shared" si="24"/>
        <v>0</v>
      </c>
      <c r="E18" s="104">
        <f t="shared" si="33"/>
        <v>0</v>
      </c>
      <c r="F18" s="104">
        <f>IF(($A18&gt;$N$5)+(F$8&gt;$N$5),0,1/INDEX(MatrixC,F$8,$A18))</f>
        <v>0</v>
      </c>
      <c r="G18" s="104">
        <f>IF(($A18&gt;$N$5)+(G$8&gt;$N$5),0,1/INDEX(MatrixC,G$8,$A18))</f>
        <v>0</v>
      </c>
      <c r="H18" s="104">
        <f>IF(($A18&gt;$N$5)+(H$8&gt;$N$5),0,1/INDEX(MatrixC,H$8,$A18))</f>
        <v>0</v>
      </c>
      <c r="I18" s="104">
        <f>IF(($A18&gt;$N$5)+(I$8&gt;$N$5),0,1/INDEX(MatrixC,I$8,$A18))</f>
        <v>0</v>
      </c>
      <c r="J18" s="104">
        <f>IF(($A18&gt;$N$5)+(J$8&gt;$N$5),0,1/INDEX(MatrixC,J$8,$A18))</f>
        <v>0</v>
      </c>
      <c r="K18" s="105"/>
      <c r="L18" s="18">
        <v>10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1">
        <v>1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I18" s="331"/>
      <c r="AJ18" s="331"/>
      <c r="AK18" s="331"/>
      <c r="AL18" s="331"/>
      <c r="AM18" s="331"/>
      <c r="AN18" s="331"/>
      <c r="AO18" s="331"/>
      <c r="AP18" s="331"/>
      <c r="AQ18" s="331"/>
      <c r="AR18" s="330"/>
    </row>
    <row r="19" spans="1:44" x14ac:dyDescent="0.15">
      <c r="W19" s="103"/>
    </row>
    <row r="20" spans="1:44" ht="13" x14ac:dyDescent="0.15">
      <c r="A20" s="111">
        <v>2</v>
      </c>
      <c r="B20" s="474" t="str">
        <f ca="1">INDIRECT(ADDRESS(17,2,1,1,"in"&amp;TEXT(A20,"@")))</f>
        <v>Participant 2</v>
      </c>
      <c r="C20" s="474"/>
      <c r="D20" s="474"/>
      <c r="E20" s="474"/>
      <c r="F20" s="474"/>
      <c r="G20" s="474"/>
      <c r="H20" s="328">
        <f ca="1">INDIRECT(ADDRESS(17,6,1,1,"in"&amp;TEXT(A20,"@")))</f>
        <v>1</v>
      </c>
      <c r="I20" s="108"/>
      <c r="J20" s="475">
        <f ca="1">INDIRECT(ADDRESS(17,7,1,1,"in"&amp;TEXT(A20,"@")))</f>
        <v>0</v>
      </c>
      <c r="K20" s="474"/>
      <c r="L20" s="111">
        <v>3</v>
      </c>
      <c r="M20" s="474" t="str">
        <f ca="1">INDIRECT(ADDRESS(17,2,1,1,"in"&amp;TEXT(L20,"@")))</f>
        <v>Participant 3</v>
      </c>
      <c r="N20" s="474"/>
      <c r="O20" s="474"/>
      <c r="P20" s="474"/>
      <c r="Q20" s="474"/>
      <c r="R20" s="474"/>
      <c r="S20" s="328">
        <f ca="1">INDIRECT(ADDRESS(17,6,1,1,"in"&amp;TEXT(L20,"@")))</f>
        <v>1</v>
      </c>
      <c r="T20" s="108"/>
      <c r="U20" s="475">
        <f ca="1">INDIRECT(ADDRESS(17,7,1,1,"in"&amp;TEXT(L20,"@")))</f>
        <v>0</v>
      </c>
      <c r="V20" s="474"/>
      <c r="W20" s="103"/>
      <c r="X20" s="474"/>
      <c r="Y20" s="474"/>
      <c r="Z20" s="474"/>
      <c r="AA20" s="474"/>
      <c r="AB20" s="474"/>
      <c r="AC20" s="474"/>
      <c r="AD20" s="329">
        <f>IF(A20&gt;$N$4,0,IF(H20=0,1,H20))</f>
        <v>0</v>
      </c>
      <c r="AE20" s="108"/>
      <c r="AF20" s="475"/>
      <c r="AG20" s="474"/>
      <c r="AH20" s="111"/>
      <c r="AI20" s="474"/>
      <c r="AJ20" s="474"/>
      <c r="AK20" s="474"/>
      <c r="AL20" s="474"/>
      <c r="AM20" s="474"/>
      <c r="AN20" s="474"/>
      <c r="AO20" s="329">
        <f>IF(L20&gt;$N$4,0,IF(S20=0,1,S20))</f>
        <v>0</v>
      </c>
      <c r="AP20" s="329"/>
      <c r="AQ20" s="475"/>
      <c r="AR20" s="474"/>
    </row>
    <row r="21" spans="1:44" x14ac:dyDescent="0.15">
      <c r="B21" s="19">
        <v>1</v>
      </c>
      <c r="C21" s="19">
        <v>2</v>
      </c>
      <c r="D21" s="19">
        <v>3</v>
      </c>
      <c r="E21" s="19">
        <v>4</v>
      </c>
      <c r="F21" s="19">
        <v>5</v>
      </c>
      <c r="G21" s="19">
        <v>6</v>
      </c>
      <c r="H21" s="19">
        <v>7</v>
      </c>
      <c r="I21" s="19">
        <v>8</v>
      </c>
      <c r="J21" s="18">
        <v>9</v>
      </c>
      <c r="K21" s="18">
        <v>10</v>
      </c>
      <c r="M21" s="19">
        <v>1</v>
      </c>
      <c r="N21" s="19">
        <v>2</v>
      </c>
      <c r="O21" s="19">
        <v>3</v>
      </c>
      <c r="P21" s="19">
        <v>4</v>
      </c>
      <c r="Q21" s="19">
        <v>5</v>
      </c>
      <c r="R21" s="19">
        <v>6</v>
      </c>
      <c r="S21" s="19">
        <v>7</v>
      </c>
      <c r="T21" s="19">
        <v>8</v>
      </c>
      <c r="U21" s="18">
        <v>9</v>
      </c>
      <c r="V21" s="18">
        <v>10</v>
      </c>
      <c r="W21" s="103"/>
      <c r="X21" s="19"/>
      <c r="Y21" s="19"/>
      <c r="Z21" s="19"/>
      <c r="AA21" s="19"/>
      <c r="AB21" s="19"/>
      <c r="AC21" s="19"/>
      <c r="AD21" s="19"/>
      <c r="AE21" s="19"/>
      <c r="AI21" s="19"/>
      <c r="AJ21" s="19"/>
      <c r="AK21" s="19"/>
      <c r="AL21" s="19"/>
      <c r="AM21" s="19"/>
      <c r="AN21" s="19"/>
      <c r="AO21" s="19"/>
      <c r="AP21" s="19"/>
    </row>
    <row r="22" spans="1:44" x14ac:dyDescent="0.15">
      <c r="A22" s="18">
        <v>1</v>
      </c>
      <c r="B22" s="31">
        <f t="array" ref="B22:K31">Matrix2</f>
        <v>1</v>
      </c>
      <c r="C22" s="32">
        <v>1</v>
      </c>
      <c r="D22" s="32">
        <v>1</v>
      </c>
      <c r="E22" s="32">
        <v>1</v>
      </c>
      <c r="F22" s="32">
        <v>1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18">
        <v>1</v>
      </c>
      <c r="M22" s="31">
        <f t="array" ref="M22:V31">Matrix3</f>
        <v>1</v>
      </c>
      <c r="N22" s="32">
        <v>1</v>
      </c>
      <c r="O22" s="32">
        <v>1</v>
      </c>
      <c r="P22" s="32">
        <v>1</v>
      </c>
      <c r="Q22" s="32">
        <v>1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03"/>
      <c r="X22" s="330"/>
      <c r="Y22" s="331">
        <f>IF(C22=0,"",LN(C22))</f>
        <v>0</v>
      </c>
      <c r="Z22" s="331">
        <f t="shared" ref="Z22:Z23" si="48">IF(D22=0,"",LN(D22))</f>
        <v>0</v>
      </c>
      <c r="AA22" s="331">
        <f t="shared" ref="AA22:AA24" si="49">IF(E22=0,"",LN(E22))</f>
        <v>0</v>
      </c>
      <c r="AB22" s="331">
        <f t="shared" ref="AB22:AB25" si="50">IF(F22=0,"",LN(F22))</f>
        <v>0</v>
      </c>
      <c r="AC22" s="331" t="str">
        <f t="shared" ref="AC22:AC26" si="51">IF(G22=0,"",LN(G22))</f>
        <v/>
      </c>
      <c r="AD22" s="331" t="str">
        <f t="shared" ref="AD22:AD27" si="52">IF(H22=0,"",LN(H22))</f>
        <v/>
      </c>
      <c r="AE22" s="331" t="str">
        <f t="shared" ref="AE22:AE28" si="53">IF(I22=0,"",LN(I22))</f>
        <v/>
      </c>
      <c r="AF22" s="331" t="str">
        <f t="shared" ref="AF22:AF29" si="54">IF(J22=0,"",LN(J22))</f>
        <v/>
      </c>
      <c r="AG22" s="331" t="str">
        <f t="shared" ref="AG22:AG30" si="55">IF(K22=0,"",LN(K22))</f>
        <v/>
      </c>
      <c r="AI22" s="330"/>
      <c r="AJ22" s="331">
        <f>IF(N22=0,"",LN(N22))</f>
        <v>0</v>
      </c>
      <c r="AK22" s="331">
        <f t="shared" ref="AK22:AK23" si="56">IF(O22=0,"",LN(O22))</f>
        <v>0</v>
      </c>
      <c r="AL22" s="331">
        <f t="shared" ref="AL22:AL24" si="57">IF(P22=0,"",LN(P22))</f>
        <v>0</v>
      </c>
      <c r="AM22" s="331">
        <f t="shared" ref="AM22:AM25" si="58">IF(Q22=0,"",LN(Q22))</f>
        <v>0</v>
      </c>
      <c r="AN22" s="331" t="str">
        <f t="shared" ref="AN22:AN26" si="59">IF(R22=0,"",LN(R22))</f>
        <v/>
      </c>
      <c r="AO22" s="331" t="str">
        <f t="shared" ref="AO22:AO27" si="60">IF(S22=0,"",LN(S22))</f>
        <v/>
      </c>
      <c r="AP22" s="331" t="str">
        <f t="shared" ref="AP22:AP28" si="61">IF(T22=0,"",LN(T22))</f>
        <v/>
      </c>
      <c r="AQ22" s="331" t="str">
        <f t="shared" ref="AQ22:AQ29" si="62">IF(U22=0,"",LN(U22))</f>
        <v/>
      </c>
      <c r="AR22" s="331" t="str">
        <f t="shared" ref="AR22:AR30" si="63">IF(V22=0,"",LN(V22))</f>
        <v/>
      </c>
    </row>
    <row r="23" spans="1:44" x14ac:dyDescent="0.15">
      <c r="A23" s="18">
        <v>2</v>
      </c>
      <c r="B23" s="32">
        <v>1</v>
      </c>
      <c r="C23" s="31">
        <v>1</v>
      </c>
      <c r="D23" s="32">
        <v>1</v>
      </c>
      <c r="E23" s="32">
        <v>1</v>
      </c>
      <c r="F23" s="32">
        <v>1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18">
        <v>2</v>
      </c>
      <c r="M23" s="32">
        <v>1</v>
      </c>
      <c r="N23" s="31">
        <v>1</v>
      </c>
      <c r="O23" s="32">
        <v>1</v>
      </c>
      <c r="P23" s="32">
        <v>1</v>
      </c>
      <c r="Q23" s="32">
        <v>1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03"/>
      <c r="X23" s="331"/>
      <c r="Y23" s="330"/>
      <c r="Z23" s="331">
        <f t="shared" si="48"/>
        <v>0</v>
      </c>
      <c r="AA23" s="331">
        <f t="shared" si="49"/>
        <v>0</v>
      </c>
      <c r="AB23" s="331">
        <f t="shared" si="50"/>
        <v>0</v>
      </c>
      <c r="AC23" s="331" t="str">
        <f t="shared" si="51"/>
        <v/>
      </c>
      <c r="AD23" s="331" t="str">
        <f t="shared" si="52"/>
        <v/>
      </c>
      <c r="AE23" s="331" t="str">
        <f t="shared" si="53"/>
        <v/>
      </c>
      <c r="AF23" s="331" t="str">
        <f t="shared" si="54"/>
        <v/>
      </c>
      <c r="AG23" s="331" t="str">
        <f t="shared" si="55"/>
        <v/>
      </c>
      <c r="AI23" s="331"/>
      <c r="AJ23" s="330"/>
      <c r="AK23" s="331">
        <f t="shared" si="56"/>
        <v>0</v>
      </c>
      <c r="AL23" s="331">
        <f t="shared" si="57"/>
        <v>0</v>
      </c>
      <c r="AM23" s="331">
        <f t="shared" si="58"/>
        <v>0</v>
      </c>
      <c r="AN23" s="331" t="str">
        <f t="shared" si="59"/>
        <v/>
      </c>
      <c r="AO23" s="331" t="str">
        <f t="shared" si="60"/>
        <v/>
      </c>
      <c r="AP23" s="331" t="str">
        <f t="shared" si="61"/>
        <v/>
      </c>
      <c r="AQ23" s="331" t="str">
        <f t="shared" si="62"/>
        <v/>
      </c>
      <c r="AR23" s="331" t="str">
        <f t="shared" si="63"/>
        <v/>
      </c>
    </row>
    <row r="24" spans="1:44" x14ac:dyDescent="0.15">
      <c r="A24" s="18">
        <v>3</v>
      </c>
      <c r="B24" s="32">
        <v>1</v>
      </c>
      <c r="C24" s="32">
        <v>1</v>
      </c>
      <c r="D24" s="31">
        <v>1</v>
      </c>
      <c r="E24" s="32">
        <v>1</v>
      </c>
      <c r="F24" s="32">
        <v>1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18">
        <v>3</v>
      </c>
      <c r="M24" s="32">
        <v>1</v>
      </c>
      <c r="N24" s="32">
        <v>1</v>
      </c>
      <c r="O24" s="31">
        <v>1</v>
      </c>
      <c r="P24" s="32">
        <v>1</v>
      </c>
      <c r="Q24" s="32">
        <v>1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03"/>
      <c r="X24" s="331"/>
      <c r="Y24" s="331"/>
      <c r="Z24" s="330"/>
      <c r="AA24" s="331">
        <f t="shared" si="49"/>
        <v>0</v>
      </c>
      <c r="AB24" s="331">
        <f t="shared" si="50"/>
        <v>0</v>
      </c>
      <c r="AC24" s="331" t="str">
        <f t="shared" si="51"/>
        <v/>
      </c>
      <c r="AD24" s="331" t="str">
        <f t="shared" si="52"/>
        <v/>
      </c>
      <c r="AE24" s="331" t="str">
        <f t="shared" si="53"/>
        <v/>
      </c>
      <c r="AF24" s="331" t="str">
        <f t="shared" si="54"/>
        <v/>
      </c>
      <c r="AG24" s="331" t="str">
        <f t="shared" si="55"/>
        <v/>
      </c>
      <c r="AI24" s="331"/>
      <c r="AJ24" s="331"/>
      <c r="AK24" s="330"/>
      <c r="AL24" s="331">
        <f t="shared" si="57"/>
        <v>0</v>
      </c>
      <c r="AM24" s="331">
        <f t="shared" si="58"/>
        <v>0</v>
      </c>
      <c r="AN24" s="331" t="str">
        <f t="shared" si="59"/>
        <v/>
      </c>
      <c r="AO24" s="331" t="str">
        <f t="shared" si="60"/>
        <v/>
      </c>
      <c r="AP24" s="331" t="str">
        <f t="shared" si="61"/>
        <v/>
      </c>
      <c r="AQ24" s="331" t="str">
        <f t="shared" si="62"/>
        <v/>
      </c>
      <c r="AR24" s="331" t="str">
        <f t="shared" si="63"/>
        <v/>
      </c>
    </row>
    <row r="25" spans="1:44" x14ac:dyDescent="0.15">
      <c r="A25" s="18">
        <v>4</v>
      </c>
      <c r="B25" s="32">
        <v>1</v>
      </c>
      <c r="C25" s="32">
        <v>1</v>
      </c>
      <c r="D25" s="32">
        <v>1</v>
      </c>
      <c r="E25" s="31">
        <v>1</v>
      </c>
      <c r="F25" s="32">
        <v>1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18">
        <v>4</v>
      </c>
      <c r="M25" s="32">
        <v>1</v>
      </c>
      <c r="N25" s="32">
        <v>1</v>
      </c>
      <c r="O25" s="32">
        <v>1</v>
      </c>
      <c r="P25" s="31">
        <v>1</v>
      </c>
      <c r="Q25" s="32">
        <v>1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103"/>
      <c r="X25" s="331"/>
      <c r="Y25" s="331"/>
      <c r="Z25" s="331"/>
      <c r="AA25" s="330"/>
      <c r="AB25" s="331">
        <f t="shared" si="50"/>
        <v>0</v>
      </c>
      <c r="AC25" s="331" t="str">
        <f t="shared" si="51"/>
        <v/>
      </c>
      <c r="AD25" s="331" t="str">
        <f t="shared" si="52"/>
        <v/>
      </c>
      <c r="AE25" s="331" t="str">
        <f t="shared" si="53"/>
        <v/>
      </c>
      <c r="AF25" s="331" t="str">
        <f t="shared" si="54"/>
        <v/>
      </c>
      <c r="AG25" s="331" t="str">
        <f t="shared" si="55"/>
        <v/>
      </c>
      <c r="AI25" s="331"/>
      <c r="AJ25" s="331"/>
      <c r="AK25" s="331"/>
      <c r="AL25" s="330"/>
      <c r="AM25" s="331">
        <f t="shared" si="58"/>
        <v>0</v>
      </c>
      <c r="AN25" s="331" t="str">
        <f t="shared" si="59"/>
        <v/>
      </c>
      <c r="AO25" s="331" t="str">
        <f t="shared" si="60"/>
        <v/>
      </c>
      <c r="AP25" s="331" t="str">
        <f t="shared" si="61"/>
        <v/>
      </c>
      <c r="AQ25" s="331" t="str">
        <f t="shared" si="62"/>
        <v/>
      </c>
      <c r="AR25" s="331" t="str">
        <f t="shared" si="63"/>
        <v/>
      </c>
    </row>
    <row r="26" spans="1:44" x14ac:dyDescent="0.15">
      <c r="A26" s="18">
        <v>5</v>
      </c>
      <c r="B26" s="32">
        <v>1</v>
      </c>
      <c r="C26" s="32">
        <v>1</v>
      </c>
      <c r="D26" s="32">
        <v>1</v>
      </c>
      <c r="E26" s="32">
        <v>1</v>
      </c>
      <c r="F26" s="31">
        <v>1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18">
        <v>5</v>
      </c>
      <c r="M26" s="32">
        <v>1</v>
      </c>
      <c r="N26" s="32">
        <v>1</v>
      </c>
      <c r="O26" s="32">
        <v>1</v>
      </c>
      <c r="P26" s="32">
        <v>1</v>
      </c>
      <c r="Q26" s="31">
        <v>1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03"/>
      <c r="X26" s="331"/>
      <c r="Y26" s="331"/>
      <c r="Z26" s="331"/>
      <c r="AA26" s="331"/>
      <c r="AB26" s="330"/>
      <c r="AC26" s="331" t="str">
        <f t="shared" si="51"/>
        <v/>
      </c>
      <c r="AD26" s="331" t="str">
        <f t="shared" si="52"/>
        <v/>
      </c>
      <c r="AE26" s="331" t="str">
        <f t="shared" si="53"/>
        <v/>
      </c>
      <c r="AF26" s="331" t="str">
        <f t="shared" si="54"/>
        <v/>
      </c>
      <c r="AG26" s="331" t="str">
        <f t="shared" si="55"/>
        <v/>
      </c>
      <c r="AI26" s="331"/>
      <c r="AJ26" s="331"/>
      <c r="AK26" s="331"/>
      <c r="AL26" s="331"/>
      <c r="AM26" s="330"/>
      <c r="AN26" s="331" t="str">
        <f t="shared" si="59"/>
        <v/>
      </c>
      <c r="AO26" s="331" t="str">
        <f t="shared" si="60"/>
        <v/>
      </c>
      <c r="AP26" s="331" t="str">
        <f t="shared" si="61"/>
        <v/>
      </c>
      <c r="AQ26" s="331" t="str">
        <f t="shared" si="62"/>
        <v/>
      </c>
      <c r="AR26" s="331" t="str">
        <f t="shared" si="63"/>
        <v/>
      </c>
    </row>
    <row r="27" spans="1:44" x14ac:dyDescent="0.15">
      <c r="A27" s="18">
        <v>6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1">
        <v>1</v>
      </c>
      <c r="H27" s="32">
        <v>0</v>
      </c>
      <c r="I27" s="32">
        <v>0</v>
      </c>
      <c r="J27" s="32">
        <v>0</v>
      </c>
      <c r="K27" s="32">
        <v>0</v>
      </c>
      <c r="L27" s="18">
        <v>6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1">
        <v>1</v>
      </c>
      <c r="S27" s="32">
        <v>0</v>
      </c>
      <c r="T27" s="32">
        <v>0</v>
      </c>
      <c r="U27" s="32">
        <v>0</v>
      </c>
      <c r="V27" s="32">
        <v>0</v>
      </c>
      <c r="W27" s="103"/>
      <c r="X27" s="331"/>
      <c r="Y27" s="331"/>
      <c r="Z27" s="331"/>
      <c r="AA27" s="331"/>
      <c r="AB27" s="331"/>
      <c r="AC27" s="330"/>
      <c r="AD27" s="331" t="str">
        <f t="shared" si="52"/>
        <v/>
      </c>
      <c r="AE27" s="331" t="str">
        <f t="shared" si="53"/>
        <v/>
      </c>
      <c r="AF27" s="331" t="str">
        <f t="shared" si="54"/>
        <v/>
      </c>
      <c r="AG27" s="331" t="str">
        <f t="shared" si="55"/>
        <v/>
      </c>
      <c r="AI27" s="331"/>
      <c r="AJ27" s="331"/>
      <c r="AK27" s="331"/>
      <c r="AL27" s="331"/>
      <c r="AM27" s="331"/>
      <c r="AN27" s="330"/>
      <c r="AO27" s="331" t="str">
        <f t="shared" si="60"/>
        <v/>
      </c>
      <c r="AP27" s="331" t="str">
        <f t="shared" si="61"/>
        <v/>
      </c>
      <c r="AQ27" s="331" t="str">
        <f t="shared" si="62"/>
        <v/>
      </c>
      <c r="AR27" s="331" t="str">
        <f t="shared" si="63"/>
        <v/>
      </c>
    </row>
    <row r="28" spans="1:44" x14ac:dyDescent="0.15">
      <c r="A28" s="18">
        <v>7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1">
        <v>1</v>
      </c>
      <c r="I28" s="32">
        <v>0</v>
      </c>
      <c r="J28" s="32">
        <v>0</v>
      </c>
      <c r="K28" s="32">
        <v>0</v>
      </c>
      <c r="L28" s="18">
        <v>7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1">
        <v>1</v>
      </c>
      <c r="T28" s="32">
        <v>0</v>
      </c>
      <c r="U28" s="32">
        <v>0</v>
      </c>
      <c r="V28" s="32">
        <v>0</v>
      </c>
      <c r="W28" s="103"/>
      <c r="X28" s="331"/>
      <c r="Y28" s="331"/>
      <c r="Z28" s="331"/>
      <c r="AA28" s="331"/>
      <c r="AB28" s="331"/>
      <c r="AC28" s="331"/>
      <c r="AD28" s="330"/>
      <c r="AE28" s="331" t="str">
        <f t="shared" si="53"/>
        <v/>
      </c>
      <c r="AF28" s="331" t="str">
        <f t="shared" si="54"/>
        <v/>
      </c>
      <c r="AG28" s="331" t="str">
        <f t="shared" si="55"/>
        <v/>
      </c>
      <c r="AI28" s="331"/>
      <c r="AJ28" s="331"/>
      <c r="AK28" s="331"/>
      <c r="AL28" s="331"/>
      <c r="AM28" s="331"/>
      <c r="AN28" s="331"/>
      <c r="AO28" s="330"/>
      <c r="AP28" s="331" t="str">
        <f t="shared" si="61"/>
        <v/>
      </c>
      <c r="AQ28" s="331" t="str">
        <f t="shared" si="62"/>
        <v/>
      </c>
      <c r="AR28" s="331" t="str">
        <f t="shared" si="63"/>
        <v/>
      </c>
    </row>
    <row r="29" spans="1:44" x14ac:dyDescent="0.15">
      <c r="A29" s="18">
        <v>8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1">
        <v>1</v>
      </c>
      <c r="J29" s="32">
        <v>0</v>
      </c>
      <c r="K29" s="32">
        <v>0</v>
      </c>
      <c r="L29" s="18">
        <v>8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1">
        <v>1</v>
      </c>
      <c r="U29" s="32">
        <v>0</v>
      </c>
      <c r="V29" s="32">
        <v>0</v>
      </c>
      <c r="X29" s="331"/>
      <c r="Y29" s="331"/>
      <c r="Z29" s="331"/>
      <c r="AA29" s="331"/>
      <c r="AB29" s="331"/>
      <c r="AC29" s="331"/>
      <c r="AD29" s="331"/>
      <c r="AE29" s="330"/>
      <c r="AF29" s="331" t="str">
        <f t="shared" si="54"/>
        <v/>
      </c>
      <c r="AG29" s="331" t="str">
        <f t="shared" si="55"/>
        <v/>
      </c>
      <c r="AI29" s="331"/>
      <c r="AJ29" s="331"/>
      <c r="AK29" s="331"/>
      <c r="AL29" s="331"/>
      <c r="AM29" s="331"/>
      <c r="AN29" s="331"/>
      <c r="AO29" s="331"/>
      <c r="AP29" s="330"/>
      <c r="AQ29" s="331" t="str">
        <f t="shared" si="62"/>
        <v/>
      </c>
      <c r="AR29" s="331" t="str">
        <f t="shared" si="63"/>
        <v/>
      </c>
    </row>
    <row r="30" spans="1:44" x14ac:dyDescent="0.15">
      <c r="A30" s="18">
        <v>9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1">
        <v>1</v>
      </c>
      <c r="K30" s="32">
        <v>0</v>
      </c>
      <c r="L30" s="18">
        <v>9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1">
        <v>1</v>
      </c>
      <c r="V30" s="32">
        <v>0</v>
      </c>
      <c r="X30" s="331"/>
      <c r="Y30" s="331"/>
      <c r="Z30" s="331"/>
      <c r="AA30" s="331"/>
      <c r="AB30" s="331"/>
      <c r="AC30" s="331"/>
      <c r="AD30" s="331"/>
      <c r="AE30" s="331"/>
      <c r="AF30" s="330"/>
      <c r="AG30" s="331" t="str">
        <f t="shared" si="55"/>
        <v/>
      </c>
      <c r="AI30" s="331"/>
      <c r="AJ30" s="331"/>
      <c r="AK30" s="331"/>
      <c r="AL30" s="331"/>
      <c r="AM30" s="331"/>
      <c r="AN30" s="331"/>
      <c r="AO30" s="331"/>
      <c r="AP30" s="331"/>
      <c r="AQ30" s="330"/>
      <c r="AR30" s="331" t="str">
        <f t="shared" si="63"/>
        <v/>
      </c>
    </row>
    <row r="31" spans="1:44" x14ac:dyDescent="0.15">
      <c r="A31" s="18">
        <v>10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1">
        <v>1</v>
      </c>
      <c r="L31" s="18">
        <v>10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1</v>
      </c>
      <c r="X31" s="331"/>
      <c r="Y31" s="331"/>
      <c r="Z31" s="331"/>
      <c r="AA31" s="331"/>
      <c r="AB31" s="331"/>
      <c r="AC31" s="331"/>
      <c r="AD31" s="331"/>
      <c r="AE31" s="331"/>
      <c r="AF31" s="331"/>
      <c r="AG31" s="330"/>
      <c r="AI31" s="331"/>
      <c r="AJ31" s="331"/>
      <c r="AK31" s="331"/>
      <c r="AL31" s="331"/>
      <c r="AM31" s="331"/>
      <c r="AN31" s="331"/>
      <c r="AO31" s="331"/>
      <c r="AP31" s="331"/>
      <c r="AQ31" s="331"/>
      <c r="AR31" s="330"/>
    </row>
    <row r="33" spans="1:44" ht="13" x14ac:dyDescent="0.15">
      <c r="A33" s="111">
        <v>4</v>
      </c>
      <c r="B33" s="474" t="str">
        <f ca="1">INDIRECT(ADDRESS(17,2,1,1,"in"&amp;TEXT(A33,"@")))</f>
        <v>Participant 4</v>
      </c>
      <c r="C33" s="474"/>
      <c r="D33" s="474"/>
      <c r="E33" s="474"/>
      <c r="F33" s="474"/>
      <c r="G33" s="474"/>
      <c r="H33" s="328">
        <f ca="1">INDIRECT(ADDRESS(17,6,1,1,"in"&amp;TEXT(A33,"@")))</f>
        <v>1</v>
      </c>
      <c r="I33" s="108"/>
      <c r="J33" s="475">
        <f ca="1">INDIRECT(ADDRESS(17,7,1,1,"in"&amp;TEXT(A33,"@")))</f>
        <v>0</v>
      </c>
      <c r="K33" s="474"/>
      <c r="L33" s="111">
        <v>5</v>
      </c>
      <c r="M33" s="474" t="str">
        <f ca="1">INDIRECT(ADDRESS(17,2,1,1,"in"&amp;TEXT(L33,"@")))</f>
        <v>Participant 5</v>
      </c>
      <c r="N33" s="474"/>
      <c r="O33" s="474"/>
      <c r="P33" s="474"/>
      <c r="Q33" s="474"/>
      <c r="R33" s="474"/>
      <c r="S33" s="328">
        <f ca="1">INDIRECT(ADDRESS(17,6,1,1,"in"&amp;TEXT(L33,"@")))</f>
        <v>1</v>
      </c>
      <c r="T33" s="108"/>
      <c r="U33" s="475">
        <f ca="1">INDIRECT(ADDRESS(17,7,1,1,"in"&amp;TEXT(L33,"@")))</f>
        <v>0</v>
      </c>
      <c r="V33" s="474"/>
      <c r="X33" s="474"/>
      <c r="Y33" s="474"/>
      <c r="Z33" s="474"/>
      <c r="AA33" s="474"/>
      <c r="AB33" s="474"/>
      <c r="AC33" s="474"/>
      <c r="AD33" s="329">
        <f>IF(A33&gt;$N$4,0,IF(H33=0,1,H33))</f>
        <v>0</v>
      </c>
      <c r="AE33" s="329"/>
      <c r="AF33" s="475"/>
      <c r="AG33" s="474"/>
      <c r="AH33" s="111"/>
      <c r="AI33" s="474"/>
      <c r="AJ33" s="474"/>
      <c r="AK33" s="474"/>
      <c r="AL33" s="474"/>
      <c r="AM33" s="474"/>
      <c r="AN33" s="474"/>
      <c r="AO33" s="329">
        <f>IF(L33&gt;$N$4,0,IF(S33=0,1,S33))</f>
        <v>0</v>
      </c>
      <c r="AP33" s="329"/>
      <c r="AQ33" s="475"/>
      <c r="AR33" s="474"/>
    </row>
    <row r="34" spans="1:44" x14ac:dyDescent="0.15">
      <c r="B34" s="19">
        <v>1</v>
      </c>
      <c r="C34" s="19">
        <v>2</v>
      </c>
      <c r="D34" s="19">
        <v>3</v>
      </c>
      <c r="E34" s="19">
        <v>4</v>
      </c>
      <c r="F34" s="19">
        <v>5</v>
      </c>
      <c r="G34" s="19">
        <v>6</v>
      </c>
      <c r="H34" s="19">
        <v>7</v>
      </c>
      <c r="I34" s="19">
        <v>8</v>
      </c>
      <c r="J34" s="18">
        <v>9</v>
      </c>
      <c r="K34" s="18">
        <v>10</v>
      </c>
      <c r="M34" s="19">
        <v>1</v>
      </c>
      <c r="N34" s="19">
        <v>2</v>
      </c>
      <c r="O34" s="19">
        <v>3</v>
      </c>
      <c r="P34" s="19">
        <v>4</v>
      </c>
      <c r="Q34" s="19">
        <v>5</v>
      </c>
      <c r="R34" s="19">
        <v>6</v>
      </c>
      <c r="S34" s="19">
        <v>7</v>
      </c>
      <c r="T34" s="19">
        <v>8</v>
      </c>
      <c r="U34" s="18">
        <v>9</v>
      </c>
      <c r="V34" s="18">
        <v>10</v>
      </c>
      <c r="X34" s="19"/>
      <c r="Y34" s="19"/>
      <c r="Z34" s="19"/>
      <c r="AA34" s="19"/>
      <c r="AB34" s="19"/>
      <c r="AC34" s="19"/>
      <c r="AD34" s="19"/>
      <c r="AE34" s="19"/>
      <c r="AI34" s="19"/>
      <c r="AJ34" s="19"/>
      <c r="AK34" s="19"/>
      <c r="AL34" s="19"/>
      <c r="AM34" s="19"/>
      <c r="AN34" s="19"/>
      <c r="AO34" s="19"/>
      <c r="AP34" s="19"/>
    </row>
    <row r="35" spans="1:44" x14ac:dyDescent="0.15">
      <c r="A35" s="18">
        <v>1</v>
      </c>
      <c r="B35" s="31">
        <f t="array" ref="B35:K44">Matrix4</f>
        <v>1</v>
      </c>
      <c r="C35" s="32">
        <v>1</v>
      </c>
      <c r="D35" s="32">
        <v>1</v>
      </c>
      <c r="E35" s="32">
        <v>1</v>
      </c>
      <c r="F35" s="32">
        <v>1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18">
        <v>1</v>
      </c>
      <c r="M35" s="31">
        <f t="array" ref="M35:V44">Matrix5</f>
        <v>1</v>
      </c>
      <c r="N35" s="32">
        <v>1</v>
      </c>
      <c r="O35" s="32">
        <v>1</v>
      </c>
      <c r="P35" s="32">
        <v>1</v>
      </c>
      <c r="Q35" s="32">
        <v>1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X35" s="330"/>
      <c r="Y35" s="331">
        <f>IF(C35=0,"",LN(C35))</f>
        <v>0</v>
      </c>
      <c r="Z35" s="331">
        <f t="shared" ref="Z35:Z36" si="64">IF(D35=0,"",LN(D35))</f>
        <v>0</v>
      </c>
      <c r="AA35" s="331">
        <f t="shared" ref="AA35:AA37" si="65">IF(E35=0,"",LN(E35))</f>
        <v>0</v>
      </c>
      <c r="AB35" s="331">
        <f t="shared" ref="AB35:AB38" si="66">IF(F35=0,"",LN(F35))</f>
        <v>0</v>
      </c>
      <c r="AC35" s="331" t="str">
        <f t="shared" ref="AC35:AC39" si="67">IF(G35=0,"",LN(G35))</f>
        <v/>
      </c>
      <c r="AD35" s="331" t="str">
        <f t="shared" ref="AD35:AD40" si="68">IF(H35=0,"",LN(H35))</f>
        <v/>
      </c>
      <c r="AE35" s="331" t="str">
        <f t="shared" ref="AE35:AE41" si="69">IF(I35=0,"",LN(I35))</f>
        <v/>
      </c>
      <c r="AF35" s="331" t="str">
        <f t="shared" ref="AF35:AF42" si="70">IF(J35=0,"",LN(J35))</f>
        <v/>
      </c>
      <c r="AG35" s="331" t="str">
        <f t="shared" ref="AG35:AG43" si="71">IF(K35=0,"",LN(K35))</f>
        <v/>
      </c>
      <c r="AI35" s="330"/>
      <c r="AJ35" s="331">
        <f>IF(N35=0,"",LN(N35))</f>
        <v>0</v>
      </c>
      <c r="AK35" s="331">
        <f t="shared" ref="AK35:AK36" si="72">IF(O35=0,"",LN(O35))</f>
        <v>0</v>
      </c>
      <c r="AL35" s="331">
        <f t="shared" ref="AL35:AL37" si="73">IF(P35=0,"",LN(P35))</f>
        <v>0</v>
      </c>
      <c r="AM35" s="331">
        <f t="shared" ref="AM35:AM38" si="74">IF(Q35=0,"",LN(Q35))</f>
        <v>0</v>
      </c>
      <c r="AN35" s="331" t="str">
        <f t="shared" ref="AN35:AN39" si="75">IF(R35=0,"",LN(R35))</f>
        <v/>
      </c>
      <c r="AO35" s="331" t="str">
        <f t="shared" ref="AO35:AO40" si="76">IF(S35=0,"",LN(S35))</f>
        <v/>
      </c>
      <c r="AP35" s="331" t="str">
        <f t="shared" ref="AP35:AP41" si="77">IF(T35=0,"",LN(T35))</f>
        <v/>
      </c>
      <c r="AQ35" s="331" t="str">
        <f t="shared" ref="AQ35:AQ42" si="78">IF(U35=0,"",LN(U35))</f>
        <v/>
      </c>
      <c r="AR35" s="331" t="str">
        <f t="shared" ref="AR35:AR43" si="79">IF(V35=0,"",LN(V35))</f>
        <v/>
      </c>
    </row>
    <row r="36" spans="1:44" x14ac:dyDescent="0.15">
      <c r="A36" s="18">
        <v>2</v>
      </c>
      <c r="B36" s="32">
        <v>1</v>
      </c>
      <c r="C36" s="31">
        <v>1</v>
      </c>
      <c r="D36" s="32">
        <v>1</v>
      </c>
      <c r="E36" s="32">
        <v>1</v>
      </c>
      <c r="F36" s="32">
        <v>1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18">
        <v>2</v>
      </c>
      <c r="M36" s="32">
        <v>1</v>
      </c>
      <c r="N36" s="31">
        <v>1</v>
      </c>
      <c r="O36" s="32">
        <v>1</v>
      </c>
      <c r="P36" s="32">
        <v>1</v>
      </c>
      <c r="Q36" s="32">
        <v>1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X36" s="331"/>
      <c r="Y36" s="330"/>
      <c r="Z36" s="331">
        <f t="shared" si="64"/>
        <v>0</v>
      </c>
      <c r="AA36" s="331">
        <f t="shared" si="65"/>
        <v>0</v>
      </c>
      <c r="AB36" s="331">
        <f t="shared" si="66"/>
        <v>0</v>
      </c>
      <c r="AC36" s="331" t="str">
        <f t="shared" si="67"/>
        <v/>
      </c>
      <c r="AD36" s="331" t="str">
        <f t="shared" si="68"/>
        <v/>
      </c>
      <c r="AE36" s="331" t="str">
        <f t="shared" si="69"/>
        <v/>
      </c>
      <c r="AF36" s="331" t="str">
        <f t="shared" si="70"/>
        <v/>
      </c>
      <c r="AG36" s="331" t="str">
        <f t="shared" si="71"/>
        <v/>
      </c>
      <c r="AI36" s="331"/>
      <c r="AJ36" s="330"/>
      <c r="AK36" s="331">
        <f t="shared" si="72"/>
        <v>0</v>
      </c>
      <c r="AL36" s="331">
        <f t="shared" si="73"/>
        <v>0</v>
      </c>
      <c r="AM36" s="331">
        <f t="shared" si="74"/>
        <v>0</v>
      </c>
      <c r="AN36" s="331" t="str">
        <f t="shared" si="75"/>
        <v/>
      </c>
      <c r="AO36" s="331" t="str">
        <f t="shared" si="76"/>
        <v/>
      </c>
      <c r="AP36" s="331" t="str">
        <f t="shared" si="77"/>
        <v/>
      </c>
      <c r="AQ36" s="331" t="str">
        <f t="shared" si="78"/>
        <v/>
      </c>
      <c r="AR36" s="331" t="str">
        <f t="shared" si="79"/>
        <v/>
      </c>
    </row>
    <row r="37" spans="1:44" x14ac:dyDescent="0.15">
      <c r="A37" s="18">
        <v>3</v>
      </c>
      <c r="B37" s="32">
        <v>1</v>
      </c>
      <c r="C37" s="32">
        <v>1</v>
      </c>
      <c r="D37" s="31">
        <v>1</v>
      </c>
      <c r="E37" s="32">
        <v>1</v>
      </c>
      <c r="F37" s="32">
        <v>1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18">
        <v>3</v>
      </c>
      <c r="M37" s="32">
        <v>1</v>
      </c>
      <c r="N37" s="32">
        <v>1</v>
      </c>
      <c r="O37" s="31">
        <v>1</v>
      </c>
      <c r="P37" s="32">
        <v>1</v>
      </c>
      <c r="Q37" s="32">
        <v>1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X37" s="331"/>
      <c r="Y37" s="331"/>
      <c r="Z37" s="330"/>
      <c r="AA37" s="331">
        <f t="shared" si="65"/>
        <v>0</v>
      </c>
      <c r="AB37" s="331">
        <f t="shared" si="66"/>
        <v>0</v>
      </c>
      <c r="AC37" s="331" t="str">
        <f t="shared" si="67"/>
        <v/>
      </c>
      <c r="AD37" s="331" t="str">
        <f t="shared" si="68"/>
        <v/>
      </c>
      <c r="AE37" s="331" t="str">
        <f t="shared" si="69"/>
        <v/>
      </c>
      <c r="AF37" s="331" t="str">
        <f t="shared" si="70"/>
        <v/>
      </c>
      <c r="AG37" s="331" t="str">
        <f t="shared" si="71"/>
        <v/>
      </c>
      <c r="AI37" s="331"/>
      <c r="AJ37" s="331"/>
      <c r="AK37" s="330"/>
      <c r="AL37" s="331">
        <f t="shared" si="73"/>
        <v>0</v>
      </c>
      <c r="AM37" s="331">
        <f t="shared" si="74"/>
        <v>0</v>
      </c>
      <c r="AN37" s="331" t="str">
        <f t="shared" si="75"/>
        <v/>
      </c>
      <c r="AO37" s="331" t="str">
        <f t="shared" si="76"/>
        <v/>
      </c>
      <c r="AP37" s="331" t="str">
        <f t="shared" si="77"/>
        <v/>
      </c>
      <c r="AQ37" s="331" t="str">
        <f t="shared" si="78"/>
        <v/>
      </c>
      <c r="AR37" s="331" t="str">
        <f t="shared" si="79"/>
        <v/>
      </c>
    </row>
    <row r="38" spans="1:44" x14ac:dyDescent="0.15">
      <c r="A38" s="18">
        <v>4</v>
      </c>
      <c r="B38" s="32">
        <v>1</v>
      </c>
      <c r="C38" s="32">
        <v>1</v>
      </c>
      <c r="D38" s="32">
        <v>1</v>
      </c>
      <c r="E38" s="31">
        <v>1</v>
      </c>
      <c r="F38" s="32">
        <v>1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18">
        <v>4</v>
      </c>
      <c r="M38" s="32">
        <v>1</v>
      </c>
      <c r="N38" s="32">
        <v>1</v>
      </c>
      <c r="O38" s="32">
        <v>1</v>
      </c>
      <c r="P38" s="31">
        <v>1</v>
      </c>
      <c r="Q38" s="32">
        <v>1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X38" s="331"/>
      <c r="Y38" s="331"/>
      <c r="Z38" s="331"/>
      <c r="AA38" s="330"/>
      <c r="AB38" s="331">
        <f t="shared" si="66"/>
        <v>0</v>
      </c>
      <c r="AC38" s="331" t="str">
        <f t="shared" si="67"/>
        <v/>
      </c>
      <c r="AD38" s="331" t="str">
        <f t="shared" si="68"/>
        <v/>
      </c>
      <c r="AE38" s="331" t="str">
        <f t="shared" si="69"/>
        <v/>
      </c>
      <c r="AF38" s="331" t="str">
        <f t="shared" si="70"/>
        <v/>
      </c>
      <c r="AG38" s="331" t="str">
        <f t="shared" si="71"/>
        <v/>
      </c>
      <c r="AI38" s="331"/>
      <c r="AJ38" s="331"/>
      <c r="AK38" s="331"/>
      <c r="AL38" s="330"/>
      <c r="AM38" s="331">
        <f t="shared" si="74"/>
        <v>0</v>
      </c>
      <c r="AN38" s="331" t="str">
        <f t="shared" si="75"/>
        <v/>
      </c>
      <c r="AO38" s="331" t="str">
        <f t="shared" si="76"/>
        <v/>
      </c>
      <c r="AP38" s="331" t="str">
        <f t="shared" si="77"/>
        <v/>
      </c>
      <c r="AQ38" s="331" t="str">
        <f t="shared" si="78"/>
        <v/>
      </c>
      <c r="AR38" s="331" t="str">
        <f t="shared" si="79"/>
        <v/>
      </c>
    </row>
    <row r="39" spans="1:44" x14ac:dyDescent="0.15">
      <c r="A39" s="18">
        <v>5</v>
      </c>
      <c r="B39" s="32">
        <v>1</v>
      </c>
      <c r="C39" s="32">
        <v>1</v>
      </c>
      <c r="D39" s="32">
        <v>1</v>
      </c>
      <c r="E39" s="32">
        <v>1</v>
      </c>
      <c r="F39" s="31">
        <v>1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18">
        <v>5</v>
      </c>
      <c r="M39" s="32">
        <v>1</v>
      </c>
      <c r="N39" s="32">
        <v>1</v>
      </c>
      <c r="O39" s="32">
        <v>1</v>
      </c>
      <c r="P39" s="32">
        <v>1</v>
      </c>
      <c r="Q39" s="31">
        <v>1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X39" s="331"/>
      <c r="Y39" s="331"/>
      <c r="Z39" s="331"/>
      <c r="AA39" s="331"/>
      <c r="AB39" s="330"/>
      <c r="AC39" s="331" t="str">
        <f t="shared" si="67"/>
        <v/>
      </c>
      <c r="AD39" s="331" t="str">
        <f t="shared" si="68"/>
        <v/>
      </c>
      <c r="AE39" s="331" t="str">
        <f t="shared" si="69"/>
        <v/>
      </c>
      <c r="AF39" s="331" t="str">
        <f t="shared" si="70"/>
        <v/>
      </c>
      <c r="AG39" s="331" t="str">
        <f t="shared" si="71"/>
        <v/>
      </c>
      <c r="AI39" s="331"/>
      <c r="AJ39" s="331"/>
      <c r="AK39" s="331"/>
      <c r="AL39" s="331"/>
      <c r="AM39" s="330"/>
      <c r="AN39" s="331" t="str">
        <f t="shared" si="75"/>
        <v/>
      </c>
      <c r="AO39" s="331" t="str">
        <f t="shared" si="76"/>
        <v/>
      </c>
      <c r="AP39" s="331" t="str">
        <f t="shared" si="77"/>
        <v/>
      </c>
      <c r="AQ39" s="331" t="str">
        <f t="shared" si="78"/>
        <v/>
      </c>
      <c r="AR39" s="331" t="str">
        <f t="shared" si="79"/>
        <v/>
      </c>
    </row>
    <row r="40" spans="1:44" x14ac:dyDescent="0.15">
      <c r="A40" s="18">
        <v>6</v>
      </c>
      <c r="B40" s="32">
        <v>0</v>
      </c>
      <c r="C40" s="32">
        <v>0</v>
      </c>
      <c r="D40" s="32">
        <v>0</v>
      </c>
      <c r="E40" s="32">
        <v>0</v>
      </c>
      <c r="F40" s="32">
        <v>0</v>
      </c>
      <c r="G40" s="31">
        <v>1</v>
      </c>
      <c r="H40" s="32">
        <v>0</v>
      </c>
      <c r="I40" s="32">
        <v>0</v>
      </c>
      <c r="J40" s="32">
        <v>0</v>
      </c>
      <c r="K40" s="32">
        <v>0</v>
      </c>
      <c r="L40" s="18">
        <v>6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1">
        <v>1</v>
      </c>
      <c r="S40" s="32">
        <v>0</v>
      </c>
      <c r="T40" s="32">
        <v>0</v>
      </c>
      <c r="U40" s="32">
        <v>0</v>
      </c>
      <c r="V40" s="32">
        <v>0</v>
      </c>
      <c r="X40" s="331"/>
      <c r="Y40" s="331"/>
      <c r="Z40" s="331"/>
      <c r="AA40" s="331"/>
      <c r="AB40" s="331"/>
      <c r="AC40" s="330"/>
      <c r="AD40" s="331" t="str">
        <f t="shared" si="68"/>
        <v/>
      </c>
      <c r="AE40" s="331" t="str">
        <f t="shared" si="69"/>
        <v/>
      </c>
      <c r="AF40" s="331" t="str">
        <f t="shared" si="70"/>
        <v/>
      </c>
      <c r="AG40" s="331" t="str">
        <f t="shared" si="71"/>
        <v/>
      </c>
      <c r="AI40" s="331"/>
      <c r="AJ40" s="331"/>
      <c r="AK40" s="331"/>
      <c r="AL40" s="331"/>
      <c r="AM40" s="331"/>
      <c r="AN40" s="330"/>
      <c r="AO40" s="331" t="str">
        <f t="shared" si="76"/>
        <v/>
      </c>
      <c r="AP40" s="331" t="str">
        <f t="shared" si="77"/>
        <v/>
      </c>
      <c r="AQ40" s="331" t="str">
        <f t="shared" si="78"/>
        <v/>
      </c>
      <c r="AR40" s="331" t="str">
        <f t="shared" si="79"/>
        <v/>
      </c>
    </row>
    <row r="41" spans="1:44" x14ac:dyDescent="0.15">
      <c r="A41" s="18">
        <v>7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1">
        <v>1</v>
      </c>
      <c r="I41" s="32">
        <v>0</v>
      </c>
      <c r="J41" s="32">
        <v>0</v>
      </c>
      <c r="K41" s="32">
        <v>0</v>
      </c>
      <c r="L41" s="18">
        <v>7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1">
        <v>1</v>
      </c>
      <c r="T41" s="32">
        <v>0</v>
      </c>
      <c r="U41" s="32">
        <v>0</v>
      </c>
      <c r="V41" s="32">
        <v>0</v>
      </c>
      <c r="X41" s="331"/>
      <c r="Y41" s="331"/>
      <c r="Z41" s="331"/>
      <c r="AA41" s="331"/>
      <c r="AB41" s="331"/>
      <c r="AC41" s="331"/>
      <c r="AD41" s="330"/>
      <c r="AE41" s="331" t="str">
        <f t="shared" si="69"/>
        <v/>
      </c>
      <c r="AF41" s="331" t="str">
        <f t="shared" si="70"/>
        <v/>
      </c>
      <c r="AG41" s="331" t="str">
        <f t="shared" si="71"/>
        <v/>
      </c>
      <c r="AI41" s="331"/>
      <c r="AJ41" s="331"/>
      <c r="AK41" s="331"/>
      <c r="AL41" s="331"/>
      <c r="AM41" s="331"/>
      <c r="AN41" s="331"/>
      <c r="AO41" s="330"/>
      <c r="AP41" s="331" t="str">
        <f t="shared" si="77"/>
        <v/>
      </c>
      <c r="AQ41" s="331" t="str">
        <f t="shared" si="78"/>
        <v/>
      </c>
      <c r="AR41" s="331" t="str">
        <f t="shared" si="79"/>
        <v/>
      </c>
    </row>
    <row r="42" spans="1:44" x14ac:dyDescent="0.15">
      <c r="A42" s="18">
        <v>8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1">
        <v>1</v>
      </c>
      <c r="J42" s="32">
        <v>0</v>
      </c>
      <c r="K42" s="32">
        <v>0</v>
      </c>
      <c r="L42" s="18">
        <v>8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1">
        <v>1</v>
      </c>
      <c r="U42" s="32">
        <v>0</v>
      </c>
      <c r="V42" s="32">
        <v>0</v>
      </c>
      <c r="X42" s="331"/>
      <c r="Y42" s="331"/>
      <c r="Z42" s="331"/>
      <c r="AA42" s="331"/>
      <c r="AB42" s="331"/>
      <c r="AC42" s="331"/>
      <c r="AD42" s="331"/>
      <c r="AE42" s="330"/>
      <c r="AF42" s="331" t="str">
        <f t="shared" si="70"/>
        <v/>
      </c>
      <c r="AG42" s="331" t="str">
        <f t="shared" si="71"/>
        <v/>
      </c>
      <c r="AI42" s="331"/>
      <c r="AJ42" s="331"/>
      <c r="AK42" s="331"/>
      <c r="AL42" s="331"/>
      <c r="AM42" s="331"/>
      <c r="AN42" s="331"/>
      <c r="AO42" s="331"/>
      <c r="AP42" s="330"/>
      <c r="AQ42" s="331" t="str">
        <f t="shared" si="78"/>
        <v/>
      </c>
      <c r="AR42" s="331" t="str">
        <f t="shared" si="79"/>
        <v/>
      </c>
    </row>
    <row r="43" spans="1:44" x14ac:dyDescent="0.15">
      <c r="A43" s="18">
        <v>9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1">
        <v>1</v>
      </c>
      <c r="K43" s="32">
        <v>0</v>
      </c>
      <c r="L43" s="18">
        <v>9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1">
        <v>1</v>
      </c>
      <c r="V43" s="32">
        <v>0</v>
      </c>
      <c r="X43" s="331"/>
      <c r="Y43" s="331"/>
      <c r="Z43" s="331"/>
      <c r="AA43" s="331"/>
      <c r="AB43" s="331"/>
      <c r="AC43" s="331"/>
      <c r="AD43" s="331"/>
      <c r="AE43" s="331"/>
      <c r="AF43" s="330"/>
      <c r="AG43" s="331" t="str">
        <f t="shared" si="71"/>
        <v/>
      </c>
      <c r="AI43" s="331"/>
      <c r="AJ43" s="331"/>
      <c r="AK43" s="331"/>
      <c r="AL43" s="331"/>
      <c r="AM43" s="331"/>
      <c r="AN43" s="331"/>
      <c r="AO43" s="331"/>
      <c r="AP43" s="331"/>
      <c r="AQ43" s="330"/>
      <c r="AR43" s="331" t="str">
        <f t="shared" si="79"/>
        <v/>
      </c>
    </row>
    <row r="44" spans="1:44" x14ac:dyDescent="0.15">
      <c r="A44" s="18">
        <v>10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1">
        <v>1</v>
      </c>
      <c r="L44" s="18">
        <v>10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1">
        <v>1</v>
      </c>
      <c r="X44" s="331"/>
      <c r="Y44" s="331"/>
      <c r="Z44" s="331"/>
      <c r="AA44" s="331"/>
      <c r="AB44" s="331"/>
      <c r="AC44" s="331"/>
      <c r="AD44" s="331"/>
      <c r="AE44" s="331"/>
      <c r="AF44" s="331"/>
      <c r="AG44" s="330"/>
      <c r="AI44" s="331"/>
      <c r="AJ44" s="331"/>
      <c r="AK44" s="331"/>
      <c r="AL44" s="331"/>
      <c r="AM44" s="331"/>
      <c r="AN44" s="331"/>
      <c r="AO44" s="331"/>
      <c r="AP44" s="331"/>
      <c r="AQ44" s="331"/>
      <c r="AR44" s="330"/>
    </row>
    <row r="46" spans="1:44" ht="13" x14ac:dyDescent="0.15">
      <c r="A46" s="111">
        <v>6</v>
      </c>
      <c r="B46" s="474" t="str">
        <f ca="1">INDIRECT(ADDRESS(17,2,1,1,"in"&amp;TEXT(A46,"@")))</f>
        <v>Participant 6</v>
      </c>
      <c r="C46" s="474"/>
      <c r="D46" s="474"/>
      <c r="E46" s="474"/>
      <c r="F46" s="474"/>
      <c r="G46" s="474"/>
      <c r="H46" s="328">
        <f ca="1">INDIRECT(ADDRESS(17,6,1,1,"in"&amp;TEXT(A46,"@")))</f>
        <v>1</v>
      </c>
      <c r="I46" s="108"/>
      <c r="J46" s="475">
        <f ca="1">INDIRECT(ADDRESS(17,7,1,1,"in"&amp;TEXT(A46,"@")))</f>
        <v>0</v>
      </c>
      <c r="K46" s="474"/>
      <c r="L46" s="111">
        <v>7</v>
      </c>
      <c r="M46" s="474" t="str">
        <f ca="1">INDIRECT(ADDRESS(17,2,1,1,"in"&amp;TEXT(L46,"@")))</f>
        <v>Participant 7</v>
      </c>
      <c r="N46" s="474"/>
      <c r="O46" s="474"/>
      <c r="P46" s="474"/>
      <c r="Q46" s="474"/>
      <c r="R46" s="474"/>
      <c r="S46" s="328">
        <f ca="1">INDIRECT(ADDRESS(17,6,1,1,"in"&amp;TEXT(L46,"@")))</f>
        <v>1</v>
      </c>
      <c r="T46" s="108"/>
      <c r="U46" s="475">
        <f ca="1">INDIRECT(ADDRESS(17,7,1,1,"in"&amp;TEXT(L46,"@")))</f>
        <v>0</v>
      </c>
      <c r="V46" s="474"/>
      <c r="X46" s="474"/>
      <c r="Y46" s="474"/>
      <c r="Z46" s="474"/>
      <c r="AA46" s="474"/>
      <c r="AB46" s="474"/>
      <c r="AC46" s="474"/>
      <c r="AD46" s="329">
        <f>IF(A46&gt;$N$4,0,IF(H46=0,1,H46))</f>
        <v>0</v>
      </c>
      <c r="AE46" s="329"/>
      <c r="AF46" s="475"/>
      <c r="AG46" s="474"/>
      <c r="AH46" s="111"/>
      <c r="AI46" s="474"/>
      <c r="AJ46" s="474"/>
      <c r="AK46" s="474"/>
      <c r="AL46" s="474"/>
      <c r="AM46" s="474"/>
      <c r="AN46" s="474"/>
      <c r="AO46" s="329">
        <f>IF(L46&gt;$N$4,0,IF(S46=0,1,S46))</f>
        <v>0</v>
      </c>
      <c r="AP46" s="329"/>
      <c r="AQ46" s="475"/>
      <c r="AR46" s="474"/>
    </row>
    <row r="47" spans="1:44" x14ac:dyDescent="0.15">
      <c r="B47" s="19">
        <v>1</v>
      </c>
      <c r="C47" s="19">
        <v>2</v>
      </c>
      <c r="D47" s="19">
        <v>3</v>
      </c>
      <c r="E47" s="19">
        <v>4</v>
      </c>
      <c r="F47" s="19">
        <v>5</v>
      </c>
      <c r="G47" s="19">
        <v>6</v>
      </c>
      <c r="H47" s="19">
        <v>7</v>
      </c>
      <c r="I47" s="19">
        <v>8</v>
      </c>
      <c r="J47" s="18">
        <v>9</v>
      </c>
      <c r="K47" s="18">
        <v>10</v>
      </c>
      <c r="M47" s="19">
        <v>1</v>
      </c>
      <c r="N47" s="19">
        <v>2</v>
      </c>
      <c r="O47" s="19">
        <v>3</v>
      </c>
      <c r="P47" s="19">
        <v>4</v>
      </c>
      <c r="Q47" s="19">
        <v>5</v>
      </c>
      <c r="R47" s="19">
        <v>6</v>
      </c>
      <c r="S47" s="19">
        <v>7</v>
      </c>
      <c r="T47" s="19">
        <v>8</v>
      </c>
      <c r="U47" s="18">
        <v>9</v>
      </c>
      <c r="V47" s="18">
        <v>10</v>
      </c>
      <c r="X47" s="19"/>
      <c r="Y47" s="19"/>
      <c r="Z47" s="19"/>
      <c r="AA47" s="19"/>
      <c r="AB47" s="19"/>
      <c r="AC47" s="19"/>
      <c r="AD47" s="19"/>
      <c r="AE47" s="19"/>
      <c r="AI47" s="19"/>
      <c r="AJ47" s="19"/>
      <c r="AK47" s="19"/>
      <c r="AL47" s="19"/>
      <c r="AM47" s="19"/>
      <c r="AN47" s="19"/>
      <c r="AO47" s="19"/>
      <c r="AP47" s="19"/>
    </row>
    <row r="48" spans="1:44" x14ac:dyDescent="0.15">
      <c r="A48" s="18">
        <v>1</v>
      </c>
      <c r="B48" s="31">
        <f t="array" ref="B48:K57">Matrix6</f>
        <v>1</v>
      </c>
      <c r="C48" s="32">
        <v>1</v>
      </c>
      <c r="D48" s="32">
        <v>1</v>
      </c>
      <c r="E48" s="32">
        <v>1</v>
      </c>
      <c r="F48" s="32">
        <v>1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18">
        <v>1</v>
      </c>
      <c r="M48" s="31">
        <f t="array" ref="M48:V57">Matrix7</f>
        <v>1</v>
      </c>
      <c r="N48" s="32">
        <v>1</v>
      </c>
      <c r="O48" s="32">
        <v>1</v>
      </c>
      <c r="P48" s="32">
        <v>1</v>
      </c>
      <c r="Q48" s="32">
        <v>1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X48" s="330"/>
      <c r="Y48" s="331">
        <f>IF(C48=0,"",LN(C48))</f>
        <v>0</v>
      </c>
      <c r="Z48" s="331">
        <f t="shared" ref="Z48:Z49" si="80">IF(D48=0,"",LN(D48))</f>
        <v>0</v>
      </c>
      <c r="AA48" s="331">
        <f t="shared" ref="AA48:AA50" si="81">IF(E48=0,"",LN(E48))</f>
        <v>0</v>
      </c>
      <c r="AB48" s="331">
        <f t="shared" ref="AB48:AB51" si="82">IF(F48=0,"",LN(F48))</f>
        <v>0</v>
      </c>
      <c r="AC48" s="331" t="str">
        <f t="shared" ref="AC48:AC52" si="83">IF(G48=0,"",LN(G48))</f>
        <v/>
      </c>
      <c r="AD48" s="331" t="str">
        <f t="shared" ref="AD48:AD53" si="84">IF(H48=0,"",LN(H48))</f>
        <v/>
      </c>
      <c r="AE48" s="331" t="str">
        <f t="shared" ref="AE48:AE54" si="85">IF(I48=0,"",LN(I48))</f>
        <v/>
      </c>
      <c r="AF48" s="331" t="str">
        <f t="shared" ref="AF48:AF55" si="86">IF(J48=0,"",LN(J48))</f>
        <v/>
      </c>
      <c r="AG48" s="331" t="str">
        <f t="shared" ref="AG48:AG56" si="87">IF(K48=0,"",LN(K48))</f>
        <v/>
      </c>
      <c r="AI48" s="330"/>
      <c r="AJ48" s="331">
        <f>IF(N48=0,"",LN(N48))</f>
        <v>0</v>
      </c>
      <c r="AK48" s="331">
        <f t="shared" ref="AK48:AK49" si="88">IF(O48=0,"",LN(O48))</f>
        <v>0</v>
      </c>
      <c r="AL48" s="331">
        <f t="shared" ref="AL48:AL50" si="89">IF(P48=0,"",LN(P48))</f>
        <v>0</v>
      </c>
      <c r="AM48" s="331">
        <f t="shared" ref="AM48:AM51" si="90">IF(Q48=0,"",LN(Q48))</f>
        <v>0</v>
      </c>
      <c r="AN48" s="331" t="str">
        <f t="shared" ref="AN48:AN52" si="91">IF(R48=0,"",LN(R48))</f>
        <v/>
      </c>
      <c r="AO48" s="331" t="str">
        <f t="shared" ref="AO48:AO53" si="92">IF(S48=0,"",LN(S48))</f>
        <v/>
      </c>
      <c r="AP48" s="331" t="str">
        <f t="shared" ref="AP48:AP54" si="93">IF(T48=0,"",LN(T48))</f>
        <v/>
      </c>
      <c r="AQ48" s="331" t="str">
        <f t="shared" ref="AQ48:AQ55" si="94">IF(U48=0,"",LN(U48))</f>
        <v/>
      </c>
      <c r="AR48" s="331" t="str">
        <f t="shared" ref="AR48:AR56" si="95">IF(V48=0,"",LN(V48))</f>
        <v/>
      </c>
    </row>
    <row r="49" spans="1:44" x14ac:dyDescent="0.15">
      <c r="A49" s="18">
        <v>2</v>
      </c>
      <c r="B49" s="32">
        <v>1</v>
      </c>
      <c r="C49" s="31">
        <v>1</v>
      </c>
      <c r="D49" s="32">
        <v>1</v>
      </c>
      <c r="E49" s="32">
        <v>1</v>
      </c>
      <c r="F49" s="32">
        <v>1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18">
        <v>2</v>
      </c>
      <c r="M49" s="32">
        <v>1</v>
      </c>
      <c r="N49" s="31">
        <v>1</v>
      </c>
      <c r="O49" s="32">
        <v>1</v>
      </c>
      <c r="P49" s="32">
        <v>1</v>
      </c>
      <c r="Q49" s="32">
        <v>1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X49" s="331"/>
      <c r="Y49" s="330"/>
      <c r="Z49" s="331">
        <f t="shared" si="80"/>
        <v>0</v>
      </c>
      <c r="AA49" s="331">
        <f t="shared" si="81"/>
        <v>0</v>
      </c>
      <c r="AB49" s="331">
        <f t="shared" si="82"/>
        <v>0</v>
      </c>
      <c r="AC49" s="331" t="str">
        <f t="shared" si="83"/>
        <v/>
      </c>
      <c r="AD49" s="331" t="str">
        <f t="shared" si="84"/>
        <v/>
      </c>
      <c r="AE49" s="331" t="str">
        <f t="shared" si="85"/>
        <v/>
      </c>
      <c r="AF49" s="331" t="str">
        <f t="shared" si="86"/>
        <v/>
      </c>
      <c r="AG49" s="331" t="str">
        <f t="shared" si="87"/>
        <v/>
      </c>
      <c r="AI49" s="331"/>
      <c r="AJ49" s="330"/>
      <c r="AK49" s="331">
        <f t="shared" si="88"/>
        <v>0</v>
      </c>
      <c r="AL49" s="331">
        <f t="shared" si="89"/>
        <v>0</v>
      </c>
      <c r="AM49" s="331">
        <f t="shared" si="90"/>
        <v>0</v>
      </c>
      <c r="AN49" s="331" t="str">
        <f t="shared" si="91"/>
        <v/>
      </c>
      <c r="AO49" s="331" t="str">
        <f t="shared" si="92"/>
        <v/>
      </c>
      <c r="AP49" s="331" t="str">
        <f t="shared" si="93"/>
        <v/>
      </c>
      <c r="AQ49" s="331" t="str">
        <f t="shared" si="94"/>
        <v/>
      </c>
      <c r="AR49" s="331" t="str">
        <f t="shared" si="95"/>
        <v/>
      </c>
    </row>
    <row r="50" spans="1:44" x14ac:dyDescent="0.15">
      <c r="A50" s="18">
        <v>3</v>
      </c>
      <c r="B50" s="32">
        <v>1</v>
      </c>
      <c r="C50" s="32">
        <v>1</v>
      </c>
      <c r="D50" s="31">
        <v>1</v>
      </c>
      <c r="E50" s="32">
        <v>1</v>
      </c>
      <c r="F50" s="32">
        <v>1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18">
        <v>3</v>
      </c>
      <c r="M50" s="32">
        <v>1</v>
      </c>
      <c r="N50" s="32">
        <v>1</v>
      </c>
      <c r="O50" s="31">
        <v>1</v>
      </c>
      <c r="P50" s="32">
        <v>1</v>
      </c>
      <c r="Q50" s="32">
        <v>1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X50" s="331"/>
      <c r="Y50" s="331"/>
      <c r="Z50" s="330"/>
      <c r="AA50" s="331">
        <f t="shared" si="81"/>
        <v>0</v>
      </c>
      <c r="AB50" s="331">
        <f t="shared" si="82"/>
        <v>0</v>
      </c>
      <c r="AC50" s="331" t="str">
        <f t="shared" si="83"/>
        <v/>
      </c>
      <c r="AD50" s="331" t="str">
        <f t="shared" si="84"/>
        <v/>
      </c>
      <c r="AE50" s="331" t="str">
        <f t="shared" si="85"/>
        <v/>
      </c>
      <c r="AF50" s="331" t="str">
        <f t="shared" si="86"/>
        <v/>
      </c>
      <c r="AG50" s="331" t="str">
        <f t="shared" si="87"/>
        <v/>
      </c>
      <c r="AI50" s="331"/>
      <c r="AJ50" s="331"/>
      <c r="AK50" s="330"/>
      <c r="AL50" s="331">
        <f t="shared" si="89"/>
        <v>0</v>
      </c>
      <c r="AM50" s="331">
        <f t="shared" si="90"/>
        <v>0</v>
      </c>
      <c r="AN50" s="331" t="str">
        <f t="shared" si="91"/>
        <v/>
      </c>
      <c r="AO50" s="331" t="str">
        <f t="shared" si="92"/>
        <v/>
      </c>
      <c r="AP50" s="331" t="str">
        <f t="shared" si="93"/>
        <v/>
      </c>
      <c r="AQ50" s="331" t="str">
        <f t="shared" si="94"/>
        <v/>
      </c>
      <c r="AR50" s="331" t="str">
        <f t="shared" si="95"/>
        <v/>
      </c>
    </row>
    <row r="51" spans="1:44" x14ac:dyDescent="0.15">
      <c r="A51" s="18">
        <v>4</v>
      </c>
      <c r="B51" s="32">
        <v>1</v>
      </c>
      <c r="C51" s="32">
        <v>1</v>
      </c>
      <c r="D51" s="32">
        <v>1</v>
      </c>
      <c r="E51" s="31">
        <v>1</v>
      </c>
      <c r="F51" s="32">
        <v>1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18">
        <v>4</v>
      </c>
      <c r="M51" s="32">
        <v>1</v>
      </c>
      <c r="N51" s="32">
        <v>1</v>
      </c>
      <c r="O51" s="32">
        <v>1</v>
      </c>
      <c r="P51" s="31">
        <v>1</v>
      </c>
      <c r="Q51" s="32">
        <v>1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X51" s="331"/>
      <c r="Y51" s="331"/>
      <c r="Z51" s="331"/>
      <c r="AA51" s="330"/>
      <c r="AB51" s="331">
        <f t="shared" si="82"/>
        <v>0</v>
      </c>
      <c r="AC51" s="331" t="str">
        <f t="shared" si="83"/>
        <v/>
      </c>
      <c r="AD51" s="331" t="str">
        <f t="shared" si="84"/>
        <v/>
      </c>
      <c r="AE51" s="331" t="str">
        <f t="shared" si="85"/>
        <v/>
      </c>
      <c r="AF51" s="331" t="str">
        <f t="shared" si="86"/>
        <v/>
      </c>
      <c r="AG51" s="331" t="str">
        <f t="shared" si="87"/>
        <v/>
      </c>
      <c r="AI51" s="331"/>
      <c r="AJ51" s="331"/>
      <c r="AK51" s="331"/>
      <c r="AL51" s="330"/>
      <c r="AM51" s="331">
        <f t="shared" si="90"/>
        <v>0</v>
      </c>
      <c r="AN51" s="331" t="str">
        <f t="shared" si="91"/>
        <v/>
      </c>
      <c r="AO51" s="331" t="str">
        <f t="shared" si="92"/>
        <v/>
      </c>
      <c r="AP51" s="331" t="str">
        <f t="shared" si="93"/>
        <v/>
      </c>
      <c r="AQ51" s="331" t="str">
        <f t="shared" si="94"/>
        <v/>
      </c>
      <c r="AR51" s="331" t="str">
        <f t="shared" si="95"/>
        <v/>
      </c>
    </row>
    <row r="52" spans="1:44" x14ac:dyDescent="0.15">
      <c r="A52" s="18">
        <v>5</v>
      </c>
      <c r="B52" s="32">
        <v>1</v>
      </c>
      <c r="C52" s="32">
        <v>1</v>
      </c>
      <c r="D52" s="32">
        <v>1</v>
      </c>
      <c r="E52" s="32">
        <v>1</v>
      </c>
      <c r="F52" s="31">
        <v>1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18">
        <v>5</v>
      </c>
      <c r="M52" s="32">
        <v>1</v>
      </c>
      <c r="N52" s="32">
        <v>1</v>
      </c>
      <c r="O52" s="32">
        <v>1</v>
      </c>
      <c r="P52" s="32">
        <v>1</v>
      </c>
      <c r="Q52" s="31">
        <v>1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X52" s="331"/>
      <c r="Y52" s="331"/>
      <c r="Z52" s="331"/>
      <c r="AA52" s="331"/>
      <c r="AB52" s="330"/>
      <c r="AC52" s="331" t="str">
        <f t="shared" si="83"/>
        <v/>
      </c>
      <c r="AD52" s="331" t="str">
        <f t="shared" si="84"/>
        <v/>
      </c>
      <c r="AE52" s="331" t="str">
        <f t="shared" si="85"/>
        <v/>
      </c>
      <c r="AF52" s="331" t="str">
        <f t="shared" si="86"/>
        <v/>
      </c>
      <c r="AG52" s="331" t="str">
        <f t="shared" si="87"/>
        <v/>
      </c>
      <c r="AI52" s="331"/>
      <c r="AJ52" s="331"/>
      <c r="AK52" s="331"/>
      <c r="AL52" s="331"/>
      <c r="AM52" s="330"/>
      <c r="AN52" s="331" t="str">
        <f t="shared" si="91"/>
        <v/>
      </c>
      <c r="AO52" s="331" t="str">
        <f t="shared" si="92"/>
        <v/>
      </c>
      <c r="AP52" s="331" t="str">
        <f t="shared" si="93"/>
        <v/>
      </c>
      <c r="AQ52" s="331" t="str">
        <f t="shared" si="94"/>
        <v/>
      </c>
      <c r="AR52" s="331" t="str">
        <f t="shared" si="95"/>
        <v/>
      </c>
    </row>
    <row r="53" spans="1:44" x14ac:dyDescent="0.15">
      <c r="A53" s="18">
        <v>6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1">
        <v>1</v>
      </c>
      <c r="H53" s="32">
        <v>0</v>
      </c>
      <c r="I53" s="32">
        <v>0</v>
      </c>
      <c r="J53" s="32">
        <v>0</v>
      </c>
      <c r="K53" s="32">
        <v>0</v>
      </c>
      <c r="L53" s="18">
        <v>6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1">
        <v>1</v>
      </c>
      <c r="S53" s="32">
        <v>0</v>
      </c>
      <c r="T53" s="32">
        <v>0</v>
      </c>
      <c r="U53" s="32">
        <v>0</v>
      </c>
      <c r="V53" s="32">
        <v>0</v>
      </c>
      <c r="X53" s="331"/>
      <c r="Y53" s="331"/>
      <c r="Z53" s="331"/>
      <c r="AA53" s="331"/>
      <c r="AB53" s="331"/>
      <c r="AC53" s="330"/>
      <c r="AD53" s="331" t="str">
        <f t="shared" si="84"/>
        <v/>
      </c>
      <c r="AE53" s="331" t="str">
        <f t="shared" si="85"/>
        <v/>
      </c>
      <c r="AF53" s="331" t="str">
        <f t="shared" si="86"/>
        <v/>
      </c>
      <c r="AG53" s="331" t="str">
        <f t="shared" si="87"/>
        <v/>
      </c>
      <c r="AI53" s="331"/>
      <c r="AJ53" s="331"/>
      <c r="AK53" s="331"/>
      <c r="AL53" s="331"/>
      <c r="AM53" s="331"/>
      <c r="AN53" s="330"/>
      <c r="AO53" s="331" t="str">
        <f t="shared" si="92"/>
        <v/>
      </c>
      <c r="AP53" s="331" t="str">
        <f t="shared" si="93"/>
        <v/>
      </c>
      <c r="AQ53" s="331" t="str">
        <f t="shared" si="94"/>
        <v/>
      </c>
      <c r="AR53" s="331" t="str">
        <f t="shared" si="95"/>
        <v/>
      </c>
    </row>
    <row r="54" spans="1:44" x14ac:dyDescent="0.15">
      <c r="A54" s="18">
        <v>7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1">
        <v>1</v>
      </c>
      <c r="I54" s="32">
        <v>0</v>
      </c>
      <c r="J54" s="32">
        <v>0</v>
      </c>
      <c r="K54" s="32">
        <v>0</v>
      </c>
      <c r="L54" s="18">
        <v>7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1">
        <v>1</v>
      </c>
      <c r="T54" s="32">
        <v>0</v>
      </c>
      <c r="U54" s="32">
        <v>0</v>
      </c>
      <c r="V54" s="32">
        <v>0</v>
      </c>
      <c r="X54" s="331"/>
      <c r="Y54" s="331"/>
      <c r="Z54" s="331"/>
      <c r="AA54" s="331"/>
      <c r="AB54" s="331"/>
      <c r="AC54" s="331"/>
      <c r="AD54" s="330"/>
      <c r="AE54" s="331" t="str">
        <f t="shared" si="85"/>
        <v/>
      </c>
      <c r="AF54" s="331" t="str">
        <f t="shared" si="86"/>
        <v/>
      </c>
      <c r="AG54" s="331" t="str">
        <f t="shared" si="87"/>
        <v/>
      </c>
      <c r="AI54" s="331"/>
      <c r="AJ54" s="331"/>
      <c r="AK54" s="331"/>
      <c r="AL54" s="331"/>
      <c r="AM54" s="331"/>
      <c r="AN54" s="331"/>
      <c r="AO54" s="330"/>
      <c r="AP54" s="331" t="str">
        <f t="shared" si="93"/>
        <v/>
      </c>
      <c r="AQ54" s="331" t="str">
        <f t="shared" si="94"/>
        <v/>
      </c>
      <c r="AR54" s="331" t="str">
        <f t="shared" si="95"/>
        <v/>
      </c>
    </row>
    <row r="55" spans="1:44" x14ac:dyDescent="0.15">
      <c r="A55" s="18">
        <v>8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1">
        <v>1</v>
      </c>
      <c r="J55" s="32">
        <v>0</v>
      </c>
      <c r="K55" s="32">
        <v>0</v>
      </c>
      <c r="L55" s="18">
        <v>8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1">
        <v>1</v>
      </c>
      <c r="U55" s="32">
        <v>0</v>
      </c>
      <c r="V55" s="32">
        <v>0</v>
      </c>
      <c r="X55" s="331"/>
      <c r="Y55" s="331"/>
      <c r="Z55" s="331"/>
      <c r="AA55" s="331"/>
      <c r="AB55" s="331"/>
      <c r="AC55" s="331"/>
      <c r="AD55" s="331"/>
      <c r="AE55" s="330"/>
      <c r="AF55" s="331" t="str">
        <f t="shared" si="86"/>
        <v/>
      </c>
      <c r="AG55" s="331" t="str">
        <f t="shared" si="87"/>
        <v/>
      </c>
      <c r="AI55" s="331"/>
      <c r="AJ55" s="331"/>
      <c r="AK55" s="331"/>
      <c r="AL55" s="331"/>
      <c r="AM55" s="331"/>
      <c r="AN55" s="331"/>
      <c r="AO55" s="331"/>
      <c r="AP55" s="330"/>
      <c r="AQ55" s="331" t="str">
        <f t="shared" si="94"/>
        <v/>
      </c>
      <c r="AR55" s="331" t="str">
        <f t="shared" si="95"/>
        <v/>
      </c>
    </row>
    <row r="56" spans="1:44" x14ac:dyDescent="0.15">
      <c r="A56" s="18">
        <v>9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1">
        <v>1</v>
      </c>
      <c r="K56" s="32">
        <v>0</v>
      </c>
      <c r="L56" s="18">
        <v>9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1">
        <v>1</v>
      </c>
      <c r="V56" s="32">
        <v>0</v>
      </c>
      <c r="X56" s="331"/>
      <c r="Y56" s="331"/>
      <c r="Z56" s="331"/>
      <c r="AA56" s="331"/>
      <c r="AB56" s="331"/>
      <c r="AC56" s="331"/>
      <c r="AD56" s="331"/>
      <c r="AE56" s="331"/>
      <c r="AF56" s="330"/>
      <c r="AG56" s="331" t="str">
        <f t="shared" si="87"/>
        <v/>
      </c>
      <c r="AI56" s="331"/>
      <c r="AJ56" s="331"/>
      <c r="AK56" s="331"/>
      <c r="AL56" s="331"/>
      <c r="AM56" s="331"/>
      <c r="AN56" s="331"/>
      <c r="AO56" s="331"/>
      <c r="AP56" s="331"/>
      <c r="AQ56" s="330"/>
      <c r="AR56" s="331" t="str">
        <f t="shared" si="95"/>
        <v/>
      </c>
    </row>
    <row r="57" spans="1:44" x14ac:dyDescent="0.15">
      <c r="A57" s="18">
        <v>10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1">
        <v>1</v>
      </c>
      <c r="L57" s="18">
        <v>10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1">
        <v>1</v>
      </c>
      <c r="X57" s="331"/>
      <c r="Y57" s="331"/>
      <c r="Z57" s="331"/>
      <c r="AA57" s="331"/>
      <c r="AB57" s="331"/>
      <c r="AC57" s="331"/>
      <c r="AD57" s="331"/>
      <c r="AE57" s="331"/>
      <c r="AF57" s="331"/>
      <c r="AG57" s="330"/>
      <c r="AI57" s="331"/>
      <c r="AJ57" s="331"/>
      <c r="AK57" s="331"/>
      <c r="AL57" s="331"/>
      <c r="AM57" s="331"/>
      <c r="AN57" s="331"/>
      <c r="AO57" s="331"/>
      <c r="AP57" s="331"/>
      <c r="AQ57" s="331"/>
      <c r="AR57" s="330"/>
    </row>
    <row r="59" spans="1:44" ht="13" x14ac:dyDescent="0.15">
      <c r="A59" s="111">
        <v>8</v>
      </c>
      <c r="B59" s="474" t="str">
        <f ca="1">INDIRECT(ADDRESS(17,2,1,1,"in"&amp;TEXT(A59,"@")))</f>
        <v>Participant 8</v>
      </c>
      <c r="C59" s="474"/>
      <c r="D59" s="474"/>
      <c r="E59" s="474"/>
      <c r="F59" s="474"/>
      <c r="G59" s="474"/>
      <c r="H59" s="328">
        <f ca="1">INDIRECT(ADDRESS(17,6,1,1,"in"&amp;TEXT(A59,"@")))</f>
        <v>1</v>
      </c>
      <c r="I59" s="108"/>
      <c r="J59" s="475">
        <f ca="1">INDIRECT(ADDRESS(17,7,1,1,"in"&amp;TEXT(A59,"@")))</f>
        <v>0</v>
      </c>
      <c r="K59" s="474"/>
      <c r="L59" s="111">
        <v>9</v>
      </c>
      <c r="M59" s="474" t="str">
        <f ca="1">INDIRECT(ADDRESS(17,2,1,1,"in"&amp;TEXT(L59,"@")))</f>
        <v>Participant 9</v>
      </c>
      <c r="N59" s="474"/>
      <c r="O59" s="474"/>
      <c r="P59" s="474"/>
      <c r="Q59" s="474"/>
      <c r="R59" s="474"/>
      <c r="S59" s="328">
        <f ca="1">INDIRECT(ADDRESS(17,6,1,1,"in"&amp;TEXT(L59,"@")))</f>
        <v>1</v>
      </c>
      <c r="T59" s="108"/>
      <c r="U59" s="475">
        <f ca="1">INDIRECT(ADDRESS(17,7,1,1,"in"&amp;TEXT(L59,"@")))</f>
        <v>0</v>
      </c>
      <c r="V59" s="474"/>
      <c r="X59" s="476"/>
      <c r="Y59" s="476"/>
      <c r="Z59" s="476"/>
      <c r="AA59" s="476"/>
      <c r="AB59" s="476"/>
      <c r="AC59" s="476"/>
      <c r="AD59" s="329">
        <f>IF(A59&gt;$N$4,0,IF(H59=0,1,H59))</f>
        <v>0</v>
      </c>
      <c r="AE59" s="332"/>
      <c r="AF59" s="476"/>
      <c r="AG59" s="476"/>
      <c r="AH59" s="111"/>
      <c r="AI59" s="474"/>
      <c r="AJ59" s="474"/>
      <c r="AK59" s="474"/>
      <c r="AL59" s="474"/>
      <c r="AM59" s="474"/>
      <c r="AN59" s="474"/>
      <c r="AO59" s="329">
        <f>IF(L59&gt;$N$4,0,IF(S59=0,1,S59))</f>
        <v>0</v>
      </c>
      <c r="AP59" s="329"/>
      <c r="AQ59" s="475"/>
      <c r="AR59" s="474"/>
    </row>
    <row r="60" spans="1:44" x14ac:dyDescent="0.15">
      <c r="B60" s="19">
        <v>1</v>
      </c>
      <c r="C60" s="19">
        <v>2</v>
      </c>
      <c r="D60" s="19">
        <v>3</v>
      </c>
      <c r="E60" s="19">
        <v>4</v>
      </c>
      <c r="F60" s="19">
        <v>5</v>
      </c>
      <c r="G60" s="19">
        <v>6</v>
      </c>
      <c r="H60" s="19">
        <v>7</v>
      </c>
      <c r="I60" s="19">
        <v>8</v>
      </c>
      <c r="J60" s="18">
        <v>9</v>
      </c>
      <c r="K60" s="18">
        <v>10</v>
      </c>
      <c r="M60" s="19">
        <v>1</v>
      </c>
      <c r="N60" s="19">
        <v>2</v>
      </c>
      <c r="O60" s="19">
        <v>3</v>
      </c>
      <c r="P60" s="19">
        <v>4</v>
      </c>
      <c r="Q60" s="19">
        <v>5</v>
      </c>
      <c r="R60" s="19">
        <v>6</v>
      </c>
      <c r="S60" s="19">
        <v>7</v>
      </c>
      <c r="T60" s="19">
        <v>8</v>
      </c>
      <c r="U60" s="18">
        <v>9</v>
      </c>
      <c r="V60" s="18">
        <v>10</v>
      </c>
      <c r="X60" s="333"/>
      <c r="Y60" s="333"/>
      <c r="Z60" s="333"/>
      <c r="AA60" s="333"/>
      <c r="AB60" s="333"/>
      <c r="AC60" s="333"/>
      <c r="AD60" s="333"/>
      <c r="AE60" s="333"/>
      <c r="AF60" s="103"/>
      <c r="AG60" s="103"/>
      <c r="AI60" s="19"/>
      <c r="AJ60" s="19"/>
      <c r="AK60" s="19"/>
      <c r="AL60" s="19"/>
      <c r="AM60" s="19"/>
      <c r="AN60" s="19"/>
      <c r="AO60" s="19"/>
      <c r="AP60" s="19"/>
    </row>
    <row r="61" spans="1:44" x14ac:dyDescent="0.15">
      <c r="A61" s="18">
        <v>1</v>
      </c>
      <c r="B61" s="31">
        <f t="array" ref="B61:K70">Matrix8</f>
        <v>1</v>
      </c>
      <c r="C61" s="32">
        <v>1</v>
      </c>
      <c r="D61" s="32">
        <v>1</v>
      </c>
      <c r="E61" s="32">
        <v>1</v>
      </c>
      <c r="F61" s="32">
        <v>1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18">
        <v>1</v>
      </c>
      <c r="M61" s="31">
        <f t="array" ref="M61:V70">Matrix9</f>
        <v>1</v>
      </c>
      <c r="N61" s="32">
        <v>1</v>
      </c>
      <c r="O61" s="32">
        <v>1</v>
      </c>
      <c r="P61" s="32">
        <v>1</v>
      </c>
      <c r="Q61" s="32">
        <v>1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X61" s="330"/>
      <c r="Y61" s="331">
        <f>IF(C61=0,"",LN(C61))</f>
        <v>0</v>
      </c>
      <c r="Z61" s="331">
        <f t="shared" ref="Z61:Z62" si="96">IF(D61=0,"",LN(D61))</f>
        <v>0</v>
      </c>
      <c r="AA61" s="331">
        <f t="shared" ref="AA61:AA63" si="97">IF(E61=0,"",LN(E61))</f>
        <v>0</v>
      </c>
      <c r="AB61" s="331">
        <f t="shared" ref="AB61:AB64" si="98">IF(F61=0,"",LN(F61))</f>
        <v>0</v>
      </c>
      <c r="AC61" s="331" t="str">
        <f t="shared" ref="AC61:AC65" si="99">IF(G61=0,"",LN(G61))</f>
        <v/>
      </c>
      <c r="AD61" s="331" t="str">
        <f t="shared" ref="AD61:AD66" si="100">IF(H61=0,"",LN(H61))</f>
        <v/>
      </c>
      <c r="AE61" s="331" t="str">
        <f t="shared" ref="AE61:AE67" si="101">IF(I61=0,"",LN(I61))</f>
        <v/>
      </c>
      <c r="AF61" s="331" t="str">
        <f t="shared" ref="AF61:AF68" si="102">IF(J61=0,"",LN(J61))</f>
        <v/>
      </c>
      <c r="AG61" s="331" t="str">
        <f t="shared" ref="AG61:AG69" si="103">IF(K61=0,"",LN(K61))</f>
        <v/>
      </c>
      <c r="AI61" s="330"/>
      <c r="AJ61" s="331">
        <f>IF(N61=0,"",LN(N61))</f>
        <v>0</v>
      </c>
      <c r="AK61" s="331">
        <f t="shared" ref="AK61:AK62" si="104">IF(O61=0,"",LN(O61))</f>
        <v>0</v>
      </c>
      <c r="AL61" s="331">
        <f t="shared" ref="AL61:AL63" si="105">IF(P61=0,"",LN(P61))</f>
        <v>0</v>
      </c>
      <c r="AM61" s="331">
        <f t="shared" ref="AM61:AM64" si="106">IF(Q61=0,"",LN(Q61))</f>
        <v>0</v>
      </c>
      <c r="AN61" s="331" t="str">
        <f t="shared" ref="AN61:AN65" si="107">IF(R61=0,"",LN(R61))</f>
        <v/>
      </c>
      <c r="AO61" s="331" t="str">
        <f t="shared" ref="AO61:AO66" si="108">IF(S61=0,"",LN(S61))</f>
        <v/>
      </c>
      <c r="AP61" s="331" t="str">
        <f t="shared" ref="AP61:AP67" si="109">IF(T61=0,"",LN(T61))</f>
        <v/>
      </c>
      <c r="AQ61" s="331" t="str">
        <f t="shared" ref="AQ61:AQ68" si="110">IF(U61=0,"",LN(U61))</f>
        <v/>
      </c>
      <c r="AR61" s="331" t="str">
        <f t="shared" ref="AR61:AR69" si="111">IF(V61=0,"",LN(V61))</f>
        <v/>
      </c>
    </row>
    <row r="62" spans="1:44" x14ac:dyDescent="0.15">
      <c r="A62" s="18">
        <v>2</v>
      </c>
      <c r="B62" s="32">
        <v>1</v>
      </c>
      <c r="C62" s="31">
        <v>1</v>
      </c>
      <c r="D62" s="32">
        <v>1</v>
      </c>
      <c r="E62" s="32">
        <v>1</v>
      </c>
      <c r="F62" s="32">
        <v>1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18">
        <v>2</v>
      </c>
      <c r="M62" s="32">
        <v>1</v>
      </c>
      <c r="N62" s="31">
        <v>1</v>
      </c>
      <c r="O62" s="32">
        <v>1</v>
      </c>
      <c r="P62" s="32">
        <v>1</v>
      </c>
      <c r="Q62" s="32">
        <v>1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X62" s="331"/>
      <c r="Y62" s="330"/>
      <c r="Z62" s="331">
        <f t="shared" si="96"/>
        <v>0</v>
      </c>
      <c r="AA62" s="331">
        <f t="shared" si="97"/>
        <v>0</v>
      </c>
      <c r="AB62" s="331">
        <f t="shared" si="98"/>
        <v>0</v>
      </c>
      <c r="AC62" s="331" t="str">
        <f t="shared" si="99"/>
        <v/>
      </c>
      <c r="AD62" s="331" t="str">
        <f t="shared" si="100"/>
        <v/>
      </c>
      <c r="AE62" s="331" t="str">
        <f t="shared" si="101"/>
        <v/>
      </c>
      <c r="AF62" s="331" t="str">
        <f t="shared" si="102"/>
        <v/>
      </c>
      <c r="AG62" s="331" t="str">
        <f t="shared" si="103"/>
        <v/>
      </c>
      <c r="AI62" s="331"/>
      <c r="AJ62" s="330"/>
      <c r="AK62" s="331">
        <f t="shared" si="104"/>
        <v>0</v>
      </c>
      <c r="AL62" s="331">
        <f t="shared" si="105"/>
        <v>0</v>
      </c>
      <c r="AM62" s="331">
        <f t="shared" si="106"/>
        <v>0</v>
      </c>
      <c r="AN62" s="331" t="str">
        <f t="shared" si="107"/>
        <v/>
      </c>
      <c r="AO62" s="331" t="str">
        <f t="shared" si="108"/>
        <v/>
      </c>
      <c r="AP62" s="331" t="str">
        <f t="shared" si="109"/>
        <v/>
      </c>
      <c r="AQ62" s="331" t="str">
        <f t="shared" si="110"/>
        <v/>
      </c>
      <c r="AR62" s="331" t="str">
        <f t="shared" si="111"/>
        <v/>
      </c>
    </row>
    <row r="63" spans="1:44" x14ac:dyDescent="0.15">
      <c r="A63" s="18">
        <v>3</v>
      </c>
      <c r="B63" s="32">
        <v>1</v>
      </c>
      <c r="C63" s="32">
        <v>1</v>
      </c>
      <c r="D63" s="31">
        <v>1</v>
      </c>
      <c r="E63" s="32">
        <v>1</v>
      </c>
      <c r="F63" s="32">
        <v>1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18">
        <v>3</v>
      </c>
      <c r="M63" s="32">
        <v>1</v>
      </c>
      <c r="N63" s="32">
        <v>1</v>
      </c>
      <c r="O63" s="31">
        <v>1</v>
      </c>
      <c r="P63" s="32">
        <v>1</v>
      </c>
      <c r="Q63" s="32">
        <v>1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X63" s="331"/>
      <c r="Y63" s="331"/>
      <c r="Z63" s="330"/>
      <c r="AA63" s="331">
        <f t="shared" si="97"/>
        <v>0</v>
      </c>
      <c r="AB63" s="331">
        <f t="shared" si="98"/>
        <v>0</v>
      </c>
      <c r="AC63" s="331" t="str">
        <f t="shared" si="99"/>
        <v/>
      </c>
      <c r="AD63" s="331" t="str">
        <f t="shared" si="100"/>
        <v/>
      </c>
      <c r="AE63" s="331" t="str">
        <f t="shared" si="101"/>
        <v/>
      </c>
      <c r="AF63" s="331" t="str">
        <f t="shared" si="102"/>
        <v/>
      </c>
      <c r="AG63" s="331" t="str">
        <f t="shared" si="103"/>
        <v/>
      </c>
      <c r="AI63" s="331"/>
      <c r="AJ63" s="331"/>
      <c r="AK63" s="330"/>
      <c r="AL63" s="331">
        <f t="shared" si="105"/>
        <v>0</v>
      </c>
      <c r="AM63" s="331">
        <f t="shared" si="106"/>
        <v>0</v>
      </c>
      <c r="AN63" s="331" t="str">
        <f t="shared" si="107"/>
        <v/>
      </c>
      <c r="AO63" s="331" t="str">
        <f t="shared" si="108"/>
        <v/>
      </c>
      <c r="AP63" s="331" t="str">
        <f t="shared" si="109"/>
        <v/>
      </c>
      <c r="AQ63" s="331" t="str">
        <f t="shared" si="110"/>
        <v/>
      </c>
      <c r="AR63" s="331" t="str">
        <f t="shared" si="111"/>
        <v/>
      </c>
    </row>
    <row r="64" spans="1:44" x14ac:dyDescent="0.15">
      <c r="A64" s="18">
        <v>4</v>
      </c>
      <c r="B64" s="32">
        <v>1</v>
      </c>
      <c r="C64" s="32">
        <v>1</v>
      </c>
      <c r="D64" s="32">
        <v>1</v>
      </c>
      <c r="E64" s="31">
        <v>1</v>
      </c>
      <c r="F64" s="32">
        <v>1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18">
        <v>4</v>
      </c>
      <c r="M64" s="32">
        <v>1</v>
      </c>
      <c r="N64" s="32">
        <v>1</v>
      </c>
      <c r="O64" s="32">
        <v>1</v>
      </c>
      <c r="P64" s="31">
        <v>1</v>
      </c>
      <c r="Q64" s="32">
        <v>1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X64" s="331"/>
      <c r="Y64" s="331"/>
      <c r="Z64" s="331"/>
      <c r="AA64" s="330"/>
      <c r="AB64" s="331">
        <f t="shared" si="98"/>
        <v>0</v>
      </c>
      <c r="AC64" s="331" t="str">
        <f t="shared" si="99"/>
        <v/>
      </c>
      <c r="AD64" s="331" t="str">
        <f t="shared" si="100"/>
        <v/>
      </c>
      <c r="AE64" s="331" t="str">
        <f t="shared" si="101"/>
        <v/>
      </c>
      <c r="AF64" s="331" t="str">
        <f t="shared" si="102"/>
        <v/>
      </c>
      <c r="AG64" s="331" t="str">
        <f t="shared" si="103"/>
        <v/>
      </c>
      <c r="AI64" s="331"/>
      <c r="AJ64" s="331"/>
      <c r="AK64" s="331"/>
      <c r="AL64" s="330"/>
      <c r="AM64" s="331">
        <f t="shared" si="106"/>
        <v>0</v>
      </c>
      <c r="AN64" s="331" t="str">
        <f t="shared" si="107"/>
        <v/>
      </c>
      <c r="AO64" s="331" t="str">
        <f t="shared" si="108"/>
        <v/>
      </c>
      <c r="AP64" s="331" t="str">
        <f t="shared" si="109"/>
        <v/>
      </c>
      <c r="AQ64" s="331" t="str">
        <f t="shared" si="110"/>
        <v/>
      </c>
      <c r="AR64" s="331" t="str">
        <f t="shared" si="111"/>
        <v/>
      </c>
    </row>
    <row r="65" spans="1:44" x14ac:dyDescent="0.15">
      <c r="A65" s="18">
        <v>5</v>
      </c>
      <c r="B65" s="32">
        <v>1</v>
      </c>
      <c r="C65" s="32">
        <v>1</v>
      </c>
      <c r="D65" s="32">
        <v>1</v>
      </c>
      <c r="E65" s="32">
        <v>1</v>
      </c>
      <c r="F65" s="31">
        <v>1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18">
        <v>5</v>
      </c>
      <c r="M65" s="32">
        <v>1</v>
      </c>
      <c r="N65" s="32">
        <v>1</v>
      </c>
      <c r="O65" s="32">
        <v>1</v>
      </c>
      <c r="P65" s="32">
        <v>1</v>
      </c>
      <c r="Q65" s="31">
        <v>1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X65" s="331"/>
      <c r="Y65" s="331"/>
      <c r="Z65" s="331"/>
      <c r="AA65" s="331"/>
      <c r="AB65" s="330"/>
      <c r="AC65" s="331" t="str">
        <f t="shared" si="99"/>
        <v/>
      </c>
      <c r="AD65" s="331" t="str">
        <f t="shared" si="100"/>
        <v/>
      </c>
      <c r="AE65" s="331" t="str">
        <f t="shared" si="101"/>
        <v/>
      </c>
      <c r="AF65" s="331" t="str">
        <f t="shared" si="102"/>
        <v/>
      </c>
      <c r="AG65" s="331" t="str">
        <f t="shared" si="103"/>
        <v/>
      </c>
      <c r="AI65" s="331"/>
      <c r="AJ65" s="331"/>
      <c r="AK65" s="331"/>
      <c r="AL65" s="331"/>
      <c r="AM65" s="330"/>
      <c r="AN65" s="331" t="str">
        <f t="shared" si="107"/>
        <v/>
      </c>
      <c r="AO65" s="331" t="str">
        <f t="shared" si="108"/>
        <v/>
      </c>
      <c r="AP65" s="331" t="str">
        <f t="shared" si="109"/>
        <v/>
      </c>
      <c r="AQ65" s="331" t="str">
        <f t="shared" si="110"/>
        <v/>
      </c>
      <c r="AR65" s="331" t="str">
        <f t="shared" si="111"/>
        <v/>
      </c>
    </row>
    <row r="66" spans="1:44" x14ac:dyDescent="0.15">
      <c r="A66" s="18">
        <v>6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1">
        <v>1</v>
      </c>
      <c r="H66" s="32">
        <v>0</v>
      </c>
      <c r="I66" s="32">
        <v>0</v>
      </c>
      <c r="J66" s="32">
        <v>0</v>
      </c>
      <c r="K66" s="32">
        <v>0</v>
      </c>
      <c r="L66" s="18">
        <v>6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1">
        <v>1</v>
      </c>
      <c r="S66" s="32">
        <v>0</v>
      </c>
      <c r="T66" s="32">
        <v>0</v>
      </c>
      <c r="U66" s="32">
        <v>0</v>
      </c>
      <c r="V66" s="32">
        <v>0</v>
      </c>
      <c r="X66" s="331"/>
      <c r="Y66" s="331"/>
      <c r="Z66" s="331"/>
      <c r="AA66" s="331"/>
      <c r="AB66" s="331"/>
      <c r="AC66" s="330"/>
      <c r="AD66" s="331" t="str">
        <f t="shared" si="100"/>
        <v/>
      </c>
      <c r="AE66" s="331" t="str">
        <f t="shared" si="101"/>
        <v/>
      </c>
      <c r="AF66" s="331" t="str">
        <f t="shared" si="102"/>
        <v/>
      </c>
      <c r="AG66" s="331" t="str">
        <f t="shared" si="103"/>
        <v/>
      </c>
      <c r="AI66" s="331"/>
      <c r="AJ66" s="331"/>
      <c r="AK66" s="331"/>
      <c r="AL66" s="331"/>
      <c r="AM66" s="331"/>
      <c r="AN66" s="330"/>
      <c r="AO66" s="331" t="str">
        <f t="shared" si="108"/>
        <v/>
      </c>
      <c r="AP66" s="331" t="str">
        <f t="shared" si="109"/>
        <v/>
      </c>
      <c r="AQ66" s="331" t="str">
        <f t="shared" si="110"/>
        <v/>
      </c>
      <c r="AR66" s="331" t="str">
        <f t="shared" si="111"/>
        <v/>
      </c>
    </row>
    <row r="67" spans="1:44" x14ac:dyDescent="0.15">
      <c r="A67" s="18">
        <v>7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1">
        <v>1</v>
      </c>
      <c r="I67" s="32">
        <v>0</v>
      </c>
      <c r="J67" s="32">
        <v>0</v>
      </c>
      <c r="K67" s="32">
        <v>0</v>
      </c>
      <c r="L67" s="18">
        <v>7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1">
        <v>1</v>
      </c>
      <c r="T67" s="32">
        <v>0</v>
      </c>
      <c r="U67" s="32">
        <v>0</v>
      </c>
      <c r="V67" s="32">
        <v>0</v>
      </c>
      <c r="X67" s="331"/>
      <c r="Y67" s="331"/>
      <c r="Z67" s="331"/>
      <c r="AA67" s="331"/>
      <c r="AB67" s="331"/>
      <c r="AC67" s="331"/>
      <c r="AD67" s="330"/>
      <c r="AE67" s="331" t="str">
        <f t="shared" si="101"/>
        <v/>
      </c>
      <c r="AF67" s="331" t="str">
        <f t="shared" si="102"/>
        <v/>
      </c>
      <c r="AG67" s="331" t="str">
        <f t="shared" si="103"/>
        <v/>
      </c>
      <c r="AI67" s="331"/>
      <c r="AJ67" s="331"/>
      <c r="AK67" s="331"/>
      <c r="AL67" s="331"/>
      <c r="AM67" s="331"/>
      <c r="AN67" s="331"/>
      <c r="AO67" s="330"/>
      <c r="AP67" s="331" t="str">
        <f t="shared" si="109"/>
        <v/>
      </c>
      <c r="AQ67" s="331" t="str">
        <f t="shared" si="110"/>
        <v/>
      </c>
      <c r="AR67" s="331" t="str">
        <f t="shared" si="111"/>
        <v/>
      </c>
    </row>
    <row r="68" spans="1:44" x14ac:dyDescent="0.15">
      <c r="A68" s="18">
        <v>8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1">
        <v>1</v>
      </c>
      <c r="J68" s="32">
        <v>0</v>
      </c>
      <c r="K68" s="32">
        <v>0</v>
      </c>
      <c r="L68" s="18">
        <v>8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1">
        <v>1</v>
      </c>
      <c r="U68" s="32">
        <v>0</v>
      </c>
      <c r="V68" s="32">
        <v>0</v>
      </c>
      <c r="X68" s="331"/>
      <c r="Y68" s="331"/>
      <c r="Z68" s="331"/>
      <c r="AA68" s="331"/>
      <c r="AB68" s="331"/>
      <c r="AC68" s="331"/>
      <c r="AD68" s="331"/>
      <c r="AE68" s="330"/>
      <c r="AF68" s="331" t="str">
        <f t="shared" si="102"/>
        <v/>
      </c>
      <c r="AG68" s="331" t="str">
        <f t="shared" si="103"/>
        <v/>
      </c>
      <c r="AI68" s="331"/>
      <c r="AJ68" s="331"/>
      <c r="AK68" s="331"/>
      <c r="AL68" s="331"/>
      <c r="AM68" s="331"/>
      <c r="AN68" s="331"/>
      <c r="AO68" s="331"/>
      <c r="AP68" s="330"/>
      <c r="AQ68" s="331" t="str">
        <f t="shared" si="110"/>
        <v/>
      </c>
      <c r="AR68" s="331" t="str">
        <f t="shared" si="111"/>
        <v/>
      </c>
    </row>
    <row r="69" spans="1:44" x14ac:dyDescent="0.15">
      <c r="A69" s="18">
        <v>9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1">
        <v>1</v>
      </c>
      <c r="K69" s="32">
        <v>0</v>
      </c>
      <c r="L69" s="18">
        <v>9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1">
        <v>1</v>
      </c>
      <c r="V69" s="32">
        <v>0</v>
      </c>
      <c r="X69" s="331"/>
      <c r="Y69" s="331"/>
      <c r="Z69" s="331"/>
      <c r="AA69" s="331"/>
      <c r="AB69" s="331"/>
      <c r="AC69" s="331"/>
      <c r="AD69" s="331"/>
      <c r="AE69" s="331"/>
      <c r="AF69" s="330"/>
      <c r="AG69" s="331" t="str">
        <f t="shared" si="103"/>
        <v/>
      </c>
      <c r="AI69" s="331"/>
      <c r="AJ69" s="331"/>
      <c r="AK69" s="331"/>
      <c r="AL69" s="331"/>
      <c r="AM69" s="331"/>
      <c r="AN69" s="331"/>
      <c r="AO69" s="331"/>
      <c r="AP69" s="331"/>
      <c r="AQ69" s="330"/>
      <c r="AR69" s="331" t="str">
        <f t="shared" si="111"/>
        <v/>
      </c>
    </row>
    <row r="70" spans="1:44" x14ac:dyDescent="0.15">
      <c r="A70" s="18">
        <v>10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1">
        <v>1</v>
      </c>
      <c r="L70" s="18">
        <v>10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1">
        <v>1</v>
      </c>
      <c r="X70" s="331"/>
      <c r="Y70" s="331"/>
      <c r="Z70" s="331"/>
      <c r="AA70" s="331"/>
      <c r="AB70" s="331"/>
      <c r="AC70" s="331"/>
      <c r="AD70" s="331"/>
      <c r="AE70" s="331"/>
      <c r="AF70" s="331"/>
      <c r="AG70" s="330"/>
      <c r="AI70" s="331"/>
      <c r="AJ70" s="331"/>
      <c r="AK70" s="331"/>
      <c r="AL70" s="331"/>
      <c r="AM70" s="331"/>
      <c r="AN70" s="331"/>
      <c r="AO70" s="331"/>
      <c r="AP70" s="331"/>
      <c r="AQ70" s="331"/>
      <c r="AR70" s="330"/>
    </row>
    <row r="72" spans="1:44" ht="13" x14ac:dyDescent="0.15">
      <c r="A72" s="111">
        <v>10</v>
      </c>
      <c r="B72" s="474" t="str">
        <f ca="1">INDIRECT(ADDRESS(17,2,1,1,"in"&amp;TEXT(A72,"@")))</f>
        <v>Participant 10</v>
      </c>
      <c r="C72" s="474"/>
      <c r="D72" s="474"/>
      <c r="E72" s="474"/>
      <c r="F72" s="474"/>
      <c r="G72" s="474"/>
      <c r="H72" s="328">
        <f ca="1">INDIRECT(ADDRESS(17,6,1,1,"in"&amp;TEXT(A72,"@")))</f>
        <v>1</v>
      </c>
      <c r="I72" s="108"/>
      <c r="J72" s="475">
        <f ca="1">INDIRECT(ADDRESS(17,7,1,1,"in"&amp;TEXT(A72,"@")))</f>
        <v>0</v>
      </c>
      <c r="K72" s="474"/>
      <c r="L72" s="111">
        <v>11</v>
      </c>
      <c r="M72" s="474" t="str">
        <f ca="1">INDIRECT(ADDRESS(17,2,1,1,"in"&amp;TEXT(L72,"@")))</f>
        <v>Participant 11</v>
      </c>
      <c r="N72" s="474"/>
      <c r="O72" s="474"/>
      <c r="P72" s="474"/>
      <c r="Q72" s="474"/>
      <c r="R72" s="474"/>
      <c r="S72" s="328">
        <f ca="1">INDIRECT(ADDRESS(17,6,1,1,"in"&amp;TEXT(L72,"@")))</f>
        <v>1</v>
      </c>
      <c r="T72" s="108"/>
      <c r="U72" s="475">
        <f ca="1">INDIRECT(ADDRESS(17,7,1,1,"in"&amp;TEXT(L72,"@")))</f>
        <v>0</v>
      </c>
      <c r="V72" s="474"/>
      <c r="X72" s="474"/>
      <c r="Y72" s="474"/>
      <c r="Z72" s="474"/>
      <c r="AA72" s="474"/>
      <c r="AB72" s="474"/>
      <c r="AC72" s="474"/>
      <c r="AD72" s="329">
        <f>IF(A72&gt;$N$4,0,IF(H72=0,1,H72))</f>
        <v>0</v>
      </c>
      <c r="AE72" s="329"/>
      <c r="AF72" s="475"/>
      <c r="AG72" s="474"/>
      <c r="AI72" s="474"/>
      <c r="AJ72" s="474"/>
      <c r="AK72" s="474"/>
      <c r="AL72" s="474"/>
      <c r="AM72" s="474"/>
      <c r="AN72" s="474"/>
      <c r="AO72" s="329">
        <f>IF(L72&gt;$N$4,0,IF(S72=0,1,S72))</f>
        <v>0</v>
      </c>
      <c r="AP72" s="329"/>
      <c r="AQ72" s="475"/>
      <c r="AR72" s="474"/>
    </row>
    <row r="73" spans="1:44" x14ac:dyDescent="0.15">
      <c r="B73" s="19">
        <v>1</v>
      </c>
      <c r="C73" s="19">
        <v>2</v>
      </c>
      <c r="D73" s="19">
        <v>3</v>
      </c>
      <c r="E73" s="19">
        <v>4</v>
      </c>
      <c r="F73" s="19">
        <v>5</v>
      </c>
      <c r="G73" s="19">
        <v>6</v>
      </c>
      <c r="H73" s="19">
        <v>7</v>
      </c>
      <c r="I73" s="19">
        <v>8</v>
      </c>
      <c r="J73" s="18">
        <v>9</v>
      </c>
      <c r="K73" s="18">
        <v>10</v>
      </c>
      <c r="M73" s="19">
        <v>1</v>
      </c>
      <c r="N73" s="19">
        <v>2</v>
      </c>
      <c r="O73" s="19">
        <v>3</v>
      </c>
      <c r="P73" s="19">
        <v>4</v>
      </c>
      <c r="Q73" s="19">
        <v>5</v>
      </c>
      <c r="R73" s="19">
        <v>6</v>
      </c>
      <c r="S73" s="19">
        <v>7</v>
      </c>
      <c r="T73" s="19">
        <v>8</v>
      </c>
      <c r="U73" s="18">
        <v>9</v>
      </c>
      <c r="V73" s="18">
        <v>10</v>
      </c>
      <c r="X73" s="19"/>
      <c r="Y73" s="19"/>
      <c r="Z73" s="19"/>
      <c r="AA73" s="19"/>
      <c r="AB73" s="19"/>
      <c r="AC73" s="19"/>
      <c r="AD73" s="19"/>
      <c r="AE73" s="19"/>
      <c r="AI73" s="19"/>
      <c r="AJ73" s="19"/>
      <c r="AK73" s="19"/>
      <c r="AL73" s="19"/>
      <c r="AM73" s="19"/>
      <c r="AN73" s="19"/>
      <c r="AO73" s="19"/>
      <c r="AP73" s="19"/>
    </row>
    <row r="74" spans="1:44" x14ac:dyDescent="0.15">
      <c r="A74" s="18">
        <v>1</v>
      </c>
      <c r="B74" s="31">
        <f t="array" ref="B74:K83">Matrix10</f>
        <v>1</v>
      </c>
      <c r="C74" s="32">
        <v>1</v>
      </c>
      <c r="D74" s="32">
        <v>1</v>
      </c>
      <c r="E74" s="32">
        <v>1</v>
      </c>
      <c r="F74" s="32">
        <v>1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18">
        <v>1</v>
      </c>
      <c r="M74" s="31">
        <f t="array" ref="M74:V83">Matrix11</f>
        <v>1</v>
      </c>
      <c r="N74" s="32">
        <v>1</v>
      </c>
      <c r="O74" s="32">
        <v>1</v>
      </c>
      <c r="P74" s="32">
        <v>1</v>
      </c>
      <c r="Q74" s="32">
        <v>1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X74" s="330"/>
      <c r="Y74" s="331">
        <f>IF(C74=0,"",LN(C74))</f>
        <v>0</v>
      </c>
      <c r="Z74" s="331">
        <f t="shared" ref="Z74:Z75" si="112">IF(D74=0,"",LN(D74))</f>
        <v>0</v>
      </c>
      <c r="AA74" s="331">
        <f t="shared" ref="AA74:AA76" si="113">IF(E74=0,"",LN(E74))</f>
        <v>0</v>
      </c>
      <c r="AB74" s="331">
        <f t="shared" ref="AB74:AB77" si="114">IF(F74=0,"",LN(F74))</f>
        <v>0</v>
      </c>
      <c r="AC74" s="331" t="str">
        <f t="shared" ref="AC74:AC78" si="115">IF(G74=0,"",LN(G74))</f>
        <v/>
      </c>
      <c r="AD74" s="331" t="str">
        <f t="shared" ref="AD74:AD79" si="116">IF(H74=0,"",LN(H74))</f>
        <v/>
      </c>
      <c r="AE74" s="331" t="str">
        <f t="shared" ref="AE74:AE80" si="117">IF(I74=0,"",LN(I74))</f>
        <v/>
      </c>
      <c r="AF74" s="331" t="str">
        <f t="shared" ref="AF74:AF81" si="118">IF(J74=0,"",LN(J74))</f>
        <v/>
      </c>
      <c r="AG74" s="331" t="str">
        <f t="shared" ref="AG74:AG82" si="119">IF(K74=0,"",LN(K74))</f>
        <v/>
      </c>
      <c r="AI74" s="330"/>
      <c r="AJ74" s="331">
        <f>IF(N74=0,"",LN(N74))</f>
        <v>0</v>
      </c>
      <c r="AK74" s="331">
        <f t="shared" ref="AK74:AK75" si="120">IF(O74=0,"",LN(O74))</f>
        <v>0</v>
      </c>
      <c r="AL74" s="331">
        <f t="shared" ref="AL74:AL76" si="121">IF(P74=0,"",LN(P74))</f>
        <v>0</v>
      </c>
      <c r="AM74" s="331">
        <f t="shared" ref="AM74:AM77" si="122">IF(Q74=0,"",LN(Q74))</f>
        <v>0</v>
      </c>
      <c r="AN74" s="331" t="str">
        <f t="shared" ref="AN74:AN78" si="123">IF(R74=0,"",LN(R74))</f>
        <v/>
      </c>
      <c r="AO74" s="331" t="str">
        <f t="shared" ref="AO74:AO79" si="124">IF(S74=0,"",LN(S74))</f>
        <v/>
      </c>
      <c r="AP74" s="331" t="str">
        <f t="shared" ref="AP74:AP80" si="125">IF(T74=0,"",LN(T74))</f>
        <v/>
      </c>
      <c r="AQ74" s="331" t="str">
        <f t="shared" ref="AQ74:AQ81" si="126">IF(U74=0,"",LN(U74))</f>
        <v/>
      </c>
      <c r="AR74" s="331" t="str">
        <f t="shared" ref="AR74:AR82" si="127">IF(V74=0,"",LN(V74))</f>
        <v/>
      </c>
    </row>
    <row r="75" spans="1:44" x14ac:dyDescent="0.15">
      <c r="A75" s="18">
        <v>2</v>
      </c>
      <c r="B75" s="32">
        <v>1</v>
      </c>
      <c r="C75" s="31">
        <v>1</v>
      </c>
      <c r="D75" s="32">
        <v>1</v>
      </c>
      <c r="E75" s="32">
        <v>1</v>
      </c>
      <c r="F75" s="32">
        <v>1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18">
        <v>2</v>
      </c>
      <c r="M75" s="32">
        <v>1</v>
      </c>
      <c r="N75" s="31">
        <v>1</v>
      </c>
      <c r="O75" s="32">
        <v>1</v>
      </c>
      <c r="P75" s="32">
        <v>1</v>
      </c>
      <c r="Q75" s="32">
        <v>1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X75" s="331"/>
      <c r="Y75" s="330"/>
      <c r="Z75" s="331">
        <f t="shared" si="112"/>
        <v>0</v>
      </c>
      <c r="AA75" s="331">
        <f t="shared" si="113"/>
        <v>0</v>
      </c>
      <c r="AB75" s="331">
        <f t="shared" si="114"/>
        <v>0</v>
      </c>
      <c r="AC75" s="331" t="str">
        <f t="shared" si="115"/>
        <v/>
      </c>
      <c r="AD75" s="331" t="str">
        <f t="shared" si="116"/>
        <v/>
      </c>
      <c r="AE75" s="331" t="str">
        <f t="shared" si="117"/>
        <v/>
      </c>
      <c r="AF75" s="331" t="str">
        <f t="shared" si="118"/>
        <v/>
      </c>
      <c r="AG75" s="331" t="str">
        <f t="shared" si="119"/>
        <v/>
      </c>
      <c r="AI75" s="331"/>
      <c r="AJ75" s="330"/>
      <c r="AK75" s="331">
        <f t="shared" si="120"/>
        <v>0</v>
      </c>
      <c r="AL75" s="331">
        <f t="shared" si="121"/>
        <v>0</v>
      </c>
      <c r="AM75" s="331">
        <f t="shared" si="122"/>
        <v>0</v>
      </c>
      <c r="AN75" s="331" t="str">
        <f t="shared" si="123"/>
        <v/>
      </c>
      <c r="AO75" s="331" t="str">
        <f t="shared" si="124"/>
        <v/>
      </c>
      <c r="AP75" s="331" t="str">
        <f t="shared" si="125"/>
        <v/>
      </c>
      <c r="AQ75" s="331" t="str">
        <f t="shared" si="126"/>
        <v/>
      </c>
      <c r="AR75" s="331" t="str">
        <f t="shared" si="127"/>
        <v/>
      </c>
    </row>
    <row r="76" spans="1:44" x14ac:dyDescent="0.15">
      <c r="A76" s="18">
        <v>3</v>
      </c>
      <c r="B76" s="32">
        <v>1</v>
      </c>
      <c r="C76" s="32">
        <v>1</v>
      </c>
      <c r="D76" s="31">
        <v>1</v>
      </c>
      <c r="E76" s="32">
        <v>1</v>
      </c>
      <c r="F76" s="32">
        <v>1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18">
        <v>3</v>
      </c>
      <c r="M76" s="32">
        <v>1</v>
      </c>
      <c r="N76" s="32">
        <v>1</v>
      </c>
      <c r="O76" s="31">
        <v>1</v>
      </c>
      <c r="P76" s="32">
        <v>1</v>
      </c>
      <c r="Q76" s="32">
        <v>1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X76" s="331"/>
      <c r="Y76" s="331"/>
      <c r="Z76" s="330"/>
      <c r="AA76" s="331">
        <f t="shared" si="113"/>
        <v>0</v>
      </c>
      <c r="AB76" s="331">
        <f t="shared" si="114"/>
        <v>0</v>
      </c>
      <c r="AC76" s="331" t="str">
        <f t="shared" si="115"/>
        <v/>
      </c>
      <c r="AD76" s="331" t="str">
        <f t="shared" si="116"/>
        <v/>
      </c>
      <c r="AE76" s="331" t="str">
        <f>IF(I76=0,"",LN(I76))</f>
        <v/>
      </c>
      <c r="AF76" s="331" t="str">
        <f t="shared" si="118"/>
        <v/>
      </c>
      <c r="AG76" s="331" t="str">
        <f t="shared" si="119"/>
        <v/>
      </c>
      <c r="AI76" s="331"/>
      <c r="AJ76" s="331"/>
      <c r="AK76" s="330"/>
      <c r="AL76" s="331">
        <f t="shared" si="121"/>
        <v>0</v>
      </c>
      <c r="AM76" s="331">
        <f t="shared" si="122"/>
        <v>0</v>
      </c>
      <c r="AN76" s="331" t="str">
        <f t="shared" si="123"/>
        <v/>
      </c>
      <c r="AO76" s="331" t="str">
        <f t="shared" si="124"/>
        <v/>
      </c>
      <c r="AP76" s="331" t="str">
        <f t="shared" si="125"/>
        <v/>
      </c>
      <c r="AQ76" s="331" t="str">
        <f t="shared" si="126"/>
        <v/>
      </c>
      <c r="AR76" s="331" t="str">
        <f t="shared" si="127"/>
        <v/>
      </c>
    </row>
    <row r="77" spans="1:44" x14ac:dyDescent="0.15">
      <c r="A77" s="18">
        <v>4</v>
      </c>
      <c r="B77" s="32">
        <v>1</v>
      </c>
      <c r="C77" s="32">
        <v>1</v>
      </c>
      <c r="D77" s="32">
        <v>1</v>
      </c>
      <c r="E77" s="31">
        <v>1</v>
      </c>
      <c r="F77" s="32">
        <v>1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18">
        <v>4</v>
      </c>
      <c r="M77" s="32">
        <v>1</v>
      </c>
      <c r="N77" s="32">
        <v>1</v>
      </c>
      <c r="O77" s="32">
        <v>1</v>
      </c>
      <c r="P77" s="31">
        <v>1</v>
      </c>
      <c r="Q77" s="32">
        <v>1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X77" s="331"/>
      <c r="Y77" s="331"/>
      <c r="Z77" s="331"/>
      <c r="AA77" s="330"/>
      <c r="AB77" s="331">
        <f t="shared" si="114"/>
        <v>0</v>
      </c>
      <c r="AC77" s="331" t="str">
        <f t="shared" si="115"/>
        <v/>
      </c>
      <c r="AD77" s="331" t="str">
        <f t="shared" si="116"/>
        <v/>
      </c>
      <c r="AE77" s="331" t="str">
        <f t="shared" si="117"/>
        <v/>
      </c>
      <c r="AF77" s="331" t="str">
        <f t="shared" si="118"/>
        <v/>
      </c>
      <c r="AG77" s="331" t="str">
        <f t="shared" si="119"/>
        <v/>
      </c>
      <c r="AI77" s="331"/>
      <c r="AJ77" s="331"/>
      <c r="AK77" s="331"/>
      <c r="AL77" s="330"/>
      <c r="AM77" s="331">
        <f t="shared" si="122"/>
        <v>0</v>
      </c>
      <c r="AN77" s="331" t="str">
        <f t="shared" si="123"/>
        <v/>
      </c>
      <c r="AO77" s="331" t="str">
        <f t="shared" si="124"/>
        <v/>
      </c>
      <c r="AP77" s="331" t="str">
        <f t="shared" si="125"/>
        <v/>
      </c>
      <c r="AQ77" s="331" t="str">
        <f t="shared" si="126"/>
        <v/>
      </c>
      <c r="AR77" s="331" t="str">
        <f t="shared" si="127"/>
        <v/>
      </c>
    </row>
    <row r="78" spans="1:44" x14ac:dyDescent="0.15">
      <c r="A78" s="18">
        <v>5</v>
      </c>
      <c r="B78" s="32">
        <v>1</v>
      </c>
      <c r="C78" s="32">
        <v>1</v>
      </c>
      <c r="D78" s="32">
        <v>1</v>
      </c>
      <c r="E78" s="32">
        <v>1</v>
      </c>
      <c r="F78" s="31">
        <v>1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18">
        <v>5</v>
      </c>
      <c r="M78" s="32">
        <v>1</v>
      </c>
      <c r="N78" s="32">
        <v>1</v>
      </c>
      <c r="O78" s="32">
        <v>1</v>
      </c>
      <c r="P78" s="32">
        <v>1</v>
      </c>
      <c r="Q78" s="31">
        <v>1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X78" s="331"/>
      <c r="Y78" s="331"/>
      <c r="Z78" s="331"/>
      <c r="AA78" s="331"/>
      <c r="AB78" s="330"/>
      <c r="AC78" s="331" t="str">
        <f t="shared" si="115"/>
        <v/>
      </c>
      <c r="AD78" s="331" t="str">
        <f t="shared" si="116"/>
        <v/>
      </c>
      <c r="AE78" s="331" t="str">
        <f t="shared" si="117"/>
        <v/>
      </c>
      <c r="AF78" s="331" t="str">
        <f t="shared" si="118"/>
        <v/>
      </c>
      <c r="AG78" s="331" t="str">
        <f t="shared" si="119"/>
        <v/>
      </c>
      <c r="AI78" s="331"/>
      <c r="AJ78" s="331"/>
      <c r="AK78" s="331"/>
      <c r="AL78" s="331"/>
      <c r="AM78" s="330"/>
      <c r="AN78" s="331" t="str">
        <f t="shared" si="123"/>
        <v/>
      </c>
      <c r="AO78" s="331" t="str">
        <f t="shared" si="124"/>
        <v/>
      </c>
      <c r="AP78" s="331" t="str">
        <f t="shared" si="125"/>
        <v/>
      </c>
      <c r="AQ78" s="331" t="str">
        <f t="shared" si="126"/>
        <v/>
      </c>
      <c r="AR78" s="331" t="str">
        <f t="shared" si="127"/>
        <v/>
      </c>
    </row>
    <row r="79" spans="1:44" x14ac:dyDescent="0.15">
      <c r="A79" s="18">
        <v>6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1">
        <v>1</v>
      </c>
      <c r="H79" s="32">
        <v>0</v>
      </c>
      <c r="I79" s="32">
        <v>0</v>
      </c>
      <c r="J79" s="32">
        <v>0</v>
      </c>
      <c r="K79" s="32">
        <v>0</v>
      </c>
      <c r="L79" s="18">
        <v>6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1">
        <v>1</v>
      </c>
      <c r="S79" s="32">
        <v>0</v>
      </c>
      <c r="T79" s="32">
        <v>0</v>
      </c>
      <c r="U79" s="32">
        <v>0</v>
      </c>
      <c r="V79" s="32">
        <v>0</v>
      </c>
      <c r="X79" s="331"/>
      <c r="Y79" s="331"/>
      <c r="Z79" s="331"/>
      <c r="AA79" s="331"/>
      <c r="AB79" s="331"/>
      <c r="AC79" s="330"/>
      <c r="AD79" s="331" t="str">
        <f t="shared" si="116"/>
        <v/>
      </c>
      <c r="AE79" s="331" t="str">
        <f t="shared" si="117"/>
        <v/>
      </c>
      <c r="AF79" s="331" t="str">
        <f t="shared" si="118"/>
        <v/>
      </c>
      <c r="AG79" s="331" t="str">
        <f t="shared" si="119"/>
        <v/>
      </c>
      <c r="AI79" s="331"/>
      <c r="AJ79" s="331"/>
      <c r="AK79" s="331"/>
      <c r="AL79" s="331"/>
      <c r="AM79" s="331"/>
      <c r="AN79" s="330"/>
      <c r="AO79" s="331" t="str">
        <f t="shared" si="124"/>
        <v/>
      </c>
      <c r="AP79" s="331" t="str">
        <f t="shared" si="125"/>
        <v/>
      </c>
      <c r="AQ79" s="331" t="str">
        <f t="shared" si="126"/>
        <v/>
      </c>
      <c r="AR79" s="331" t="str">
        <f t="shared" si="127"/>
        <v/>
      </c>
    </row>
    <row r="80" spans="1:44" x14ac:dyDescent="0.15">
      <c r="A80" s="18">
        <v>7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1">
        <v>1</v>
      </c>
      <c r="I80" s="32">
        <v>0</v>
      </c>
      <c r="J80" s="32">
        <v>0</v>
      </c>
      <c r="K80" s="32">
        <v>0</v>
      </c>
      <c r="L80" s="18">
        <v>7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1">
        <v>1</v>
      </c>
      <c r="T80" s="32">
        <v>0</v>
      </c>
      <c r="U80" s="32">
        <v>0</v>
      </c>
      <c r="V80" s="32">
        <v>0</v>
      </c>
      <c r="X80" s="331"/>
      <c r="Y80" s="331"/>
      <c r="Z80" s="331"/>
      <c r="AA80" s="331"/>
      <c r="AB80" s="331"/>
      <c r="AC80" s="331"/>
      <c r="AD80" s="330"/>
      <c r="AE80" s="331" t="str">
        <f t="shared" si="117"/>
        <v/>
      </c>
      <c r="AF80" s="331" t="str">
        <f t="shared" si="118"/>
        <v/>
      </c>
      <c r="AG80" s="331" t="str">
        <f t="shared" si="119"/>
        <v/>
      </c>
      <c r="AI80" s="331"/>
      <c r="AJ80" s="331"/>
      <c r="AK80" s="331"/>
      <c r="AL80" s="331"/>
      <c r="AM80" s="331"/>
      <c r="AN80" s="331"/>
      <c r="AO80" s="330"/>
      <c r="AP80" s="331" t="str">
        <f t="shared" si="125"/>
        <v/>
      </c>
      <c r="AQ80" s="331" t="str">
        <f t="shared" si="126"/>
        <v/>
      </c>
      <c r="AR80" s="331" t="str">
        <f t="shared" si="127"/>
        <v/>
      </c>
    </row>
    <row r="81" spans="1:44" x14ac:dyDescent="0.15">
      <c r="A81" s="18">
        <v>8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1">
        <v>1</v>
      </c>
      <c r="J81" s="32">
        <v>0</v>
      </c>
      <c r="K81" s="32">
        <v>0</v>
      </c>
      <c r="L81" s="18">
        <v>8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1">
        <v>1</v>
      </c>
      <c r="U81" s="32">
        <v>0</v>
      </c>
      <c r="V81" s="32">
        <v>0</v>
      </c>
      <c r="X81" s="331"/>
      <c r="Y81" s="331"/>
      <c r="Z81" s="331"/>
      <c r="AA81" s="331"/>
      <c r="AB81" s="331"/>
      <c r="AC81" s="331"/>
      <c r="AD81" s="331"/>
      <c r="AE81" s="330"/>
      <c r="AF81" s="331" t="str">
        <f t="shared" si="118"/>
        <v/>
      </c>
      <c r="AG81" s="331" t="str">
        <f t="shared" si="119"/>
        <v/>
      </c>
      <c r="AI81" s="331"/>
      <c r="AJ81" s="331"/>
      <c r="AK81" s="331"/>
      <c r="AL81" s="331"/>
      <c r="AM81" s="331"/>
      <c r="AN81" s="331"/>
      <c r="AO81" s="331"/>
      <c r="AP81" s="330"/>
      <c r="AQ81" s="331" t="str">
        <f t="shared" si="126"/>
        <v/>
      </c>
      <c r="AR81" s="331" t="str">
        <f t="shared" si="127"/>
        <v/>
      </c>
    </row>
    <row r="82" spans="1:44" x14ac:dyDescent="0.15">
      <c r="A82" s="18">
        <v>9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1">
        <v>1</v>
      </c>
      <c r="K82" s="32">
        <v>0</v>
      </c>
      <c r="L82" s="18">
        <v>9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1">
        <v>1</v>
      </c>
      <c r="V82" s="32">
        <v>0</v>
      </c>
      <c r="X82" s="331"/>
      <c r="Y82" s="331"/>
      <c r="Z82" s="331"/>
      <c r="AA82" s="331"/>
      <c r="AB82" s="331"/>
      <c r="AC82" s="331"/>
      <c r="AD82" s="331"/>
      <c r="AE82" s="331"/>
      <c r="AF82" s="330"/>
      <c r="AG82" s="331" t="str">
        <f t="shared" si="119"/>
        <v/>
      </c>
      <c r="AI82" s="331"/>
      <c r="AJ82" s="331"/>
      <c r="AK82" s="331"/>
      <c r="AL82" s="331"/>
      <c r="AM82" s="331"/>
      <c r="AN82" s="331"/>
      <c r="AO82" s="331"/>
      <c r="AP82" s="331"/>
      <c r="AQ82" s="330"/>
      <c r="AR82" s="331" t="str">
        <f t="shared" si="127"/>
        <v/>
      </c>
    </row>
    <row r="83" spans="1:44" x14ac:dyDescent="0.15">
      <c r="A83" s="18">
        <v>10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1">
        <v>1</v>
      </c>
      <c r="L83" s="18">
        <v>10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1">
        <v>1</v>
      </c>
      <c r="X83" s="331"/>
      <c r="Y83" s="331"/>
      <c r="Z83" s="331"/>
      <c r="AA83" s="331"/>
      <c r="AB83" s="331"/>
      <c r="AC83" s="331"/>
      <c r="AD83" s="331"/>
      <c r="AE83" s="331"/>
      <c r="AF83" s="331"/>
      <c r="AG83" s="330"/>
      <c r="AI83" s="331"/>
      <c r="AJ83" s="331"/>
      <c r="AK83" s="331"/>
      <c r="AL83" s="331"/>
      <c r="AM83" s="331"/>
      <c r="AN83" s="331"/>
      <c r="AO83" s="331"/>
      <c r="AP83" s="331"/>
      <c r="AQ83" s="331"/>
      <c r="AR83" s="330"/>
    </row>
    <row r="85" spans="1:44" ht="13" x14ac:dyDescent="0.15">
      <c r="A85" s="111">
        <v>12</v>
      </c>
      <c r="B85" s="474" t="str">
        <f ca="1">INDIRECT(ADDRESS(17,2,1,1,"in"&amp;TEXT(A85,"@")))</f>
        <v>Participant 12</v>
      </c>
      <c r="C85" s="474"/>
      <c r="D85" s="474"/>
      <c r="E85" s="474"/>
      <c r="F85" s="474"/>
      <c r="G85" s="474"/>
      <c r="H85" s="328">
        <f ca="1">INDIRECT(ADDRESS(17,6,1,1,"in"&amp;TEXT(A85,"@")))</f>
        <v>1</v>
      </c>
      <c r="I85" s="108"/>
      <c r="J85" s="475">
        <f ca="1">INDIRECT(ADDRESS(17,7,1,1,"in"&amp;TEXT(A85,"@")))</f>
        <v>0</v>
      </c>
      <c r="K85" s="474"/>
      <c r="L85" s="111">
        <v>13</v>
      </c>
      <c r="M85" s="474" t="str">
        <f ca="1">INDIRECT(ADDRESS(17,2,1,1,"in"&amp;TEXT(L85,"@")))</f>
        <v>Participant 13</v>
      </c>
      <c r="N85" s="474"/>
      <c r="O85" s="474"/>
      <c r="P85" s="474"/>
      <c r="Q85" s="474"/>
      <c r="R85" s="474"/>
      <c r="S85" s="328">
        <f ca="1">INDIRECT(ADDRESS(17,6,1,1,"in"&amp;TEXT(L85,"@")))</f>
        <v>1</v>
      </c>
      <c r="T85" s="108"/>
      <c r="U85" s="475">
        <f ca="1">INDIRECT(ADDRESS(17,7,1,1,"in"&amp;TEXT(L85,"@")))</f>
        <v>0</v>
      </c>
      <c r="V85" s="474"/>
      <c r="X85" s="474"/>
      <c r="Y85" s="474"/>
      <c r="Z85" s="474"/>
      <c r="AA85" s="474"/>
      <c r="AB85" s="474"/>
      <c r="AC85" s="474"/>
      <c r="AD85" s="329">
        <f>IF(A85&gt;$N$4,0,IF(H85=0,1,H85))</f>
        <v>0</v>
      </c>
      <c r="AE85" s="329"/>
      <c r="AF85" s="475"/>
      <c r="AG85" s="474"/>
      <c r="AI85" s="474"/>
      <c r="AJ85" s="474"/>
      <c r="AK85" s="474"/>
      <c r="AL85" s="474"/>
      <c r="AM85" s="474"/>
      <c r="AN85" s="474"/>
      <c r="AO85" s="329">
        <f>IF(L85&gt;$N$4,0,IF(S85=0,1,S85))</f>
        <v>0</v>
      </c>
      <c r="AP85" s="329"/>
      <c r="AQ85" s="475"/>
      <c r="AR85" s="474"/>
    </row>
    <row r="86" spans="1:44" x14ac:dyDescent="0.15">
      <c r="B86" s="19">
        <v>1</v>
      </c>
      <c r="C86" s="19">
        <v>2</v>
      </c>
      <c r="D86" s="19">
        <v>3</v>
      </c>
      <c r="E86" s="19">
        <v>4</v>
      </c>
      <c r="F86" s="19">
        <v>5</v>
      </c>
      <c r="G86" s="19">
        <v>6</v>
      </c>
      <c r="H86" s="19">
        <v>7</v>
      </c>
      <c r="I86" s="19">
        <v>8</v>
      </c>
      <c r="J86" s="18">
        <v>9</v>
      </c>
      <c r="K86" s="18">
        <v>10</v>
      </c>
      <c r="M86" s="19">
        <v>1</v>
      </c>
      <c r="N86" s="19">
        <v>2</v>
      </c>
      <c r="O86" s="19">
        <v>3</v>
      </c>
      <c r="P86" s="19">
        <v>4</v>
      </c>
      <c r="Q86" s="19">
        <v>5</v>
      </c>
      <c r="R86" s="19">
        <v>6</v>
      </c>
      <c r="S86" s="19">
        <v>7</v>
      </c>
      <c r="T86" s="19">
        <v>8</v>
      </c>
      <c r="U86" s="18">
        <v>9</v>
      </c>
      <c r="V86" s="18">
        <v>10</v>
      </c>
      <c r="X86" s="19"/>
      <c r="Y86" s="19"/>
      <c r="Z86" s="19"/>
      <c r="AA86" s="19"/>
      <c r="AB86" s="19"/>
      <c r="AC86" s="19"/>
      <c r="AD86" s="19"/>
      <c r="AE86" s="19"/>
      <c r="AI86" s="19"/>
      <c r="AJ86" s="19"/>
      <c r="AK86" s="19"/>
      <c r="AL86" s="19"/>
      <c r="AM86" s="19"/>
      <c r="AN86" s="19"/>
      <c r="AO86" s="19"/>
      <c r="AP86" s="19"/>
    </row>
    <row r="87" spans="1:44" x14ac:dyDescent="0.15">
      <c r="A87" s="18">
        <v>1</v>
      </c>
      <c r="B87" s="31">
        <f t="array" ref="B87:K96">Matrix12</f>
        <v>1</v>
      </c>
      <c r="C87" s="32">
        <v>1</v>
      </c>
      <c r="D87" s="32">
        <v>1</v>
      </c>
      <c r="E87" s="32">
        <v>1</v>
      </c>
      <c r="F87" s="32">
        <v>1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18">
        <v>1</v>
      </c>
      <c r="M87" s="31">
        <f t="array" ref="M87:V96">Matrix13</f>
        <v>1</v>
      </c>
      <c r="N87" s="32">
        <v>1</v>
      </c>
      <c r="O87" s="32">
        <v>1</v>
      </c>
      <c r="P87" s="32">
        <v>1</v>
      </c>
      <c r="Q87" s="32">
        <v>1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X87" s="330"/>
      <c r="Y87" s="331">
        <f>IF(C87=0,"",LN(C87))</f>
        <v>0</v>
      </c>
      <c r="Z87" s="331">
        <f t="shared" ref="Z87:Z88" si="128">IF(D87=0,"",LN(D87))</f>
        <v>0</v>
      </c>
      <c r="AA87" s="331">
        <f t="shared" ref="AA87:AA89" si="129">IF(E87=0,"",LN(E87))</f>
        <v>0</v>
      </c>
      <c r="AB87" s="331">
        <f t="shared" ref="AB87:AB90" si="130">IF(F87=0,"",LN(F87))</f>
        <v>0</v>
      </c>
      <c r="AC87" s="331" t="str">
        <f t="shared" ref="AC87:AC91" si="131">IF(G87=0,"",LN(G87))</f>
        <v/>
      </c>
      <c r="AD87" s="331" t="str">
        <f t="shared" ref="AD87:AD92" si="132">IF(H87=0,"",LN(H87))</f>
        <v/>
      </c>
      <c r="AE87" s="331" t="str">
        <f t="shared" ref="AE87:AE93" si="133">IF(I87=0,"",LN(I87))</f>
        <v/>
      </c>
      <c r="AF87" s="331" t="str">
        <f t="shared" ref="AF87:AF94" si="134">IF(J87=0,"",LN(J87))</f>
        <v/>
      </c>
      <c r="AG87" s="331" t="str">
        <f t="shared" ref="AG87:AG95" si="135">IF(K87=0,"",LN(K87))</f>
        <v/>
      </c>
      <c r="AI87" s="330"/>
      <c r="AJ87" s="331">
        <f>IF(N87=0,"",LN(N87))</f>
        <v>0</v>
      </c>
      <c r="AK87" s="331">
        <f t="shared" ref="AK87:AK88" si="136">IF(O87=0,"",LN(O87))</f>
        <v>0</v>
      </c>
      <c r="AL87" s="331">
        <f t="shared" ref="AL87:AL89" si="137">IF(P87=0,"",LN(P87))</f>
        <v>0</v>
      </c>
      <c r="AM87" s="331">
        <f t="shared" ref="AM87:AM90" si="138">IF(Q87=0,"",LN(Q87))</f>
        <v>0</v>
      </c>
      <c r="AN87" s="331" t="str">
        <f t="shared" ref="AN87:AN91" si="139">IF(R87=0,"",LN(R87))</f>
        <v/>
      </c>
      <c r="AO87" s="331" t="str">
        <f t="shared" ref="AO87:AO92" si="140">IF(S87=0,"",LN(S87))</f>
        <v/>
      </c>
      <c r="AP87" s="331" t="str">
        <f t="shared" ref="AP87:AP93" si="141">IF(T87=0,"",LN(T87))</f>
        <v/>
      </c>
      <c r="AQ87" s="331" t="str">
        <f t="shared" ref="AQ87:AQ94" si="142">IF(U87=0,"",LN(U87))</f>
        <v/>
      </c>
      <c r="AR87" s="331" t="str">
        <f t="shared" ref="AR87:AR95" si="143">IF(V87=0,"",LN(V87))</f>
        <v/>
      </c>
    </row>
    <row r="88" spans="1:44" x14ac:dyDescent="0.15">
      <c r="A88" s="18">
        <v>2</v>
      </c>
      <c r="B88" s="32">
        <v>1</v>
      </c>
      <c r="C88" s="31">
        <v>1</v>
      </c>
      <c r="D88" s="32">
        <v>1</v>
      </c>
      <c r="E88" s="32">
        <v>1</v>
      </c>
      <c r="F88" s="32">
        <v>1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18">
        <v>2</v>
      </c>
      <c r="M88" s="32">
        <v>1</v>
      </c>
      <c r="N88" s="31">
        <v>1</v>
      </c>
      <c r="O88" s="32">
        <v>1</v>
      </c>
      <c r="P88" s="32">
        <v>1</v>
      </c>
      <c r="Q88" s="32">
        <v>1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X88" s="331"/>
      <c r="Y88" s="330"/>
      <c r="Z88" s="331">
        <f t="shared" si="128"/>
        <v>0</v>
      </c>
      <c r="AA88" s="331">
        <f t="shared" si="129"/>
        <v>0</v>
      </c>
      <c r="AB88" s="331">
        <f t="shared" si="130"/>
        <v>0</v>
      </c>
      <c r="AC88" s="331" t="str">
        <f t="shared" si="131"/>
        <v/>
      </c>
      <c r="AD88" s="331" t="str">
        <f t="shared" si="132"/>
        <v/>
      </c>
      <c r="AE88" s="331" t="str">
        <f t="shared" si="133"/>
        <v/>
      </c>
      <c r="AF88" s="331" t="str">
        <f t="shared" si="134"/>
        <v/>
      </c>
      <c r="AG88" s="331" t="str">
        <f t="shared" si="135"/>
        <v/>
      </c>
      <c r="AI88" s="331"/>
      <c r="AJ88" s="330"/>
      <c r="AK88" s="331">
        <f t="shared" si="136"/>
        <v>0</v>
      </c>
      <c r="AL88" s="331">
        <f t="shared" si="137"/>
        <v>0</v>
      </c>
      <c r="AM88" s="331">
        <f t="shared" si="138"/>
        <v>0</v>
      </c>
      <c r="AN88" s="331" t="str">
        <f t="shared" si="139"/>
        <v/>
      </c>
      <c r="AO88" s="331" t="str">
        <f t="shared" si="140"/>
        <v/>
      </c>
      <c r="AP88" s="331" t="str">
        <f t="shared" si="141"/>
        <v/>
      </c>
      <c r="AQ88" s="331" t="str">
        <f t="shared" si="142"/>
        <v/>
      </c>
      <c r="AR88" s="331" t="str">
        <f t="shared" si="143"/>
        <v/>
      </c>
    </row>
    <row r="89" spans="1:44" x14ac:dyDescent="0.15">
      <c r="A89" s="18">
        <v>3</v>
      </c>
      <c r="B89" s="32">
        <v>1</v>
      </c>
      <c r="C89" s="32">
        <v>1</v>
      </c>
      <c r="D89" s="31">
        <v>1</v>
      </c>
      <c r="E89" s="32">
        <v>1</v>
      </c>
      <c r="F89" s="32">
        <v>1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18">
        <v>3</v>
      </c>
      <c r="M89" s="32">
        <v>1</v>
      </c>
      <c r="N89" s="32">
        <v>1</v>
      </c>
      <c r="O89" s="31">
        <v>1</v>
      </c>
      <c r="P89" s="32">
        <v>1</v>
      </c>
      <c r="Q89" s="32">
        <v>1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X89" s="331"/>
      <c r="Y89" s="331"/>
      <c r="Z89" s="330"/>
      <c r="AA89" s="331">
        <f t="shared" si="129"/>
        <v>0</v>
      </c>
      <c r="AB89" s="331">
        <f t="shared" si="130"/>
        <v>0</v>
      </c>
      <c r="AC89" s="331" t="str">
        <f t="shared" si="131"/>
        <v/>
      </c>
      <c r="AD89" s="331" t="str">
        <f t="shared" si="132"/>
        <v/>
      </c>
      <c r="AE89" s="331" t="str">
        <f t="shared" si="133"/>
        <v/>
      </c>
      <c r="AF89" s="331" t="str">
        <f t="shared" si="134"/>
        <v/>
      </c>
      <c r="AG89" s="331" t="str">
        <f t="shared" si="135"/>
        <v/>
      </c>
      <c r="AI89" s="331"/>
      <c r="AJ89" s="331"/>
      <c r="AK89" s="330"/>
      <c r="AL89" s="331">
        <f t="shared" si="137"/>
        <v>0</v>
      </c>
      <c r="AM89" s="331">
        <f t="shared" si="138"/>
        <v>0</v>
      </c>
      <c r="AN89" s="331" t="str">
        <f t="shared" si="139"/>
        <v/>
      </c>
      <c r="AO89" s="331" t="str">
        <f t="shared" si="140"/>
        <v/>
      </c>
      <c r="AP89" s="331" t="str">
        <f t="shared" si="141"/>
        <v/>
      </c>
      <c r="AQ89" s="331" t="str">
        <f t="shared" si="142"/>
        <v/>
      </c>
      <c r="AR89" s="331" t="str">
        <f t="shared" si="143"/>
        <v/>
      </c>
    </row>
    <row r="90" spans="1:44" x14ac:dyDescent="0.15">
      <c r="A90" s="18">
        <v>4</v>
      </c>
      <c r="B90" s="32">
        <v>1</v>
      </c>
      <c r="C90" s="32">
        <v>1</v>
      </c>
      <c r="D90" s="32">
        <v>1</v>
      </c>
      <c r="E90" s="31">
        <v>1</v>
      </c>
      <c r="F90" s="32">
        <v>1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18">
        <v>4</v>
      </c>
      <c r="M90" s="32">
        <v>1</v>
      </c>
      <c r="N90" s="32">
        <v>1</v>
      </c>
      <c r="O90" s="32">
        <v>1</v>
      </c>
      <c r="P90" s="31">
        <v>1</v>
      </c>
      <c r="Q90" s="32">
        <v>1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X90" s="331"/>
      <c r="Y90" s="331"/>
      <c r="Z90" s="331"/>
      <c r="AA90" s="330"/>
      <c r="AB90" s="331">
        <f t="shared" si="130"/>
        <v>0</v>
      </c>
      <c r="AC90" s="331" t="str">
        <f t="shared" si="131"/>
        <v/>
      </c>
      <c r="AD90" s="331" t="str">
        <f t="shared" si="132"/>
        <v/>
      </c>
      <c r="AE90" s="331" t="str">
        <f t="shared" si="133"/>
        <v/>
      </c>
      <c r="AF90" s="331" t="str">
        <f t="shared" si="134"/>
        <v/>
      </c>
      <c r="AG90" s="331" t="str">
        <f t="shared" si="135"/>
        <v/>
      </c>
      <c r="AI90" s="331"/>
      <c r="AJ90" s="331"/>
      <c r="AK90" s="331"/>
      <c r="AL90" s="330"/>
      <c r="AM90" s="331">
        <f t="shared" si="138"/>
        <v>0</v>
      </c>
      <c r="AN90" s="331" t="str">
        <f t="shared" si="139"/>
        <v/>
      </c>
      <c r="AO90" s="331" t="str">
        <f t="shared" si="140"/>
        <v/>
      </c>
      <c r="AP90" s="331" t="str">
        <f t="shared" si="141"/>
        <v/>
      </c>
      <c r="AQ90" s="331" t="str">
        <f t="shared" si="142"/>
        <v/>
      </c>
      <c r="AR90" s="331" t="str">
        <f t="shared" si="143"/>
        <v/>
      </c>
    </row>
    <row r="91" spans="1:44" x14ac:dyDescent="0.15">
      <c r="A91" s="18">
        <v>5</v>
      </c>
      <c r="B91" s="32">
        <v>1</v>
      </c>
      <c r="C91" s="32">
        <v>1</v>
      </c>
      <c r="D91" s="32">
        <v>1</v>
      </c>
      <c r="E91" s="32">
        <v>1</v>
      </c>
      <c r="F91" s="31">
        <v>1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18">
        <v>5</v>
      </c>
      <c r="M91" s="32">
        <v>1</v>
      </c>
      <c r="N91" s="32">
        <v>1</v>
      </c>
      <c r="O91" s="32">
        <v>1</v>
      </c>
      <c r="P91" s="32">
        <v>1</v>
      </c>
      <c r="Q91" s="31">
        <v>1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X91" s="331"/>
      <c r="Y91" s="331"/>
      <c r="Z91" s="331"/>
      <c r="AA91" s="331"/>
      <c r="AB91" s="330"/>
      <c r="AC91" s="331" t="str">
        <f t="shared" si="131"/>
        <v/>
      </c>
      <c r="AD91" s="331" t="str">
        <f t="shared" si="132"/>
        <v/>
      </c>
      <c r="AE91" s="331" t="str">
        <f t="shared" si="133"/>
        <v/>
      </c>
      <c r="AF91" s="331" t="str">
        <f t="shared" si="134"/>
        <v/>
      </c>
      <c r="AG91" s="331" t="str">
        <f t="shared" si="135"/>
        <v/>
      </c>
      <c r="AI91" s="331"/>
      <c r="AJ91" s="331"/>
      <c r="AK91" s="331"/>
      <c r="AL91" s="331"/>
      <c r="AM91" s="330"/>
      <c r="AN91" s="331" t="str">
        <f t="shared" si="139"/>
        <v/>
      </c>
      <c r="AO91" s="331" t="str">
        <f t="shared" si="140"/>
        <v/>
      </c>
      <c r="AP91" s="331" t="str">
        <f t="shared" si="141"/>
        <v/>
      </c>
      <c r="AQ91" s="331" t="str">
        <f t="shared" si="142"/>
        <v/>
      </c>
      <c r="AR91" s="331" t="str">
        <f t="shared" si="143"/>
        <v/>
      </c>
    </row>
    <row r="92" spans="1:44" x14ac:dyDescent="0.15">
      <c r="A92" s="18">
        <v>6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1">
        <v>1</v>
      </c>
      <c r="H92" s="32">
        <v>0</v>
      </c>
      <c r="I92" s="32">
        <v>0</v>
      </c>
      <c r="J92" s="32">
        <v>0</v>
      </c>
      <c r="K92" s="32">
        <v>0</v>
      </c>
      <c r="L92" s="18">
        <v>6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1">
        <v>1</v>
      </c>
      <c r="S92" s="32">
        <v>0</v>
      </c>
      <c r="T92" s="32">
        <v>0</v>
      </c>
      <c r="U92" s="32">
        <v>0</v>
      </c>
      <c r="V92" s="32">
        <v>0</v>
      </c>
      <c r="X92" s="331"/>
      <c r="Y92" s="331"/>
      <c r="Z92" s="331"/>
      <c r="AA92" s="331"/>
      <c r="AB92" s="331"/>
      <c r="AC92" s="330"/>
      <c r="AD92" s="331" t="str">
        <f t="shared" si="132"/>
        <v/>
      </c>
      <c r="AE92" s="331" t="str">
        <f t="shared" si="133"/>
        <v/>
      </c>
      <c r="AF92" s="331" t="str">
        <f t="shared" si="134"/>
        <v/>
      </c>
      <c r="AG92" s="331" t="str">
        <f t="shared" si="135"/>
        <v/>
      </c>
      <c r="AI92" s="331"/>
      <c r="AJ92" s="331"/>
      <c r="AK92" s="331"/>
      <c r="AL92" s="331"/>
      <c r="AM92" s="331"/>
      <c r="AN92" s="330"/>
      <c r="AO92" s="331" t="str">
        <f t="shared" si="140"/>
        <v/>
      </c>
      <c r="AP92" s="331" t="str">
        <f t="shared" si="141"/>
        <v/>
      </c>
      <c r="AQ92" s="331" t="str">
        <f t="shared" si="142"/>
        <v/>
      </c>
      <c r="AR92" s="331" t="str">
        <f t="shared" si="143"/>
        <v/>
      </c>
    </row>
    <row r="93" spans="1:44" x14ac:dyDescent="0.15">
      <c r="A93" s="18">
        <v>7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1">
        <v>1</v>
      </c>
      <c r="I93" s="32">
        <v>0</v>
      </c>
      <c r="J93" s="32">
        <v>0</v>
      </c>
      <c r="K93" s="32">
        <v>0</v>
      </c>
      <c r="L93" s="18">
        <v>7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1">
        <v>1</v>
      </c>
      <c r="T93" s="32">
        <v>0</v>
      </c>
      <c r="U93" s="32">
        <v>0</v>
      </c>
      <c r="V93" s="32">
        <v>0</v>
      </c>
      <c r="X93" s="331"/>
      <c r="Y93" s="331"/>
      <c r="Z93" s="331"/>
      <c r="AA93" s="331"/>
      <c r="AB93" s="331"/>
      <c r="AC93" s="331"/>
      <c r="AD93" s="330"/>
      <c r="AE93" s="331" t="str">
        <f t="shared" si="133"/>
        <v/>
      </c>
      <c r="AF93" s="331" t="str">
        <f t="shared" si="134"/>
        <v/>
      </c>
      <c r="AG93" s="331" t="str">
        <f t="shared" si="135"/>
        <v/>
      </c>
      <c r="AI93" s="331"/>
      <c r="AJ93" s="331"/>
      <c r="AK93" s="331"/>
      <c r="AL93" s="331"/>
      <c r="AM93" s="331"/>
      <c r="AN93" s="331"/>
      <c r="AO93" s="330"/>
      <c r="AP93" s="331" t="str">
        <f t="shared" si="141"/>
        <v/>
      </c>
      <c r="AQ93" s="331" t="str">
        <f t="shared" si="142"/>
        <v/>
      </c>
      <c r="AR93" s="331" t="str">
        <f t="shared" si="143"/>
        <v/>
      </c>
    </row>
    <row r="94" spans="1:44" x14ac:dyDescent="0.15">
      <c r="A94" s="18">
        <v>8</v>
      </c>
      <c r="B94" s="32">
        <v>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1">
        <v>1</v>
      </c>
      <c r="J94" s="32">
        <v>0</v>
      </c>
      <c r="K94" s="32">
        <v>0</v>
      </c>
      <c r="L94" s="18">
        <v>8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1">
        <v>1</v>
      </c>
      <c r="U94" s="32">
        <v>0</v>
      </c>
      <c r="V94" s="32">
        <v>0</v>
      </c>
      <c r="X94" s="331"/>
      <c r="Y94" s="331"/>
      <c r="Z94" s="331"/>
      <c r="AA94" s="331"/>
      <c r="AB94" s="331"/>
      <c r="AC94" s="331"/>
      <c r="AD94" s="331"/>
      <c r="AE94" s="330"/>
      <c r="AF94" s="331" t="str">
        <f t="shared" si="134"/>
        <v/>
      </c>
      <c r="AG94" s="331" t="str">
        <f t="shared" si="135"/>
        <v/>
      </c>
      <c r="AI94" s="331"/>
      <c r="AJ94" s="331"/>
      <c r="AK94" s="331"/>
      <c r="AL94" s="331"/>
      <c r="AM94" s="331"/>
      <c r="AN94" s="331"/>
      <c r="AO94" s="331"/>
      <c r="AP94" s="330"/>
      <c r="AQ94" s="331" t="str">
        <f t="shared" si="142"/>
        <v/>
      </c>
      <c r="AR94" s="331" t="str">
        <f t="shared" si="143"/>
        <v/>
      </c>
    </row>
    <row r="95" spans="1:44" x14ac:dyDescent="0.15">
      <c r="A95" s="18">
        <v>9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1">
        <v>1</v>
      </c>
      <c r="K95" s="32">
        <v>0</v>
      </c>
      <c r="L95" s="18">
        <v>9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1">
        <v>1</v>
      </c>
      <c r="V95" s="32">
        <v>0</v>
      </c>
      <c r="X95" s="331"/>
      <c r="Y95" s="331"/>
      <c r="Z95" s="331"/>
      <c r="AA95" s="331"/>
      <c r="AB95" s="331"/>
      <c r="AC95" s="331"/>
      <c r="AD95" s="331"/>
      <c r="AE95" s="331"/>
      <c r="AF95" s="330"/>
      <c r="AG95" s="331" t="str">
        <f t="shared" si="135"/>
        <v/>
      </c>
      <c r="AI95" s="331"/>
      <c r="AJ95" s="331"/>
      <c r="AK95" s="331"/>
      <c r="AL95" s="331"/>
      <c r="AM95" s="331"/>
      <c r="AN95" s="331"/>
      <c r="AO95" s="331"/>
      <c r="AP95" s="331"/>
      <c r="AQ95" s="330"/>
      <c r="AR95" s="331" t="str">
        <f t="shared" si="143"/>
        <v/>
      </c>
    </row>
    <row r="96" spans="1:44" x14ac:dyDescent="0.15">
      <c r="A96" s="18">
        <v>10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1">
        <v>1</v>
      </c>
      <c r="L96" s="18">
        <v>10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1">
        <v>1</v>
      </c>
      <c r="X96" s="331"/>
      <c r="Y96" s="331"/>
      <c r="Z96" s="331"/>
      <c r="AA96" s="331"/>
      <c r="AB96" s="331"/>
      <c r="AC96" s="331"/>
      <c r="AD96" s="331"/>
      <c r="AE96" s="331"/>
      <c r="AF96" s="331"/>
      <c r="AG96" s="330"/>
      <c r="AI96" s="331"/>
      <c r="AJ96" s="331"/>
      <c r="AK96" s="331"/>
      <c r="AL96" s="331"/>
      <c r="AM96" s="331"/>
      <c r="AN96" s="331"/>
      <c r="AO96" s="331"/>
      <c r="AP96" s="331"/>
      <c r="AQ96" s="331"/>
      <c r="AR96" s="330"/>
    </row>
    <row r="98" spans="1:44" ht="13" x14ac:dyDescent="0.15">
      <c r="A98" s="111">
        <v>14</v>
      </c>
      <c r="B98" s="474" t="str">
        <f ca="1">INDIRECT(ADDRESS(17,2,1,1,"in"&amp;TEXT(A98,"@")))</f>
        <v>Participant 14</v>
      </c>
      <c r="C98" s="474"/>
      <c r="D98" s="474"/>
      <c r="E98" s="474"/>
      <c r="F98" s="474"/>
      <c r="G98" s="474"/>
      <c r="H98" s="328">
        <f ca="1">INDIRECT(ADDRESS(17,6,1,1,"in"&amp;TEXT(A98,"@")))</f>
        <v>1</v>
      </c>
      <c r="I98" s="108"/>
      <c r="J98" s="475">
        <f ca="1">INDIRECT(ADDRESS(17,7,1,1,"in"&amp;TEXT(A98,"@")))</f>
        <v>0</v>
      </c>
      <c r="K98" s="474"/>
      <c r="L98" s="111">
        <v>15</v>
      </c>
      <c r="M98" s="474" t="str">
        <f ca="1">INDIRECT(ADDRESS(17,2,1,1,"in"&amp;TEXT(L98,"@")))</f>
        <v>Participant 15</v>
      </c>
      <c r="N98" s="474"/>
      <c r="O98" s="474"/>
      <c r="P98" s="474"/>
      <c r="Q98" s="474"/>
      <c r="R98" s="474"/>
      <c r="S98" s="328">
        <f ca="1">INDIRECT(ADDRESS(17,6,1,1,"in"&amp;TEXT(L98,"@")))</f>
        <v>1</v>
      </c>
      <c r="T98" s="108"/>
      <c r="U98" s="475">
        <f ca="1">INDIRECT(ADDRESS(17,7,1,1,"in"&amp;TEXT(L98,"@")))</f>
        <v>0</v>
      </c>
      <c r="V98" s="474"/>
      <c r="X98" s="474"/>
      <c r="Y98" s="474"/>
      <c r="Z98" s="474"/>
      <c r="AA98" s="474"/>
      <c r="AB98" s="474"/>
      <c r="AC98" s="474"/>
      <c r="AD98" s="329">
        <f>IF(A98&gt;$N$4,0,IF(H98=0,1,H98))</f>
        <v>0</v>
      </c>
      <c r="AE98" s="329"/>
      <c r="AF98" s="475"/>
      <c r="AG98" s="474"/>
      <c r="AI98" s="474"/>
      <c r="AJ98" s="474"/>
      <c r="AK98" s="474"/>
      <c r="AL98" s="474"/>
      <c r="AM98" s="474"/>
      <c r="AN98" s="474"/>
      <c r="AO98" s="329">
        <f>IF(L98&gt;$N$4,0,IF(S98=0,1,S98))</f>
        <v>0</v>
      </c>
      <c r="AP98" s="329"/>
      <c r="AQ98" s="475"/>
      <c r="AR98" s="474"/>
    </row>
    <row r="99" spans="1:44" x14ac:dyDescent="0.15">
      <c r="B99" s="19">
        <v>1</v>
      </c>
      <c r="C99" s="19">
        <v>2</v>
      </c>
      <c r="D99" s="19">
        <v>3</v>
      </c>
      <c r="E99" s="19">
        <v>4</v>
      </c>
      <c r="F99" s="19">
        <v>5</v>
      </c>
      <c r="G99" s="19">
        <v>6</v>
      </c>
      <c r="H99" s="19">
        <v>7</v>
      </c>
      <c r="I99" s="19">
        <v>8</v>
      </c>
      <c r="J99" s="18">
        <v>9</v>
      </c>
      <c r="K99" s="18">
        <v>10</v>
      </c>
      <c r="M99" s="19">
        <v>1</v>
      </c>
      <c r="N99" s="19">
        <v>2</v>
      </c>
      <c r="O99" s="19">
        <v>3</v>
      </c>
      <c r="P99" s="19">
        <v>4</v>
      </c>
      <c r="Q99" s="19">
        <v>5</v>
      </c>
      <c r="R99" s="19">
        <v>6</v>
      </c>
      <c r="S99" s="19">
        <v>7</v>
      </c>
      <c r="T99" s="19">
        <v>8</v>
      </c>
      <c r="U99" s="18">
        <v>9</v>
      </c>
      <c r="V99" s="18">
        <v>10</v>
      </c>
      <c r="X99" s="19"/>
      <c r="Y99" s="19"/>
      <c r="Z99" s="19"/>
      <c r="AA99" s="19"/>
      <c r="AB99" s="19"/>
      <c r="AC99" s="19"/>
      <c r="AD99" s="19"/>
      <c r="AE99" s="19"/>
      <c r="AI99" s="19"/>
      <c r="AJ99" s="19"/>
      <c r="AK99" s="19"/>
      <c r="AL99" s="19"/>
      <c r="AM99" s="19"/>
      <c r="AN99" s="19"/>
      <c r="AO99" s="19"/>
      <c r="AP99" s="19"/>
    </row>
    <row r="100" spans="1:44" x14ac:dyDescent="0.15">
      <c r="A100" s="18">
        <v>1</v>
      </c>
      <c r="B100" s="31">
        <f t="array" ref="B100:K109">Matrix14</f>
        <v>1</v>
      </c>
      <c r="C100" s="32">
        <v>1</v>
      </c>
      <c r="D100" s="32">
        <v>1</v>
      </c>
      <c r="E100" s="32">
        <v>1</v>
      </c>
      <c r="F100" s="32">
        <v>1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18">
        <v>1</v>
      </c>
      <c r="M100" s="31">
        <f t="array" ref="M100:V109">Matrix15</f>
        <v>1</v>
      </c>
      <c r="N100" s="32">
        <v>1</v>
      </c>
      <c r="O100" s="32">
        <v>1</v>
      </c>
      <c r="P100" s="32">
        <v>1</v>
      </c>
      <c r="Q100" s="32">
        <v>1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X100" s="330"/>
      <c r="Y100" s="331">
        <f>IF(C100=0,"",LN(C100))</f>
        <v>0</v>
      </c>
      <c r="Z100" s="331">
        <f t="shared" ref="Z100:Z101" si="144">IF(D100=0,"",LN(D100))</f>
        <v>0</v>
      </c>
      <c r="AA100" s="331">
        <f t="shared" ref="AA100:AA102" si="145">IF(E100=0,"",LN(E100))</f>
        <v>0</v>
      </c>
      <c r="AB100" s="331">
        <f t="shared" ref="AB100:AB103" si="146">IF(F100=0,"",LN(F100))</f>
        <v>0</v>
      </c>
      <c r="AC100" s="331" t="str">
        <f t="shared" ref="AC100:AC104" si="147">IF(G100=0,"",LN(G100))</f>
        <v/>
      </c>
      <c r="AD100" s="331" t="str">
        <f t="shared" ref="AD100:AD105" si="148">IF(H100=0,"",LN(H100))</f>
        <v/>
      </c>
      <c r="AE100" s="331" t="str">
        <f t="shared" ref="AE100:AE106" si="149">IF(I100=0,"",LN(I100))</f>
        <v/>
      </c>
      <c r="AF100" s="331" t="str">
        <f t="shared" ref="AF100:AF107" si="150">IF(J100=0,"",LN(J100))</f>
        <v/>
      </c>
      <c r="AG100" s="331" t="str">
        <f t="shared" ref="AG100:AG108" si="151">IF(K100=0,"",LN(K100))</f>
        <v/>
      </c>
      <c r="AI100" s="330"/>
      <c r="AJ100" s="331">
        <f>IF(N100=0,"",LN(N100))</f>
        <v>0</v>
      </c>
      <c r="AK100" s="331">
        <f t="shared" ref="AK100:AK101" si="152">IF(O100=0,"",LN(O100))</f>
        <v>0</v>
      </c>
      <c r="AL100" s="331">
        <f t="shared" ref="AL100:AL102" si="153">IF(P100=0,"",LN(P100))</f>
        <v>0</v>
      </c>
      <c r="AM100" s="331">
        <f t="shared" ref="AM100:AM103" si="154">IF(Q100=0,"",LN(Q100))</f>
        <v>0</v>
      </c>
      <c r="AN100" s="331" t="str">
        <f t="shared" ref="AN100:AN104" si="155">IF(R100=0,"",LN(R100))</f>
        <v/>
      </c>
      <c r="AO100" s="331" t="str">
        <f t="shared" ref="AO100:AO105" si="156">IF(S100=0,"",LN(S100))</f>
        <v/>
      </c>
      <c r="AP100" s="331" t="str">
        <f t="shared" ref="AP100:AP106" si="157">IF(T100=0,"",LN(T100))</f>
        <v/>
      </c>
      <c r="AQ100" s="331" t="str">
        <f t="shared" ref="AQ100:AQ107" si="158">IF(U100=0,"",LN(U100))</f>
        <v/>
      </c>
      <c r="AR100" s="331" t="str">
        <f t="shared" ref="AR100:AR108" si="159">IF(V100=0,"",LN(V100))</f>
        <v/>
      </c>
    </row>
    <row r="101" spans="1:44" x14ac:dyDescent="0.15">
      <c r="A101" s="18">
        <v>2</v>
      </c>
      <c r="B101" s="32">
        <v>1</v>
      </c>
      <c r="C101" s="31">
        <v>1</v>
      </c>
      <c r="D101" s="32">
        <v>1</v>
      </c>
      <c r="E101" s="32">
        <v>1</v>
      </c>
      <c r="F101" s="32">
        <v>1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18">
        <v>2</v>
      </c>
      <c r="M101" s="32">
        <v>1</v>
      </c>
      <c r="N101" s="31">
        <v>1</v>
      </c>
      <c r="O101" s="32">
        <v>1</v>
      </c>
      <c r="P101" s="32">
        <v>1</v>
      </c>
      <c r="Q101" s="32">
        <v>1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X101" s="331"/>
      <c r="Y101" s="330"/>
      <c r="Z101" s="331">
        <f t="shared" si="144"/>
        <v>0</v>
      </c>
      <c r="AA101" s="331">
        <f t="shared" si="145"/>
        <v>0</v>
      </c>
      <c r="AB101" s="331">
        <f t="shared" si="146"/>
        <v>0</v>
      </c>
      <c r="AC101" s="331" t="str">
        <f t="shared" si="147"/>
        <v/>
      </c>
      <c r="AD101" s="331" t="str">
        <f t="shared" si="148"/>
        <v/>
      </c>
      <c r="AE101" s="331" t="str">
        <f t="shared" si="149"/>
        <v/>
      </c>
      <c r="AF101" s="331" t="str">
        <f t="shared" si="150"/>
        <v/>
      </c>
      <c r="AG101" s="331" t="str">
        <f t="shared" si="151"/>
        <v/>
      </c>
      <c r="AI101" s="331"/>
      <c r="AJ101" s="330"/>
      <c r="AK101" s="331">
        <f t="shared" si="152"/>
        <v>0</v>
      </c>
      <c r="AL101" s="331">
        <f t="shared" si="153"/>
        <v>0</v>
      </c>
      <c r="AM101" s="331">
        <f t="shared" si="154"/>
        <v>0</v>
      </c>
      <c r="AN101" s="331" t="str">
        <f t="shared" si="155"/>
        <v/>
      </c>
      <c r="AO101" s="331" t="str">
        <f t="shared" si="156"/>
        <v/>
      </c>
      <c r="AP101" s="331" t="str">
        <f t="shared" si="157"/>
        <v/>
      </c>
      <c r="AQ101" s="331" t="str">
        <f t="shared" si="158"/>
        <v/>
      </c>
      <c r="AR101" s="331" t="str">
        <f t="shared" si="159"/>
        <v/>
      </c>
    </row>
    <row r="102" spans="1:44" x14ac:dyDescent="0.15">
      <c r="A102" s="18">
        <v>3</v>
      </c>
      <c r="B102" s="32">
        <v>1</v>
      </c>
      <c r="C102" s="32">
        <v>1</v>
      </c>
      <c r="D102" s="31">
        <v>1</v>
      </c>
      <c r="E102" s="32">
        <v>1</v>
      </c>
      <c r="F102" s="32">
        <v>1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18">
        <v>3</v>
      </c>
      <c r="M102" s="32">
        <v>1</v>
      </c>
      <c r="N102" s="32">
        <v>1</v>
      </c>
      <c r="O102" s="31">
        <v>1</v>
      </c>
      <c r="P102" s="32">
        <v>1</v>
      </c>
      <c r="Q102" s="32">
        <v>1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X102" s="331"/>
      <c r="Y102" s="331"/>
      <c r="Z102" s="330"/>
      <c r="AA102" s="331">
        <f t="shared" si="145"/>
        <v>0</v>
      </c>
      <c r="AB102" s="331">
        <f t="shared" si="146"/>
        <v>0</v>
      </c>
      <c r="AC102" s="331" t="str">
        <f t="shared" si="147"/>
        <v/>
      </c>
      <c r="AD102" s="331" t="str">
        <f t="shared" si="148"/>
        <v/>
      </c>
      <c r="AE102" s="331" t="str">
        <f t="shared" si="149"/>
        <v/>
      </c>
      <c r="AF102" s="331" t="str">
        <f t="shared" si="150"/>
        <v/>
      </c>
      <c r="AG102" s="331" t="str">
        <f t="shared" si="151"/>
        <v/>
      </c>
      <c r="AI102" s="331"/>
      <c r="AJ102" s="331"/>
      <c r="AK102" s="330"/>
      <c r="AL102" s="331">
        <f t="shared" si="153"/>
        <v>0</v>
      </c>
      <c r="AM102" s="331">
        <f t="shared" si="154"/>
        <v>0</v>
      </c>
      <c r="AN102" s="331" t="str">
        <f t="shared" si="155"/>
        <v/>
      </c>
      <c r="AO102" s="331" t="str">
        <f t="shared" si="156"/>
        <v/>
      </c>
      <c r="AP102" s="331" t="str">
        <f t="shared" si="157"/>
        <v/>
      </c>
      <c r="AQ102" s="331" t="str">
        <f t="shared" si="158"/>
        <v/>
      </c>
      <c r="AR102" s="331" t="str">
        <f t="shared" si="159"/>
        <v/>
      </c>
    </row>
    <row r="103" spans="1:44" x14ac:dyDescent="0.15">
      <c r="A103" s="18">
        <v>4</v>
      </c>
      <c r="B103" s="32">
        <v>1</v>
      </c>
      <c r="C103" s="32">
        <v>1</v>
      </c>
      <c r="D103" s="32">
        <v>1</v>
      </c>
      <c r="E103" s="31">
        <v>1</v>
      </c>
      <c r="F103" s="32">
        <v>1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18">
        <v>4</v>
      </c>
      <c r="M103" s="32">
        <v>1</v>
      </c>
      <c r="N103" s="32">
        <v>1</v>
      </c>
      <c r="O103" s="32">
        <v>1</v>
      </c>
      <c r="P103" s="31">
        <v>1</v>
      </c>
      <c r="Q103" s="32">
        <v>1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X103" s="331"/>
      <c r="Y103" s="331"/>
      <c r="Z103" s="331"/>
      <c r="AA103" s="330"/>
      <c r="AB103" s="331">
        <f t="shared" si="146"/>
        <v>0</v>
      </c>
      <c r="AC103" s="331" t="str">
        <f t="shared" si="147"/>
        <v/>
      </c>
      <c r="AD103" s="331" t="str">
        <f t="shared" si="148"/>
        <v/>
      </c>
      <c r="AE103" s="331" t="str">
        <f t="shared" si="149"/>
        <v/>
      </c>
      <c r="AF103" s="331" t="str">
        <f t="shared" si="150"/>
        <v/>
      </c>
      <c r="AG103" s="331" t="str">
        <f t="shared" si="151"/>
        <v/>
      </c>
      <c r="AI103" s="331"/>
      <c r="AJ103" s="331"/>
      <c r="AK103" s="331"/>
      <c r="AL103" s="330"/>
      <c r="AM103" s="331">
        <f t="shared" si="154"/>
        <v>0</v>
      </c>
      <c r="AN103" s="331" t="str">
        <f t="shared" si="155"/>
        <v/>
      </c>
      <c r="AO103" s="331" t="str">
        <f t="shared" si="156"/>
        <v/>
      </c>
      <c r="AP103" s="331" t="str">
        <f t="shared" si="157"/>
        <v/>
      </c>
      <c r="AQ103" s="331" t="str">
        <f t="shared" si="158"/>
        <v/>
      </c>
      <c r="AR103" s="331" t="str">
        <f t="shared" si="159"/>
        <v/>
      </c>
    </row>
    <row r="104" spans="1:44" x14ac:dyDescent="0.15">
      <c r="A104" s="18">
        <v>5</v>
      </c>
      <c r="B104" s="32">
        <v>1</v>
      </c>
      <c r="C104" s="32">
        <v>1</v>
      </c>
      <c r="D104" s="32">
        <v>1</v>
      </c>
      <c r="E104" s="32">
        <v>1</v>
      </c>
      <c r="F104" s="31">
        <v>1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18">
        <v>5</v>
      </c>
      <c r="M104" s="32">
        <v>1</v>
      </c>
      <c r="N104" s="32">
        <v>1</v>
      </c>
      <c r="O104" s="32">
        <v>1</v>
      </c>
      <c r="P104" s="32">
        <v>1</v>
      </c>
      <c r="Q104" s="31">
        <v>1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X104" s="331"/>
      <c r="Y104" s="331"/>
      <c r="Z104" s="331"/>
      <c r="AA104" s="331"/>
      <c r="AB104" s="330"/>
      <c r="AC104" s="331" t="str">
        <f t="shared" si="147"/>
        <v/>
      </c>
      <c r="AD104" s="331" t="str">
        <f t="shared" si="148"/>
        <v/>
      </c>
      <c r="AE104" s="331" t="str">
        <f t="shared" si="149"/>
        <v/>
      </c>
      <c r="AF104" s="331" t="str">
        <f t="shared" si="150"/>
        <v/>
      </c>
      <c r="AG104" s="331" t="str">
        <f t="shared" si="151"/>
        <v/>
      </c>
      <c r="AI104" s="331"/>
      <c r="AJ104" s="331"/>
      <c r="AK104" s="331"/>
      <c r="AL104" s="331"/>
      <c r="AM104" s="330"/>
      <c r="AN104" s="331" t="str">
        <f t="shared" si="155"/>
        <v/>
      </c>
      <c r="AO104" s="331" t="str">
        <f t="shared" si="156"/>
        <v/>
      </c>
      <c r="AP104" s="331" t="str">
        <f t="shared" si="157"/>
        <v/>
      </c>
      <c r="AQ104" s="331" t="str">
        <f t="shared" si="158"/>
        <v/>
      </c>
      <c r="AR104" s="331" t="str">
        <f t="shared" si="159"/>
        <v/>
      </c>
    </row>
    <row r="105" spans="1:44" x14ac:dyDescent="0.15">
      <c r="A105" s="18">
        <v>6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1">
        <v>1</v>
      </c>
      <c r="H105" s="32">
        <v>0</v>
      </c>
      <c r="I105" s="32">
        <v>0</v>
      </c>
      <c r="J105" s="32">
        <v>0</v>
      </c>
      <c r="K105" s="32">
        <v>0</v>
      </c>
      <c r="L105" s="18">
        <v>6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1">
        <v>1</v>
      </c>
      <c r="S105" s="32">
        <v>0</v>
      </c>
      <c r="T105" s="32">
        <v>0</v>
      </c>
      <c r="U105" s="32">
        <v>0</v>
      </c>
      <c r="V105" s="32">
        <v>0</v>
      </c>
      <c r="X105" s="331"/>
      <c r="Y105" s="331"/>
      <c r="Z105" s="331"/>
      <c r="AA105" s="331"/>
      <c r="AB105" s="331"/>
      <c r="AC105" s="330"/>
      <c r="AD105" s="331" t="str">
        <f t="shared" si="148"/>
        <v/>
      </c>
      <c r="AE105" s="331" t="str">
        <f t="shared" si="149"/>
        <v/>
      </c>
      <c r="AF105" s="331" t="str">
        <f t="shared" si="150"/>
        <v/>
      </c>
      <c r="AG105" s="331" t="str">
        <f t="shared" si="151"/>
        <v/>
      </c>
      <c r="AI105" s="331"/>
      <c r="AJ105" s="331"/>
      <c r="AK105" s="331"/>
      <c r="AL105" s="331"/>
      <c r="AM105" s="331"/>
      <c r="AN105" s="330"/>
      <c r="AO105" s="331" t="str">
        <f t="shared" si="156"/>
        <v/>
      </c>
      <c r="AP105" s="331" t="str">
        <f t="shared" si="157"/>
        <v/>
      </c>
      <c r="AQ105" s="331" t="str">
        <f t="shared" si="158"/>
        <v/>
      </c>
      <c r="AR105" s="331" t="str">
        <f t="shared" si="159"/>
        <v/>
      </c>
    </row>
    <row r="106" spans="1:44" x14ac:dyDescent="0.15">
      <c r="A106" s="18">
        <v>7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1">
        <v>1</v>
      </c>
      <c r="I106" s="32">
        <v>0</v>
      </c>
      <c r="J106" s="32">
        <v>0</v>
      </c>
      <c r="K106" s="32">
        <v>0</v>
      </c>
      <c r="L106" s="18">
        <v>7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1">
        <v>1</v>
      </c>
      <c r="T106" s="32">
        <v>0</v>
      </c>
      <c r="U106" s="32">
        <v>0</v>
      </c>
      <c r="V106" s="32">
        <v>0</v>
      </c>
      <c r="X106" s="331"/>
      <c r="Y106" s="331"/>
      <c r="Z106" s="331"/>
      <c r="AA106" s="331"/>
      <c r="AB106" s="331"/>
      <c r="AC106" s="331"/>
      <c r="AD106" s="330"/>
      <c r="AE106" s="331" t="str">
        <f t="shared" si="149"/>
        <v/>
      </c>
      <c r="AF106" s="331" t="str">
        <f t="shared" si="150"/>
        <v/>
      </c>
      <c r="AG106" s="331" t="str">
        <f t="shared" si="151"/>
        <v/>
      </c>
      <c r="AI106" s="331"/>
      <c r="AJ106" s="331"/>
      <c r="AK106" s="331"/>
      <c r="AL106" s="331"/>
      <c r="AM106" s="331"/>
      <c r="AN106" s="331"/>
      <c r="AO106" s="330"/>
      <c r="AP106" s="331" t="str">
        <f t="shared" si="157"/>
        <v/>
      </c>
      <c r="AQ106" s="331" t="str">
        <f t="shared" si="158"/>
        <v/>
      </c>
      <c r="AR106" s="331" t="str">
        <f t="shared" si="159"/>
        <v/>
      </c>
    </row>
    <row r="107" spans="1:44" x14ac:dyDescent="0.15">
      <c r="A107" s="18">
        <v>8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1">
        <v>1</v>
      </c>
      <c r="J107" s="32">
        <v>0</v>
      </c>
      <c r="K107" s="32">
        <v>0</v>
      </c>
      <c r="L107" s="18">
        <v>8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1">
        <v>1</v>
      </c>
      <c r="U107" s="32">
        <v>0</v>
      </c>
      <c r="V107" s="32">
        <v>0</v>
      </c>
      <c r="X107" s="331"/>
      <c r="Y107" s="331"/>
      <c r="Z107" s="331"/>
      <c r="AA107" s="331"/>
      <c r="AB107" s="331"/>
      <c r="AC107" s="331"/>
      <c r="AD107" s="331"/>
      <c r="AE107" s="330"/>
      <c r="AF107" s="331" t="str">
        <f t="shared" si="150"/>
        <v/>
      </c>
      <c r="AG107" s="331" t="str">
        <f t="shared" si="151"/>
        <v/>
      </c>
      <c r="AI107" s="331"/>
      <c r="AJ107" s="331"/>
      <c r="AK107" s="331"/>
      <c r="AL107" s="331"/>
      <c r="AM107" s="331"/>
      <c r="AN107" s="331"/>
      <c r="AO107" s="331"/>
      <c r="AP107" s="330"/>
      <c r="AQ107" s="331" t="str">
        <f t="shared" si="158"/>
        <v/>
      </c>
      <c r="AR107" s="331" t="str">
        <f t="shared" si="159"/>
        <v/>
      </c>
    </row>
    <row r="108" spans="1:44" x14ac:dyDescent="0.15">
      <c r="A108" s="18">
        <v>9</v>
      </c>
      <c r="B108" s="32">
        <v>0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1">
        <v>1</v>
      </c>
      <c r="K108" s="32">
        <v>0</v>
      </c>
      <c r="L108" s="18">
        <v>9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1">
        <v>1</v>
      </c>
      <c r="V108" s="32">
        <v>0</v>
      </c>
      <c r="X108" s="331"/>
      <c r="Y108" s="331"/>
      <c r="Z108" s="331"/>
      <c r="AA108" s="331"/>
      <c r="AB108" s="331"/>
      <c r="AC108" s="331"/>
      <c r="AD108" s="331"/>
      <c r="AE108" s="331"/>
      <c r="AF108" s="330"/>
      <c r="AG108" s="331" t="str">
        <f t="shared" si="151"/>
        <v/>
      </c>
      <c r="AI108" s="331"/>
      <c r="AJ108" s="331"/>
      <c r="AK108" s="331"/>
      <c r="AL108" s="331"/>
      <c r="AM108" s="331"/>
      <c r="AN108" s="331"/>
      <c r="AO108" s="331"/>
      <c r="AP108" s="331"/>
      <c r="AQ108" s="330"/>
      <c r="AR108" s="331" t="str">
        <f t="shared" si="159"/>
        <v/>
      </c>
    </row>
    <row r="109" spans="1:44" x14ac:dyDescent="0.15">
      <c r="A109" s="18">
        <v>10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1">
        <v>1</v>
      </c>
      <c r="L109" s="18">
        <v>10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1">
        <v>1</v>
      </c>
      <c r="X109" s="331"/>
      <c r="Y109" s="331"/>
      <c r="Z109" s="331"/>
      <c r="AA109" s="331"/>
      <c r="AB109" s="331"/>
      <c r="AC109" s="331"/>
      <c r="AD109" s="331"/>
      <c r="AE109" s="331"/>
      <c r="AF109" s="331"/>
      <c r="AG109" s="330"/>
      <c r="AI109" s="331"/>
      <c r="AJ109" s="331"/>
      <c r="AK109" s="331"/>
      <c r="AL109" s="331"/>
      <c r="AM109" s="331"/>
      <c r="AN109" s="331"/>
      <c r="AO109" s="331"/>
      <c r="AP109" s="331"/>
      <c r="AQ109" s="331"/>
      <c r="AR109" s="330"/>
    </row>
    <row r="111" spans="1:44" ht="13" x14ac:dyDescent="0.15">
      <c r="A111" s="111">
        <v>16</v>
      </c>
      <c r="B111" s="474" t="str">
        <f ca="1">INDIRECT(ADDRESS(17,2,1,1,"in"&amp;TEXT(A111,"@")))</f>
        <v>Participant 16</v>
      </c>
      <c r="C111" s="474"/>
      <c r="D111" s="474"/>
      <c r="E111" s="474"/>
      <c r="F111" s="474"/>
      <c r="G111" s="474"/>
      <c r="H111" s="328">
        <f ca="1">INDIRECT(ADDRESS(17,6,1,1,"in"&amp;TEXT(A111,"@")))</f>
        <v>1</v>
      </c>
      <c r="I111" s="108"/>
      <c r="J111" s="475">
        <f ca="1">INDIRECT(ADDRESS(17,7,1,1,"in"&amp;TEXT(A111,"@")))</f>
        <v>0</v>
      </c>
      <c r="K111" s="474"/>
      <c r="L111" s="111">
        <v>17</v>
      </c>
      <c r="M111" s="474" t="str">
        <f ca="1">INDIRECT(ADDRESS(17,2,1,1,"in"&amp;TEXT(L111,"@")))</f>
        <v>Participant 17</v>
      </c>
      <c r="N111" s="474"/>
      <c r="O111" s="474"/>
      <c r="P111" s="474"/>
      <c r="Q111" s="474"/>
      <c r="R111" s="474"/>
      <c r="S111" s="328">
        <f ca="1">INDIRECT(ADDRESS(17,6,1,1,"in"&amp;TEXT(L111,"@")))</f>
        <v>1</v>
      </c>
      <c r="T111" s="108"/>
      <c r="U111" s="475">
        <f ca="1">INDIRECT(ADDRESS(17,7,1,1,"in"&amp;TEXT(L111,"@")))</f>
        <v>0</v>
      </c>
      <c r="V111" s="474"/>
      <c r="X111" s="474"/>
      <c r="Y111" s="474"/>
      <c r="Z111" s="474"/>
      <c r="AA111" s="474"/>
      <c r="AB111" s="474"/>
      <c r="AC111" s="474"/>
      <c r="AD111" s="329">
        <f>IF(A111&gt;$N$4,0,IF(H111=0,1,H111))</f>
        <v>0</v>
      </c>
      <c r="AE111" s="329"/>
      <c r="AF111" s="475"/>
      <c r="AG111" s="474"/>
      <c r="AI111" s="474"/>
      <c r="AJ111" s="474"/>
      <c r="AK111" s="474"/>
      <c r="AL111" s="474"/>
      <c r="AM111" s="474"/>
      <c r="AN111" s="474"/>
      <c r="AO111" s="329">
        <f>IF(L111&gt;$N$4,0,IF(S111=0,1,S111))</f>
        <v>0</v>
      </c>
      <c r="AP111" s="329"/>
      <c r="AQ111" s="475"/>
      <c r="AR111" s="474"/>
    </row>
    <row r="112" spans="1:44" x14ac:dyDescent="0.15">
      <c r="B112" s="19">
        <v>1</v>
      </c>
      <c r="C112" s="19">
        <v>2</v>
      </c>
      <c r="D112" s="19">
        <v>3</v>
      </c>
      <c r="E112" s="19">
        <v>4</v>
      </c>
      <c r="F112" s="19">
        <v>5</v>
      </c>
      <c r="G112" s="19">
        <v>6</v>
      </c>
      <c r="H112" s="19">
        <v>7</v>
      </c>
      <c r="I112" s="19">
        <v>8</v>
      </c>
      <c r="J112" s="18">
        <v>9</v>
      </c>
      <c r="K112" s="18">
        <v>10</v>
      </c>
      <c r="M112" s="19">
        <v>1</v>
      </c>
      <c r="N112" s="19">
        <v>2</v>
      </c>
      <c r="O112" s="19">
        <v>3</v>
      </c>
      <c r="P112" s="19">
        <v>4</v>
      </c>
      <c r="Q112" s="19">
        <v>5</v>
      </c>
      <c r="R112" s="19">
        <v>6</v>
      </c>
      <c r="S112" s="19">
        <v>7</v>
      </c>
      <c r="T112" s="19">
        <v>8</v>
      </c>
      <c r="U112" s="18">
        <v>9</v>
      </c>
      <c r="V112" s="18">
        <v>10</v>
      </c>
      <c r="X112" s="19"/>
      <c r="Y112" s="19"/>
      <c r="Z112" s="19"/>
      <c r="AA112" s="19"/>
      <c r="AB112" s="19"/>
      <c r="AC112" s="19"/>
      <c r="AD112" s="19"/>
      <c r="AE112" s="19"/>
      <c r="AI112" s="19"/>
      <c r="AJ112" s="19"/>
      <c r="AK112" s="19"/>
      <c r="AL112" s="19"/>
      <c r="AM112" s="19"/>
      <c r="AN112" s="19"/>
      <c r="AO112" s="19"/>
      <c r="AP112" s="19"/>
    </row>
    <row r="113" spans="1:44" x14ac:dyDescent="0.15">
      <c r="A113" s="18">
        <v>1</v>
      </c>
      <c r="B113" s="31">
        <f t="array" ref="B113:K122">Matrix16</f>
        <v>1</v>
      </c>
      <c r="C113" s="32">
        <v>1</v>
      </c>
      <c r="D113" s="32">
        <v>1</v>
      </c>
      <c r="E113" s="32">
        <v>1</v>
      </c>
      <c r="F113" s="32">
        <v>1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18">
        <v>1</v>
      </c>
      <c r="M113" s="31">
        <f t="array" ref="M113:V122">Matrix17</f>
        <v>1</v>
      </c>
      <c r="N113" s="32">
        <v>1</v>
      </c>
      <c r="O113" s="32">
        <v>1</v>
      </c>
      <c r="P113" s="32">
        <v>1</v>
      </c>
      <c r="Q113" s="32">
        <v>1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X113" s="330"/>
      <c r="Y113" s="331">
        <f>IF(C113=0,"",LN(C113))</f>
        <v>0</v>
      </c>
      <c r="Z113" s="331">
        <f t="shared" ref="Z113:Z114" si="160">IF(D113=0,"",LN(D113))</f>
        <v>0</v>
      </c>
      <c r="AA113" s="331">
        <f t="shared" ref="AA113:AA115" si="161">IF(E113=0,"",LN(E113))</f>
        <v>0</v>
      </c>
      <c r="AB113" s="331">
        <f t="shared" ref="AB113:AB116" si="162">IF(F113=0,"",LN(F113))</f>
        <v>0</v>
      </c>
      <c r="AC113" s="331" t="str">
        <f t="shared" ref="AC113:AC117" si="163">IF(G113=0,"",LN(G113))</f>
        <v/>
      </c>
      <c r="AD113" s="331" t="str">
        <f t="shared" ref="AD113:AD118" si="164">IF(H113=0,"",LN(H113))</f>
        <v/>
      </c>
      <c r="AE113" s="331" t="str">
        <f t="shared" ref="AE113:AE119" si="165">IF(I113=0,"",LN(I113))</f>
        <v/>
      </c>
      <c r="AF113" s="331" t="str">
        <f t="shared" ref="AF113:AF120" si="166">IF(J113=0,"",LN(J113))</f>
        <v/>
      </c>
      <c r="AG113" s="331" t="str">
        <f t="shared" ref="AG113:AG121" si="167">IF(K113=0,"",LN(K113))</f>
        <v/>
      </c>
      <c r="AI113" s="330"/>
      <c r="AJ113" s="331">
        <f>IF(N113=0,"",LN(N113))</f>
        <v>0</v>
      </c>
      <c r="AK113" s="331">
        <f t="shared" ref="AK113:AK114" si="168">IF(O113=0,"",LN(O113))</f>
        <v>0</v>
      </c>
      <c r="AL113" s="331">
        <f t="shared" ref="AL113:AL115" si="169">IF(P113=0,"",LN(P113))</f>
        <v>0</v>
      </c>
      <c r="AM113" s="331">
        <f t="shared" ref="AM113:AM116" si="170">IF(Q113=0,"",LN(Q113))</f>
        <v>0</v>
      </c>
      <c r="AN113" s="331" t="str">
        <f t="shared" ref="AN113:AN117" si="171">IF(R113=0,"",LN(R113))</f>
        <v/>
      </c>
      <c r="AO113" s="331" t="str">
        <f t="shared" ref="AO113:AO118" si="172">IF(S113=0,"",LN(S113))</f>
        <v/>
      </c>
      <c r="AP113" s="331" t="str">
        <f t="shared" ref="AP113:AP119" si="173">IF(T113=0,"",LN(T113))</f>
        <v/>
      </c>
      <c r="AQ113" s="331" t="str">
        <f t="shared" ref="AQ113:AQ120" si="174">IF(U113=0,"",LN(U113))</f>
        <v/>
      </c>
      <c r="AR113" s="331" t="str">
        <f t="shared" ref="AR113:AR121" si="175">IF(V113=0,"",LN(V113))</f>
        <v/>
      </c>
    </row>
    <row r="114" spans="1:44" x14ac:dyDescent="0.15">
      <c r="A114" s="18">
        <v>2</v>
      </c>
      <c r="B114" s="32">
        <v>1</v>
      </c>
      <c r="C114" s="31">
        <v>1</v>
      </c>
      <c r="D114" s="32">
        <v>1</v>
      </c>
      <c r="E114" s="32">
        <v>1</v>
      </c>
      <c r="F114" s="32">
        <v>1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18">
        <v>2</v>
      </c>
      <c r="M114" s="32">
        <v>1</v>
      </c>
      <c r="N114" s="31">
        <v>1</v>
      </c>
      <c r="O114" s="32">
        <v>1</v>
      </c>
      <c r="P114" s="32">
        <v>1</v>
      </c>
      <c r="Q114" s="32">
        <v>1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X114" s="331"/>
      <c r="Y114" s="330"/>
      <c r="Z114" s="331">
        <f t="shared" si="160"/>
        <v>0</v>
      </c>
      <c r="AA114" s="331">
        <f t="shared" si="161"/>
        <v>0</v>
      </c>
      <c r="AB114" s="331">
        <f t="shared" si="162"/>
        <v>0</v>
      </c>
      <c r="AC114" s="331" t="str">
        <f t="shared" si="163"/>
        <v/>
      </c>
      <c r="AD114" s="331" t="str">
        <f t="shared" si="164"/>
        <v/>
      </c>
      <c r="AE114" s="331" t="str">
        <f t="shared" si="165"/>
        <v/>
      </c>
      <c r="AF114" s="331" t="str">
        <f t="shared" si="166"/>
        <v/>
      </c>
      <c r="AG114" s="331" t="str">
        <f t="shared" si="167"/>
        <v/>
      </c>
      <c r="AI114" s="331"/>
      <c r="AJ114" s="330"/>
      <c r="AK114" s="331">
        <f t="shared" si="168"/>
        <v>0</v>
      </c>
      <c r="AL114" s="331">
        <f t="shared" si="169"/>
        <v>0</v>
      </c>
      <c r="AM114" s="331">
        <f t="shared" si="170"/>
        <v>0</v>
      </c>
      <c r="AN114" s="331" t="str">
        <f t="shared" si="171"/>
        <v/>
      </c>
      <c r="AO114" s="331" t="str">
        <f t="shared" si="172"/>
        <v/>
      </c>
      <c r="AP114" s="331" t="str">
        <f t="shared" si="173"/>
        <v/>
      </c>
      <c r="AQ114" s="331" t="str">
        <f t="shared" si="174"/>
        <v/>
      </c>
      <c r="AR114" s="331" t="str">
        <f t="shared" si="175"/>
        <v/>
      </c>
    </row>
    <row r="115" spans="1:44" x14ac:dyDescent="0.15">
      <c r="A115" s="18">
        <v>3</v>
      </c>
      <c r="B115" s="32">
        <v>1</v>
      </c>
      <c r="C115" s="32">
        <v>1</v>
      </c>
      <c r="D115" s="31">
        <v>1</v>
      </c>
      <c r="E115" s="32">
        <v>1</v>
      </c>
      <c r="F115" s="32">
        <v>1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18">
        <v>3</v>
      </c>
      <c r="M115" s="32">
        <v>1</v>
      </c>
      <c r="N115" s="32">
        <v>1</v>
      </c>
      <c r="O115" s="31">
        <v>1</v>
      </c>
      <c r="P115" s="32">
        <v>1</v>
      </c>
      <c r="Q115" s="32">
        <v>1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X115" s="331"/>
      <c r="Y115" s="331"/>
      <c r="Z115" s="330"/>
      <c r="AA115" s="331">
        <f t="shared" si="161"/>
        <v>0</v>
      </c>
      <c r="AB115" s="331">
        <f t="shared" si="162"/>
        <v>0</v>
      </c>
      <c r="AC115" s="331" t="str">
        <f t="shared" si="163"/>
        <v/>
      </c>
      <c r="AD115" s="331" t="str">
        <f t="shared" si="164"/>
        <v/>
      </c>
      <c r="AE115" s="331" t="str">
        <f t="shared" si="165"/>
        <v/>
      </c>
      <c r="AF115" s="331" t="str">
        <f t="shared" si="166"/>
        <v/>
      </c>
      <c r="AG115" s="331" t="str">
        <f t="shared" si="167"/>
        <v/>
      </c>
      <c r="AI115" s="331"/>
      <c r="AJ115" s="331"/>
      <c r="AK115" s="330"/>
      <c r="AL115" s="331">
        <f t="shared" si="169"/>
        <v>0</v>
      </c>
      <c r="AM115" s="331">
        <f t="shared" si="170"/>
        <v>0</v>
      </c>
      <c r="AN115" s="331" t="str">
        <f t="shared" si="171"/>
        <v/>
      </c>
      <c r="AO115" s="331" t="str">
        <f t="shared" si="172"/>
        <v/>
      </c>
      <c r="AP115" s="331" t="str">
        <f t="shared" si="173"/>
        <v/>
      </c>
      <c r="AQ115" s="331" t="str">
        <f t="shared" si="174"/>
        <v/>
      </c>
      <c r="AR115" s="331" t="str">
        <f t="shared" si="175"/>
        <v/>
      </c>
    </row>
    <row r="116" spans="1:44" x14ac:dyDescent="0.15">
      <c r="A116" s="18">
        <v>4</v>
      </c>
      <c r="B116" s="32">
        <v>1</v>
      </c>
      <c r="C116" s="32">
        <v>1</v>
      </c>
      <c r="D116" s="32">
        <v>1</v>
      </c>
      <c r="E116" s="31">
        <v>1</v>
      </c>
      <c r="F116" s="32">
        <v>1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18">
        <v>4</v>
      </c>
      <c r="M116" s="32">
        <v>1</v>
      </c>
      <c r="N116" s="32">
        <v>1</v>
      </c>
      <c r="O116" s="32">
        <v>1</v>
      </c>
      <c r="P116" s="31">
        <v>1</v>
      </c>
      <c r="Q116" s="32">
        <v>1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X116" s="331"/>
      <c r="Y116" s="331"/>
      <c r="Z116" s="331"/>
      <c r="AA116" s="330"/>
      <c r="AB116" s="331">
        <f t="shared" si="162"/>
        <v>0</v>
      </c>
      <c r="AC116" s="331" t="str">
        <f t="shared" si="163"/>
        <v/>
      </c>
      <c r="AD116" s="331" t="str">
        <f t="shared" si="164"/>
        <v/>
      </c>
      <c r="AE116" s="331" t="str">
        <f t="shared" si="165"/>
        <v/>
      </c>
      <c r="AF116" s="331" t="str">
        <f t="shared" si="166"/>
        <v/>
      </c>
      <c r="AG116" s="331" t="str">
        <f t="shared" si="167"/>
        <v/>
      </c>
      <c r="AI116" s="331"/>
      <c r="AJ116" s="331"/>
      <c r="AK116" s="331"/>
      <c r="AL116" s="330"/>
      <c r="AM116" s="331">
        <f t="shared" si="170"/>
        <v>0</v>
      </c>
      <c r="AN116" s="331" t="str">
        <f t="shared" si="171"/>
        <v/>
      </c>
      <c r="AO116" s="331" t="str">
        <f t="shared" si="172"/>
        <v/>
      </c>
      <c r="AP116" s="331" t="str">
        <f t="shared" si="173"/>
        <v/>
      </c>
      <c r="AQ116" s="331" t="str">
        <f t="shared" si="174"/>
        <v/>
      </c>
      <c r="AR116" s="331" t="str">
        <f t="shared" si="175"/>
        <v/>
      </c>
    </row>
    <row r="117" spans="1:44" x14ac:dyDescent="0.15">
      <c r="A117" s="18">
        <v>5</v>
      </c>
      <c r="B117" s="32">
        <v>1</v>
      </c>
      <c r="C117" s="32">
        <v>1</v>
      </c>
      <c r="D117" s="32">
        <v>1</v>
      </c>
      <c r="E117" s="32">
        <v>1</v>
      </c>
      <c r="F117" s="31">
        <v>1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18">
        <v>5</v>
      </c>
      <c r="M117" s="32">
        <v>1</v>
      </c>
      <c r="N117" s="32">
        <v>1</v>
      </c>
      <c r="O117" s="32">
        <v>1</v>
      </c>
      <c r="P117" s="32">
        <v>1</v>
      </c>
      <c r="Q117" s="31">
        <v>1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X117" s="331"/>
      <c r="Y117" s="331"/>
      <c r="Z117" s="331"/>
      <c r="AA117" s="331"/>
      <c r="AB117" s="330"/>
      <c r="AC117" s="331" t="str">
        <f t="shared" si="163"/>
        <v/>
      </c>
      <c r="AD117" s="331" t="str">
        <f t="shared" si="164"/>
        <v/>
      </c>
      <c r="AE117" s="331" t="str">
        <f t="shared" si="165"/>
        <v/>
      </c>
      <c r="AF117" s="331" t="str">
        <f t="shared" si="166"/>
        <v/>
      </c>
      <c r="AG117" s="331" t="str">
        <f t="shared" si="167"/>
        <v/>
      </c>
      <c r="AI117" s="331"/>
      <c r="AJ117" s="331"/>
      <c r="AK117" s="331"/>
      <c r="AL117" s="331"/>
      <c r="AM117" s="330"/>
      <c r="AN117" s="331" t="str">
        <f t="shared" si="171"/>
        <v/>
      </c>
      <c r="AO117" s="331" t="str">
        <f t="shared" si="172"/>
        <v/>
      </c>
      <c r="AP117" s="331" t="str">
        <f t="shared" si="173"/>
        <v/>
      </c>
      <c r="AQ117" s="331" t="str">
        <f t="shared" si="174"/>
        <v/>
      </c>
      <c r="AR117" s="331" t="str">
        <f t="shared" si="175"/>
        <v/>
      </c>
    </row>
    <row r="118" spans="1:44" x14ac:dyDescent="0.15">
      <c r="A118" s="18">
        <v>6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1">
        <v>1</v>
      </c>
      <c r="H118" s="32">
        <v>0</v>
      </c>
      <c r="I118" s="32">
        <v>0</v>
      </c>
      <c r="J118" s="32">
        <v>0</v>
      </c>
      <c r="K118" s="32">
        <v>0</v>
      </c>
      <c r="L118" s="18">
        <v>6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1">
        <v>1</v>
      </c>
      <c r="S118" s="32">
        <v>0</v>
      </c>
      <c r="T118" s="32">
        <v>0</v>
      </c>
      <c r="U118" s="32">
        <v>0</v>
      </c>
      <c r="V118" s="32">
        <v>0</v>
      </c>
      <c r="X118" s="331"/>
      <c r="Y118" s="331"/>
      <c r="Z118" s="331"/>
      <c r="AA118" s="331"/>
      <c r="AB118" s="331"/>
      <c r="AC118" s="330"/>
      <c r="AD118" s="331" t="str">
        <f t="shared" si="164"/>
        <v/>
      </c>
      <c r="AE118" s="331" t="str">
        <f t="shared" si="165"/>
        <v/>
      </c>
      <c r="AF118" s="331" t="str">
        <f t="shared" si="166"/>
        <v/>
      </c>
      <c r="AG118" s="331" t="str">
        <f t="shared" si="167"/>
        <v/>
      </c>
      <c r="AI118" s="331"/>
      <c r="AJ118" s="331"/>
      <c r="AK118" s="331"/>
      <c r="AL118" s="331"/>
      <c r="AM118" s="331"/>
      <c r="AN118" s="330"/>
      <c r="AO118" s="331" t="str">
        <f t="shared" si="172"/>
        <v/>
      </c>
      <c r="AP118" s="331" t="str">
        <f t="shared" si="173"/>
        <v/>
      </c>
      <c r="AQ118" s="331" t="str">
        <f t="shared" si="174"/>
        <v/>
      </c>
      <c r="AR118" s="331" t="str">
        <f t="shared" si="175"/>
        <v/>
      </c>
    </row>
    <row r="119" spans="1:44" x14ac:dyDescent="0.15">
      <c r="A119" s="18">
        <v>7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1">
        <v>1</v>
      </c>
      <c r="I119" s="32">
        <v>0</v>
      </c>
      <c r="J119" s="32">
        <v>0</v>
      </c>
      <c r="K119" s="32">
        <v>0</v>
      </c>
      <c r="L119" s="18">
        <v>7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1">
        <v>1</v>
      </c>
      <c r="T119" s="32">
        <v>0</v>
      </c>
      <c r="U119" s="32">
        <v>0</v>
      </c>
      <c r="V119" s="32">
        <v>0</v>
      </c>
      <c r="X119" s="331"/>
      <c r="Y119" s="331"/>
      <c r="Z119" s="331"/>
      <c r="AA119" s="331"/>
      <c r="AB119" s="331"/>
      <c r="AC119" s="331"/>
      <c r="AD119" s="330"/>
      <c r="AE119" s="331" t="str">
        <f t="shared" si="165"/>
        <v/>
      </c>
      <c r="AF119" s="331" t="str">
        <f t="shared" si="166"/>
        <v/>
      </c>
      <c r="AG119" s="331" t="str">
        <f t="shared" si="167"/>
        <v/>
      </c>
      <c r="AI119" s="331"/>
      <c r="AJ119" s="331"/>
      <c r="AK119" s="331"/>
      <c r="AL119" s="331"/>
      <c r="AM119" s="331"/>
      <c r="AN119" s="331"/>
      <c r="AO119" s="330"/>
      <c r="AP119" s="331" t="str">
        <f t="shared" si="173"/>
        <v/>
      </c>
      <c r="AQ119" s="331" t="str">
        <f t="shared" si="174"/>
        <v/>
      </c>
      <c r="AR119" s="331" t="str">
        <f t="shared" si="175"/>
        <v/>
      </c>
    </row>
    <row r="120" spans="1:44" x14ac:dyDescent="0.15">
      <c r="A120" s="18">
        <v>8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1">
        <v>1</v>
      </c>
      <c r="J120" s="32">
        <v>0</v>
      </c>
      <c r="K120" s="32">
        <v>0</v>
      </c>
      <c r="L120" s="18">
        <v>8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1">
        <v>1</v>
      </c>
      <c r="U120" s="32">
        <v>0</v>
      </c>
      <c r="V120" s="32">
        <v>0</v>
      </c>
      <c r="X120" s="331"/>
      <c r="Y120" s="331"/>
      <c r="Z120" s="331"/>
      <c r="AA120" s="331"/>
      <c r="AB120" s="331"/>
      <c r="AC120" s="331"/>
      <c r="AD120" s="331"/>
      <c r="AE120" s="330"/>
      <c r="AF120" s="331" t="str">
        <f t="shared" si="166"/>
        <v/>
      </c>
      <c r="AG120" s="331" t="str">
        <f t="shared" si="167"/>
        <v/>
      </c>
      <c r="AI120" s="331"/>
      <c r="AJ120" s="331"/>
      <c r="AK120" s="331"/>
      <c r="AL120" s="331"/>
      <c r="AM120" s="331"/>
      <c r="AN120" s="331"/>
      <c r="AO120" s="331"/>
      <c r="AP120" s="330"/>
      <c r="AQ120" s="331" t="str">
        <f t="shared" si="174"/>
        <v/>
      </c>
      <c r="AR120" s="331" t="str">
        <f t="shared" si="175"/>
        <v/>
      </c>
    </row>
    <row r="121" spans="1:44" x14ac:dyDescent="0.15">
      <c r="A121" s="18">
        <v>9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1">
        <v>1</v>
      </c>
      <c r="K121" s="32">
        <v>0</v>
      </c>
      <c r="L121" s="18">
        <v>9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1">
        <v>1</v>
      </c>
      <c r="V121" s="32">
        <v>0</v>
      </c>
      <c r="X121" s="331"/>
      <c r="Y121" s="331"/>
      <c r="Z121" s="331"/>
      <c r="AA121" s="331"/>
      <c r="AB121" s="331"/>
      <c r="AC121" s="331"/>
      <c r="AD121" s="331"/>
      <c r="AE121" s="331"/>
      <c r="AF121" s="330"/>
      <c r="AG121" s="331" t="str">
        <f t="shared" si="167"/>
        <v/>
      </c>
      <c r="AI121" s="331"/>
      <c r="AJ121" s="331"/>
      <c r="AK121" s="331"/>
      <c r="AL121" s="331"/>
      <c r="AM121" s="331"/>
      <c r="AN121" s="331"/>
      <c r="AO121" s="331"/>
      <c r="AP121" s="331"/>
      <c r="AQ121" s="330"/>
      <c r="AR121" s="331" t="str">
        <f t="shared" si="175"/>
        <v/>
      </c>
    </row>
    <row r="122" spans="1:44" x14ac:dyDescent="0.15">
      <c r="A122" s="18">
        <v>10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1">
        <v>1</v>
      </c>
      <c r="L122" s="18">
        <v>10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1">
        <v>1</v>
      </c>
      <c r="X122" s="331"/>
      <c r="Y122" s="331"/>
      <c r="Z122" s="331"/>
      <c r="AA122" s="331"/>
      <c r="AB122" s="331"/>
      <c r="AC122" s="331"/>
      <c r="AD122" s="331"/>
      <c r="AE122" s="331"/>
      <c r="AF122" s="331"/>
      <c r="AG122" s="330"/>
      <c r="AI122" s="331"/>
      <c r="AJ122" s="331"/>
      <c r="AK122" s="331"/>
      <c r="AL122" s="331"/>
      <c r="AM122" s="331"/>
      <c r="AN122" s="331"/>
      <c r="AO122" s="331"/>
      <c r="AP122" s="331"/>
      <c r="AQ122" s="331"/>
      <c r="AR122" s="330"/>
    </row>
    <row r="124" spans="1:44" ht="13" x14ac:dyDescent="0.15">
      <c r="A124" s="111">
        <v>18</v>
      </c>
      <c r="B124" s="474" t="str">
        <f ca="1">INDIRECT(ADDRESS(17,2,1,1,"in"&amp;TEXT(A124,"@")))</f>
        <v>Participant 18</v>
      </c>
      <c r="C124" s="474"/>
      <c r="D124" s="474"/>
      <c r="E124" s="474"/>
      <c r="F124" s="474"/>
      <c r="G124" s="474"/>
      <c r="H124" s="328">
        <f ca="1">INDIRECT(ADDRESS(17,6,1,1,"in"&amp;TEXT(A124,"@")))</f>
        <v>1</v>
      </c>
      <c r="I124" s="108"/>
      <c r="J124" s="475">
        <f ca="1">INDIRECT(ADDRESS(17,7,1,1,"in"&amp;TEXT(A124,"@")))</f>
        <v>0</v>
      </c>
      <c r="K124" s="474"/>
      <c r="L124" s="111">
        <v>19</v>
      </c>
      <c r="M124" s="474" t="str">
        <f ca="1">INDIRECT(ADDRESS(17,2,1,1,"in"&amp;TEXT(L124,"@")))</f>
        <v>Participant 19</v>
      </c>
      <c r="N124" s="474"/>
      <c r="O124" s="474"/>
      <c r="P124" s="474"/>
      <c r="Q124" s="474"/>
      <c r="R124" s="474"/>
      <c r="S124" s="328">
        <f ca="1">INDIRECT(ADDRESS(17,6,1,1,"in"&amp;TEXT(L124,"@")))</f>
        <v>1</v>
      </c>
      <c r="T124" s="108"/>
      <c r="U124" s="475">
        <f ca="1">INDIRECT(ADDRESS(17,7,1,1,"in"&amp;TEXT(L124,"@")))</f>
        <v>0</v>
      </c>
      <c r="V124" s="474"/>
      <c r="X124" s="474"/>
      <c r="Y124" s="474"/>
      <c r="Z124" s="474"/>
      <c r="AA124" s="474"/>
      <c r="AB124" s="474"/>
      <c r="AC124" s="474"/>
      <c r="AD124" s="329">
        <f>IF(A124&gt;$N$4,0,IF(H124=0,1,H124))</f>
        <v>0</v>
      </c>
      <c r="AE124" s="329"/>
      <c r="AF124" s="475"/>
      <c r="AG124" s="474"/>
      <c r="AI124" s="474"/>
      <c r="AJ124" s="474"/>
      <c r="AK124" s="474"/>
      <c r="AL124" s="474"/>
      <c r="AM124" s="474"/>
      <c r="AN124" s="474"/>
      <c r="AO124" s="329">
        <f>IF(L124&gt;$N$4,0,IF(S124=0,1,S124))</f>
        <v>0</v>
      </c>
      <c r="AP124" s="329"/>
      <c r="AQ124" s="475"/>
      <c r="AR124" s="474"/>
    </row>
    <row r="125" spans="1:44" x14ac:dyDescent="0.15">
      <c r="B125" s="19">
        <v>1</v>
      </c>
      <c r="C125" s="19">
        <v>2</v>
      </c>
      <c r="D125" s="19">
        <v>3</v>
      </c>
      <c r="E125" s="19">
        <v>4</v>
      </c>
      <c r="F125" s="19">
        <v>5</v>
      </c>
      <c r="G125" s="19">
        <v>6</v>
      </c>
      <c r="H125" s="19">
        <v>7</v>
      </c>
      <c r="I125" s="19">
        <v>8</v>
      </c>
      <c r="J125" s="18">
        <v>9</v>
      </c>
      <c r="K125" s="18">
        <v>10</v>
      </c>
      <c r="M125" s="19">
        <v>1</v>
      </c>
      <c r="N125" s="19">
        <v>2</v>
      </c>
      <c r="O125" s="19">
        <v>3</v>
      </c>
      <c r="P125" s="19">
        <v>4</v>
      </c>
      <c r="Q125" s="19">
        <v>5</v>
      </c>
      <c r="R125" s="19">
        <v>6</v>
      </c>
      <c r="S125" s="19">
        <v>7</v>
      </c>
      <c r="T125" s="19">
        <v>8</v>
      </c>
      <c r="U125" s="18">
        <v>9</v>
      </c>
      <c r="V125" s="18">
        <v>10</v>
      </c>
      <c r="X125" s="19"/>
      <c r="Y125" s="19"/>
      <c r="Z125" s="19"/>
      <c r="AA125" s="19"/>
      <c r="AB125" s="19"/>
      <c r="AC125" s="19"/>
      <c r="AD125" s="19"/>
      <c r="AE125" s="19"/>
      <c r="AI125" s="19"/>
      <c r="AJ125" s="19"/>
      <c r="AK125" s="19"/>
      <c r="AL125" s="19"/>
      <c r="AM125" s="19"/>
      <c r="AN125" s="19"/>
      <c r="AO125" s="19"/>
      <c r="AP125" s="19"/>
    </row>
    <row r="126" spans="1:44" x14ac:dyDescent="0.15">
      <c r="A126" s="18">
        <v>1</v>
      </c>
      <c r="B126" s="31">
        <f t="array" ref="B126:K135">Matrix18</f>
        <v>1</v>
      </c>
      <c r="C126" s="32">
        <v>1</v>
      </c>
      <c r="D126" s="32">
        <v>1</v>
      </c>
      <c r="E126" s="32">
        <v>1</v>
      </c>
      <c r="F126" s="32">
        <v>1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18">
        <v>1</v>
      </c>
      <c r="M126" s="31">
        <f t="array" ref="M126:V135">Matrix19</f>
        <v>1</v>
      </c>
      <c r="N126" s="32">
        <v>1</v>
      </c>
      <c r="O126" s="32">
        <v>1</v>
      </c>
      <c r="P126" s="32">
        <v>1</v>
      </c>
      <c r="Q126" s="32">
        <v>1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X126" s="330"/>
      <c r="Y126" s="331">
        <f>IF(C126=0,"",LN(C126))</f>
        <v>0</v>
      </c>
      <c r="Z126" s="331">
        <f t="shared" ref="Z126:Z127" si="176">IF(D126=0,"",LN(D126))</f>
        <v>0</v>
      </c>
      <c r="AA126" s="331">
        <f t="shared" ref="AA126:AA128" si="177">IF(E126=0,"",LN(E126))</f>
        <v>0</v>
      </c>
      <c r="AB126" s="331">
        <f t="shared" ref="AB126:AB129" si="178">IF(F126=0,"",LN(F126))</f>
        <v>0</v>
      </c>
      <c r="AC126" s="331" t="str">
        <f t="shared" ref="AC126:AC130" si="179">IF(G126=0,"",LN(G126))</f>
        <v/>
      </c>
      <c r="AD126" s="331" t="str">
        <f t="shared" ref="AD126:AD131" si="180">IF(H126=0,"",LN(H126))</f>
        <v/>
      </c>
      <c r="AE126" s="331" t="str">
        <f t="shared" ref="AE126:AE132" si="181">IF(I126=0,"",LN(I126))</f>
        <v/>
      </c>
      <c r="AF126" s="331" t="str">
        <f t="shared" ref="AF126:AF133" si="182">IF(J126=0,"",LN(J126))</f>
        <v/>
      </c>
      <c r="AG126" s="331" t="str">
        <f t="shared" ref="AG126:AG134" si="183">IF(K126=0,"",LN(K126))</f>
        <v/>
      </c>
      <c r="AI126" s="330"/>
      <c r="AJ126" s="331">
        <f>IF(N126=0,"",LN(N126))</f>
        <v>0</v>
      </c>
      <c r="AK126" s="331">
        <f t="shared" ref="AK126:AK127" si="184">IF(O126=0,"",LN(O126))</f>
        <v>0</v>
      </c>
      <c r="AL126" s="331">
        <f t="shared" ref="AL126:AL128" si="185">IF(P126=0,"",LN(P126))</f>
        <v>0</v>
      </c>
      <c r="AM126" s="331">
        <f t="shared" ref="AM126:AM129" si="186">IF(Q126=0,"",LN(Q126))</f>
        <v>0</v>
      </c>
      <c r="AN126" s="331" t="str">
        <f t="shared" ref="AN126:AN130" si="187">IF(R126=0,"",LN(R126))</f>
        <v/>
      </c>
      <c r="AO126" s="331" t="str">
        <f t="shared" ref="AO126:AO131" si="188">IF(S126=0,"",LN(S126))</f>
        <v/>
      </c>
      <c r="AP126" s="331" t="str">
        <f t="shared" ref="AP126:AP132" si="189">IF(T126=0,"",LN(T126))</f>
        <v/>
      </c>
      <c r="AQ126" s="331" t="str">
        <f t="shared" ref="AQ126:AQ133" si="190">IF(U126=0,"",LN(U126))</f>
        <v/>
      </c>
      <c r="AR126" s="331" t="str">
        <f t="shared" ref="AR126:AR134" si="191">IF(V126=0,"",LN(V126))</f>
        <v/>
      </c>
    </row>
    <row r="127" spans="1:44" x14ac:dyDescent="0.15">
      <c r="A127" s="18">
        <v>2</v>
      </c>
      <c r="B127" s="32">
        <v>1</v>
      </c>
      <c r="C127" s="31">
        <v>1</v>
      </c>
      <c r="D127" s="32">
        <v>1</v>
      </c>
      <c r="E127" s="32">
        <v>1</v>
      </c>
      <c r="F127" s="32">
        <v>1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18">
        <v>2</v>
      </c>
      <c r="M127" s="32">
        <v>1</v>
      </c>
      <c r="N127" s="31">
        <v>1</v>
      </c>
      <c r="O127" s="32">
        <v>1</v>
      </c>
      <c r="P127" s="32">
        <v>1</v>
      </c>
      <c r="Q127" s="32">
        <v>1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X127" s="331"/>
      <c r="Y127" s="330"/>
      <c r="Z127" s="331">
        <f t="shared" si="176"/>
        <v>0</v>
      </c>
      <c r="AA127" s="331">
        <f t="shared" si="177"/>
        <v>0</v>
      </c>
      <c r="AB127" s="331">
        <f t="shared" si="178"/>
        <v>0</v>
      </c>
      <c r="AC127" s="331" t="str">
        <f t="shared" si="179"/>
        <v/>
      </c>
      <c r="AD127" s="331" t="str">
        <f t="shared" si="180"/>
        <v/>
      </c>
      <c r="AE127" s="331" t="str">
        <f t="shared" si="181"/>
        <v/>
      </c>
      <c r="AF127" s="331" t="str">
        <f t="shared" si="182"/>
        <v/>
      </c>
      <c r="AG127" s="331" t="str">
        <f t="shared" si="183"/>
        <v/>
      </c>
      <c r="AI127" s="331"/>
      <c r="AJ127" s="330"/>
      <c r="AK127" s="331">
        <f t="shared" si="184"/>
        <v>0</v>
      </c>
      <c r="AL127" s="331">
        <f t="shared" si="185"/>
        <v>0</v>
      </c>
      <c r="AM127" s="331">
        <f t="shared" si="186"/>
        <v>0</v>
      </c>
      <c r="AN127" s="331" t="str">
        <f t="shared" si="187"/>
        <v/>
      </c>
      <c r="AO127" s="331" t="str">
        <f t="shared" si="188"/>
        <v/>
      </c>
      <c r="AP127" s="331" t="str">
        <f t="shared" si="189"/>
        <v/>
      </c>
      <c r="AQ127" s="331" t="str">
        <f t="shared" si="190"/>
        <v/>
      </c>
      <c r="AR127" s="331" t="str">
        <f t="shared" si="191"/>
        <v/>
      </c>
    </row>
    <row r="128" spans="1:44" x14ac:dyDescent="0.15">
      <c r="A128" s="18">
        <v>3</v>
      </c>
      <c r="B128" s="32">
        <v>1</v>
      </c>
      <c r="C128" s="32">
        <v>1</v>
      </c>
      <c r="D128" s="31">
        <v>1</v>
      </c>
      <c r="E128" s="32">
        <v>1</v>
      </c>
      <c r="F128" s="32">
        <v>1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18">
        <v>3</v>
      </c>
      <c r="M128" s="32">
        <v>1</v>
      </c>
      <c r="N128" s="32">
        <v>1</v>
      </c>
      <c r="O128" s="31">
        <v>1</v>
      </c>
      <c r="P128" s="32">
        <v>1</v>
      </c>
      <c r="Q128" s="32">
        <v>1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X128" s="331"/>
      <c r="Y128" s="331"/>
      <c r="Z128" s="330"/>
      <c r="AA128" s="331">
        <f t="shared" si="177"/>
        <v>0</v>
      </c>
      <c r="AB128" s="331">
        <f t="shared" si="178"/>
        <v>0</v>
      </c>
      <c r="AC128" s="331" t="str">
        <f t="shared" si="179"/>
        <v/>
      </c>
      <c r="AD128" s="331" t="str">
        <f t="shared" si="180"/>
        <v/>
      </c>
      <c r="AE128" s="331" t="str">
        <f t="shared" si="181"/>
        <v/>
      </c>
      <c r="AF128" s="331" t="str">
        <f t="shared" si="182"/>
        <v/>
      </c>
      <c r="AG128" s="331" t="str">
        <f t="shared" si="183"/>
        <v/>
      </c>
      <c r="AI128" s="331"/>
      <c r="AJ128" s="331"/>
      <c r="AK128" s="330"/>
      <c r="AL128" s="331">
        <f t="shared" si="185"/>
        <v>0</v>
      </c>
      <c r="AM128" s="331">
        <f t="shared" si="186"/>
        <v>0</v>
      </c>
      <c r="AN128" s="331" t="str">
        <f t="shared" si="187"/>
        <v/>
      </c>
      <c r="AO128" s="331" t="str">
        <f t="shared" si="188"/>
        <v/>
      </c>
      <c r="AP128" s="331" t="str">
        <f t="shared" si="189"/>
        <v/>
      </c>
      <c r="AQ128" s="331" t="str">
        <f t="shared" si="190"/>
        <v/>
      </c>
      <c r="AR128" s="331" t="str">
        <f t="shared" si="191"/>
        <v/>
      </c>
    </row>
    <row r="129" spans="1:44" x14ac:dyDescent="0.15">
      <c r="A129" s="18">
        <v>4</v>
      </c>
      <c r="B129" s="32">
        <v>1</v>
      </c>
      <c r="C129" s="32">
        <v>1</v>
      </c>
      <c r="D129" s="32">
        <v>1</v>
      </c>
      <c r="E129" s="31">
        <v>1</v>
      </c>
      <c r="F129" s="32">
        <v>1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18">
        <v>4</v>
      </c>
      <c r="M129" s="32">
        <v>1</v>
      </c>
      <c r="N129" s="32">
        <v>1</v>
      </c>
      <c r="O129" s="32">
        <v>1</v>
      </c>
      <c r="P129" s="31">
        <v>1</v>
      </c>
      <c r="Q129" s="32">
        <v>1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X129" s="331"/>
      <c r="Y129" s="331"/>
      <c r="Z129" s="331"/>
      <c r="AA129" s="330"/>
      <c r="AB129" s="331">
        <f t="shared" si="178"/>
        <v>0</v>
      </c>
      <c r="AC129" s="331" t="str">
        <f t="shared" si="179"/>
        <v/>
      </c>
      <c r="AD129" s="331" t="str">
        <f t="shared" si="180"/>
        <v/>
      </c>
      <c r="AE129" s="331" t="str">
        <f t="shared" si="181"/>
        <v/>
      </c>
      <c r="AF129" s="331" t="str">
        <f t="shared" si="182"/>
        <v/>
      </c>
      <c r="AG129" s="331" t="str">
        <f t="shared" si="183"/>
        <v/>
      </c>
      <c r="AI129" s="331"/>
      <c r="AJ129" s="331"/>
      <c r="AK129" s="331"/>
      <c r="AL129" s="330"/>
      <c r="AM129" s="331">
        <f t="shared" si="186"/>
        <v>0</v>
      </c>
      <c r="AN129" s="331" t="str">
        <f t="shared" si="187"/>
        <v/>
      </c>
      <c r="AO129" s="331" t="str">
        <f t="shared" si="188"/>
        <v/>
      </c>
      <c r="AP129" s="331" t="str">
        <f t="shared" si="189"/>
        <v/>
      </c>
      <c r="AQ129" s="331" t="str">
        <f t="shared" si="190"/>
        <v/>
      </c>
      <c r="AR129" s="331" t="str">
        <f t="shared" si="191"/>
        <v/>
      </c>
    </row>
    <row r="130" spans="1:44" x14ac:dyDescent="0.15">
      <c r="A130" s="18">
        <v>5</v>
      </c>
      <c r="B130" s="32">
        <v>1</v>
      </c>
      <c r="C130" s="32">
        <v>1</v>
      </c>
      <c r="D130" s="32">
        <v>1</v>
      </c>
      <c r="E130" s="32">
        <v>1</v>
      </c>
      <c r="F130" s="31">
        <v>1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18">
        <v>5</v>
      </c>
      <c r="M130" s="32">
        <v>1</v>
      </c>
      <c r="N130" s="32">
        <v>1</v>
      </c>
      <c r="O130" s="32">
        <v>1</v>
      </c>
      <c r="P130" s="32">
        <v>1</v>
      </c>
      <c r="Q130" s="31">
        <v>1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X130" s="331"/>
      <c r="Y130" s="331"/>
      <c r="Z130" s="331"/>
      <c r="AA130" s="331"/>
      <c r="AB130" s="330"/>
      <c r="AC130" s="331" t="str">
        <f t="shared" si="179"/>
        <v/>
      </c>
      <c r="AD130" s="331" t="str">
        <f t="shared" si="180"/>
        <v/>
      </c>
      <c r="AE130" s="331" t="str">
        <f t="shared" si="181"/>
        <v/>
      </c>
      <c r="AF130" s="331" t="str">
        <f t="shared" si="182"/>
        <v/>
      </c>
      <c r="AG130" s="331" t="str">
        <f t="shared" si="183"/>
        <v/>
      </c>
      <c r="AI130" s="331"/>
      <c r="AJ130" s="331"/>
      <c r="AK130" s="331"/>
      <c r="AL130" s="331"/>
      <c r="AM130" s="330"/>
      <c r="AN130" s="331" t="str">
        <f t="shared" si="187"/>
        <v/>
      </c>
      <c r="AO130" s="331" t="str">
        <f t="shared" si="188"/>
        <v/>
      </c>
      <c r="AP130" s="331" t="str">
        <f t="shared" si="189"/>
        <v/>
      </c>
      <c r="AQ130" s="331" t="str">
        <f t="shared" si="190"/>
        <v/>
      </c>
      <c r="AR130" s="331" t="str">
        <f t="shared" si="191"/>
        <v/>
      </c>
    </row>
    <row r="131" spans="1:44" x14ac:dyDescent="0.15">
      <c r="A131" s="18">
        <v>6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1">
        <v>1</v>
      </c>
      <c r="H131" s="32">
        <v>0</v>
      </c>
      <c r="I131" s="32">
        <v>0</v>
      </c>
      <c r="J131" s="32">
        <v>0</v>
      </c>
      <c r="K131" s="32">
        <v>0</v>
      </c>
      <c r="L131" s="18">
        <v>6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1">
        <v>1</v>
      </c>
      <c r="S131" s="32">
        <v>0</v>
      </c>
      <c r="T131" s="32">
        <v>0</v>
      </c>
      <c r="U131" s="32">
        <v>0</v>
      </c>
      <c r="V131" s="32">
        <v>0</v>
      </c>
      <c r="X131" s="331"/>
      <c r="Y131" s="331"/>
      <c r="Z131" s="331"/>
      <c r="AA131" s="331"/>
      <c r="AB131" s="331"/>
      <c r="AC131" s="330"/>
      <c r="AD131" s="331" t="str">
        <f t="shared" si="180"/>
        <v/>
      </c>
      <c r="AE131" s="331" t="str">
        <f t="shared" si="181"/>
        <v/>
      </c>
      <c r="AF131" s="331" t="str">
        <f t="shared" si="182"/>
        <v/>
      </c>
      <c r="AG131" s="331" t="str">
        <f t="shared" si="183"/>
        <v/>
      </c>
      <c r="AI131" s="331"/>
      <c r="AJ131" s="331"/>
      <c r="AK131" s="331"/>
      <c r="AL131" s="331"/>
      <c r="AM131" s="331"/>
      <c r="AN131" s="330"/>
      <c r="AO131" s="331" t="str">
        <f t="shared" si="188"/>
        <v/>
      </c>
      <c r="AP131" s="331" t="str">
        <f t="shared" si="189"/>
        <v/>
      </c>
      <c r="AQ131" s="331" t="str">
        <f t="shared" si="190"/>
        <v/>
      </c>
      <c r="AR131" s="331" t="str">
        <f t="shared" si="191"/>
        <v/>
      </c>
    </row>
    <row r="132" spans="1:44" x14ac:dyDescent="0.15">
      <c r="A132" s="18">
        <v>7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1">
        <v>1</v>
      </c>
      <c r="I132" s="32">
        <v>0</v>
      </c>
      <c r="J132" s="32">
        <v>0</v>
      </c>
      <c r="K132" s="32">
        <v>0</v>
      </c>
      <c r="L132" s="18">
        <v>7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1">
        <v>1</v>
      </c>
      <c r="T132" s="32">
        <v>0</v>
      </c>
      <c r="U132" s="32">
        <v>0</v>
      </c>
      <c r="V132" s="32">
        <v>0</v>
      </c>
      <c r="X132" s="331"/>
      <c r="Y132" s="331"/>
      <c r="Z132" s="331"/>
      <c r="AA132" s="331"/>
      <c r="AB132" s="331"/>
      <c r="AC132" s="331"/>
      <c r="AD132" s="330"/>
      <c r="AE132" s="331" t="str">
        <f t="shared" si="181"/>
        <v/>
      </c>
      <c r="AF132" s="331" t="str">
        <f t="shared" si="182"/>
        <v/>
      </c>
      <c r="AG132" s="331" t="str">
        <f t="shared" si="183"/>
        <v/>
      </c>
      <c r="AI132" s="331"/>
      <c r="AJ132" s="331"/>
      <c r="AK132" s="331"/>
      <c r="AL132" s="331"/>
      <c r="AM132" s="331"/>
      <c r="AN132" s="331"/>
      <c r="AO132" s="330"/>
      <c r="AP132" s="331" t="str">
        <f t="shared" si="189"/>
        <v/>
      </c>
      <c r="AQ132" s="331" t="str">
        <f t="shared" si="190"/>
        <v/>
      </c>
      <c r="AR132" s="331" t="str">
        <f t="shared" si="191"/>
        <v/>
      </c>
    </row>
    <row r="133" spans="1:44" x14ac:dyDescent="0.15">
      <c r="A133" s="18">
        <v>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1">
        <v>1</v>
      </c>
      <c r="J133" s="32">
        <v>0</v>
      </c>
      <c r="K133" s="32">
        <v>0</v>
      </c>
      <c r="L133" s="18">
        <v>8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1">
        <v>1</v>
      </c>
      <c r="U133" s="32">
        <v>0</v>
      </c>
      <c r="V133" s="32">
        <v>0</v>
      </c>
      <c r="X133" s="331"/>
      <c r="Y133" s="331"/>
      <c r="Z133" s="331"/>
      <c r="AA133" s="331"/>
      <c r="AB133" s="331"/>
      <c r="AC133" s="331"/>
      <c r="AD133" s="331"/>
      <c r="AE133" s="330"/>
      <c r="AF133" s="331" t="str">
        <f t="shared" si="182"/>
        <v/>
      </c>
      <c r="AG133" s="331" t="str">
        <f t="shared" si="183"/>
        <v/>
      </c>
      <c r="AI133" s="331"/>
      <c r="AJ133" s="331"/>
      <c r="AK133" s="331"/>
      <c r="AL133" s="331"/>
      <c r="AM133" s="331"/>
      <c r="AN133" s="331"/>
      <c r="AO133" s="331"/>
      <c r="AP133" s="330"/>
      <c r="AQ133" s="331" t="str">
        <f t="shared" si="190"/>
        <v/>
      </c>
      <c r="AR133" s="331" t="str">
        <f t="shared" si="191"/>
        <v/>
      </c>
    </row>
    <row r="134" spans="1:44" x14ac:dyDescent="0.15">
      <c r="A134" s="18">
        <v>9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1">
        <v>1</v>
      </c>
      <c r="K134" s="32">
        <v>0</v>
      </c>
      <c r="L134" s="18">
        <v>9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1">
        <v>1</v>
      </c>
      <c r="V134" s="32">
        <v>0</v>
      </c>
      <c r="X134" s="331"/>
      <c r="Y134" s="331"/>
      <c r="Z134" s="331"/>
      <c r="AA134" s="331"/>
      <c r="AB134" s="331"/>
      <c r="AC134" s="331"/>
      <c r="AD134" s="331"/>
      <c r="AE134" s="331"/>
      <c r="AF134" s="330"/>
      <c r="AG134" s="331" t="str">
        <f t="shared" si="183"/>
        <v/>
      </c>
      <c r="AI134" s="331"/>
      <c r="AJ134" s="331"/>
      <c r="AK134" s="331"/>
      <c r="AL134" s="331"/>
      <c r="AM134" s="331"/>
      <c r="AN134" s="331"/>
      <c r="AO134" s="331"/>
      <c r="AP134" s="331"/>
      <c r="AQ134" s="330"/>
      <c r="AR134" s="331" t="str">
        <f t="shared" si="191"/>
        <v/>
      </c>
    </row>
    <row r="135" spans="1:44" x14ac:dyDescent="0.15">
      <c r="A135" s="18">
        <v>10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1">
        <v>1</v>
      </c>
      <c r="L135" s="18">
        <v>10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1">
        <v>1</v>
      </c>
      <c r="X135" s="331"/>
      <c r="Y135" s="331"/>
      <c r="Z135" s="331"/>
      <c r="AA135" s="331"/>
      <c r="AB135" s="331"/>
      <c r="AC135" s="331"/>
      <c r="AD135" s="331"/>
      <c r="AE135" s="331"/>
      <c r="AF135" s="331"/>
      <c r="AG135" s="330"/>
      <c r="AI135" s="331"/>
      <c r="AJ135" s="331"/>
      <c r="AK135" s="331"/>
      <c r="AL135" s="331"/>
      <c r="AM135" s="331"/>
      <c r="AN135" s="331"/>
      <c r="AO135" s="331"/>
      <c r="AP135" s="331"/>
      <c r="AQ135" s="331"/>
      <c r="AR135" s="330"/>
    </row>
    <row r="137" spans="1:44" ht="13" x14ac:dyDescent="0.15">
      <c r="A137" s="111">
        <v>20</v>
      </c>
      <c r="B137" s="474" t="str">
        <f ca="1">INDIRECT(ADDRESS(17,2,1,1,"in"&amp;TEXT(A137,"@")))</f>
        <v>Participant 20</v>
      </c>
      <c r="C137" s="474"/>
      <c r="D137" s="474"/>
      <c r="E137" s="474"/>
      <c r="F137" s="474"/>
      <c r="G137" s="474"/>
      <c r="H137" s="328">
        <f ca="1">INDIRECT(ADDRESS(17,6,1,1,"in"&amp;TEXT(A137,"@")))</f>
        <v>1</v>
      </c>
      <c r="I137" s="108"/>
      <c r="J137" s="475">
        <f ca="1">INDIRECT(ADDRESS(17,7,1,1,"in"&amp;TEXT(A137,"@")))</f>
        <v>0</v>
      </c>
      <c r="K137" s="474"/>
      <c r="X137" s="474"/>
      <c r="Y137" s="474"/>
      <c r="Z137" s="474"/>
      <c r="AA137" s="474"/>
      <c r="AB137" s="474"/>
      <c r="AC137" s="474"/>
      <c r="AD137" s="329">
        <f>IF(A137&gt;$N$4,0,IF(H137=0,1,H137))</f>
        <v>0</v>
      </c>
      <c r="AE137" s="329"/>
      <c r="AF137" s="475"/>
      <c r="AG137" s="474"/>
    </row>
    <row r="138" spans="1:44" x14ac:dyDescent="0.15">
      <c r="B138" s="19">
        <v>1</v>
      </c>
      <c r="C138" s="19">
        <v>2</v>
      </c>
      <c r="D138" s="19">
        <v>3</v>
      </c>
      <c r="E138" s="19">
        <v>4</v>
      </c>
      <c r="F138" s="19">
        <v>5</v>
      </c>
      <c r="G138" s="19">
        <v>6</v>
      </c>
      <c r="H138" s="19">
        <v>7</v>
      </c>
      <c r="I138" s="19">
        <v>8</v>
      </c>
      <c r="J138" s="18">
        <v>9</v>
      </c>
      <c r="K138" s="18">
        <v>10</v>
      </c>
      <c r="X138" s="19"/>
      <c r="Y138" s="19"/>
      <c r="Z138" s="19"/>
      <c r="AA138" s="19"/>
      <c r="AB138" s="19"/>
      <c r="AC138" s="19"/>
      <c r="AD138" s="19"/>
      <c r="AE138" s="19"/>
    </row>
    <row r="139" spans="1:44" x14ac:dyDescent="0.15">
      <c r="A139" s="18">
        <v>1</v>
      </c>
      <c r="B139" s="31">
        <f t="array" ref="B139:K148">Matrix20</f>
        <v>1</v>
      </c>
      <c r="C139" s="32">
        <v>1</v>
      </c>
      <c r="D139" s="32">
        <v>1</v>
      </c>
      <c r="E139" s="32">
        <v>1</v>
      </c>
      <c r="F139" s="32">
        <v>1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X139" s="330"/>
      <c r="Y139" s="331">
        <f>IF(C139=0,"",LN(C139))</f>
        <v>0</v>
      </c>
      <c r="Z139" s="331">
        <f t="shared" ref="Z139:Z140" si="192">IF(D139=0,"",LN(D139))</f>
        <v>0</v>
      </c>
      <c r="AA139" s="331">
        <f t="shared" ref="AA139:AA141" si="193">IF(E139=0,"",LN(E139))</f>
        <v>0</v>
      </c>
      <c r="AB139" s="331">
        <f t="shared" ref="AB139:AB142" si="194">IF(F139=0,"",LN(F139))</f>
        <v>0</v>
      </c>
      <c r="AC139" s="331" t="str">
        <f t="shared" ref="AC139:AC143" si="195">IF(G139=0,"",LN(G139))</f>
        <v/>
      </c>
      <c r="AD139" s="331" t="str">
        <f t="shared" ref="AD139:AD144" si="196">IF(H139=0,"",LN(H139))</f>
        <v/>
      </c>
      <c r="AE139" s="331" t="str">
        <f t="shared" ref="AE139:AE145" si="197">IF(I139=0,"",LN(I139))</f>
        <v/>
      </c>
      <c r="AF139" s="331" t="str">
        <f t="shared" ref="AF139:AF146" si="198">IF(J139=0,"",LN(J139))</f>
        <v/>
      </c>
      <c r="AG139" s="331" t="str">
        <f t="shared" ref="AG139:AG147" si="199">IF(K139=0,"",LN(K139))</f>
        <v/>
      </c>
    </row>
    <row r="140" spans="1:44" x14ac:dyDescent="0.15">
      <c r="A140" s="18">
        <v>2</v>
      </c>
      <c r="B140" s="32">
        <v>1</v>
      </c>
      <c r="C140" s="31">
        <v>1</v>
      </c>
      <c r="D140" s="32">
        <v>1</v>
      </c>
      <c r="E140" s="32">
        <v>1</v>
      </c>
      <c r="F140" s="32">
        <v>1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X140" s="331"/>
      <c r="Y140" s="330"/>
      <c r="Z140" s="331">
        <f t="shared" si="192"/>
        <v>0</v>
      </c>
      <c r="AA140" s="331">
        <f t="shared" si="193"/>
        <v>0</v>
      </c>
      <c r="AB140" s="331">
        <f t="shared" si="194"/>
        <v>0</v>
      </c>
      <c r="AC140" s="331" t="str">
        <f t="shared" si="195"/>
        <v/>
      </c>
      <c r="AD140" s="331" t="str">
        <f t="shared" si="196"/>
        <v/>
      </c>
      <c r="AE140" s="331" t="str">
        <f t="shared" si="197"/>
        <v/>
      </c>
      <c r="AF140" s="331" t="str">
        <f t="shared" si="198"/>
        <v/>
      </c>
      <c r="AG140" s="331" t="str">
        <f t="shared" si="199"/>
        <v/>
      </c>
    </row>
    <row r="141" spans="1:44" x14ac:dyDescent="0.15">
      <c r="A141" s="18">
        <v>3</v>
      </c>
      <c r="B141" s="32">
        <v>1</v>
      </c>
      <c r="C141" s="32">
        <v>1</v>
      </c>
      <c r="D141" s="31">
        <v>1</v>
      </c>
      <c r="E141" s="32">
        <v>1</v>
      </c>
      <c r="F141" s="32">
        <v>1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X141" s="331"/>
      <c r="Y141" s="331"/>
      <c r="Z141" s="330"/>
      <c r="AA141" s="331">
        <f t="shared" si="193"/>
        <v>0</v>
      </c>
      <c r="AB141" s="331">
        <f t="shared" si="194"/>
        <v>0</v>
      </c>
      <c r="AC141" s="331" t="str">
        <f t="shared" si="195"/>
        <v/>
      </c>
      <c r="AD141" s="331" t="str">
        <f t="shared" si="196"/>
        <v/>
      </c>
      <c r="AE141" s="331" t="str">
        <f t="shared" si="197"/>
        <v/>
      </c>
      <c r="AF141" s="331" t="str">
        <f t="shared" si="198"/>
        <v/>
      </c>
      <c r="AG141" s="331" t="str">
        <f t="shared" si="199"/>
        <v/>
      </c>
    </row>
    <row r="142" spans="1:44" x14ac:dyDescent="0.15">
      <c r="A142" s="18">
        <v>4</v>
      </c>
      <c r="B142" s="32">
        <v>1</v>
      </c>
      <c r="C142" s="32">
        <v>1</v>
      </c>
      <c r="D142" s="32">
        <v>1</v>
      </c>
      <c r="E142" s="31">
        <v>1</v>
      </c>
      <c r="F142" s="32">
        <v>1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X142" s="331"/>
      <c r="Y142" s="331"/>
      <c r="Z142" s="331"/>
      <c r="AA142" s="330"/>
      <c r="AB142" s="331">
        <f t="shared" si="194"/>
        <v>0</v>
      </c>
      <c r="AC142" s="331" t="str">
        <f t="shared" si="195"/>
        <v/>
      </c>
      <c r="AD142" s="331" t="str">
        <f t="shared" si="196"/>
        <v/>
      </c>
      <c r="AE142" s="331" t="str">
        <f t="shared" si="197"/>
        <v/>
      </c>
      <c r="AF142" s="331" t="str">
        <f t="shared" si="198"/>
        <v/>
      </c>
      <c r="AG142" s="331" t="str">
        <f t="shared" si="199"/>
        <v/>
      </c>
    </row>
    <row r="143" spans="1:44" x14ac:dyDescent="0.15">
      <c r="A143" s="18">
        <v>5</v>
      </c>
      <c r="B143" s="32">
        <v>1</v>
      </c>
      <c r="C143" s="32">
        <v>1</v>
      </c>
      <c r="D143" s="32">
        <v>1</v>
      </c>
      <c r="E143" s="32">
        <v>1</v>
      </c>
      <c r="F143" s="31">
        <v>1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X143" s="331"/>
      <c r="Y143" s="331"/>
      <c r="Z143" s="331"/>
      <c r="AA143" s="331"/>
      <c r="AB143" s="330"/>
      <c r="AC143" s="331" t="str">
        <f t="shared" si="195"/>
        <v/>
      </c>
      <c r="AD143" s="331" t="str">
        <f t="shared" si="196"/>
        <v/>
      </c>
      <c r="AE143" s="331" t="str">
        <f t="shared" si="197"/>
        <v/>
      </c>
      <c r="AF143" s="331" t="str">
        <f t="shared" si="198"/>
        <v/>
      </c>
      <c r="AG143" s="331" t="str">
        <f t="shared" si="199"/>
        <v/>
      </c>
    </row>
    <row r="144" spans="1:44" x14ac:dyDescent="0.15">
      <c r="A144" s="18">
        <v>6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1">
        <v>1</v>
      </c>
      <c r="H144" s="32">
        <v>0</v>
      </c>
      <c r="I144" s="32">
        <v>0</v>
      </c>
      <c r="J144" s="32">
        <v>0</v>
      </c>
      <c r="K144" s="32">
        <v>0</v>
      </c>
      <c r="X144" s="331"/>
      <c r="Y144" s="331"/>
      <c r="Z144" s="331"/>
      <c r="AA144" s="331"/>
      <c r="AB144" s="331"/>
      <c r="AC144" s="330"/>
      <c r="AD144" s="331" t="str">
        <f t="shared" si="196"/>
        <v/>
      </c>
      <c r="AE144" s="331" t="str">
        <f t="shared" si="197"/>
        <v/>
      </c>
      <c r="AF144" s="331" t="str">
        <f t="shared" si="198"/>
        <v/>
      </c>
      <c r="AG144" s="331" t="str">
        <f t="shared" si="199"/>
        <v/>
      </c>
    </row>
    <row r="145" spans="1:33" x14ac:dyDescent="0.15">
      <c r="A145" s="18">
        <v>7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1">
        <v>1</v>
      </c>
      <c r="I145" s="32">
        <v>0</v>
      </c>
      <c r="J145" s="32">
        <v>0</v>
      </c>
      <c r="K145" s="32">
        <v>0</v>
      </c>
      <c r="X145" s="331"/>
      <c r="Y145" s="331"/>
      <c r="Z145" s="331"/>
      <c r="AA145" s="331"/>
      <c r="AB145" s="331"/>
      <c r="AC145" s="331"/>
      <c r="AD145" s="330"/>
      <c r="AE145" s="331" t="str">
        <f t="shared" si="197"/>
        <v/>
      </c>
      <c r="AF145" s="331" t="str">
        <f t="shared" si="198"/>
        <v/>
      </c>
      <c r="AG145" s="331" t="str">
        <f t="shared" si="199"/>
        <v/>
      </c>
    </row>
    <row r="146" spans="1:33" x14ac:dyDescent="0.15">
      <c r="A146" s="18">
        <v>8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1">
        <v>1</v>
      </c>
      <c r="J146" s="32">
        <v>0</v>
      </c>
      <c r="K146" s="32">
        <v>0</v>
      </c>
      <c r="X146" s="331"/>
      <c r="Y146" s="331"/>
      <c r="Z146" s="331"/>
      <c r="AA146" s="331"/>
      <c r="AB146" s="331"/>
      <c r="AC146" s="331"/>
      <c r="AD146" s="331"/>
      <c r="AE146" s="330"/>
      <c r="AF146" s="331" t="str">
        <f t="shared" si="198"/>
        <v/>
      </c>
      <c r="AG146" s="331" t="str">
        <f t="shared" si="199"/>
        <v/>
      </c>
    </row>
    <row r="147" spans="1:33" x14ac:dyDescent="0.15">
      <c r="A147" s="18">
        <v>9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1">
        <v>1</v>
      </c>
      <c r="K147" s="32">
        <v>0</v>
      </c>
      <c r="X147" s="331"/>
      <c r="Y147" s="331"/>
      <c r="Z147" s="331"/>
      <c r="AA147" s="331"/>
      <c r="AB147" s="331"/>
      <c r="AC147" s="331"/>
      <c r="AD147" s="331"/>
      <c r="AE147" s="331"/>
      <c r="AF147" s="330"/>
      <c r="AG147" s="331" t="str">
        <f t="shared" si="199"/>
        <v/>
      </c>
    </row>
    <row r="148" spans="1:33" x14ac:dyDescent="0.15">
      <c r="A148" s="18">
        <v>10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1">
        <v>1</v>
      </c>
      <c r="X148" s="331"/>
      <c r="Y148" s="331"/>
      <c r="Z148" s="331"/>
      <c r="AA148" s="331"/>
      <c r="AB148" s="331"/>
      <c r="AC148" s="331"/>
      <c r="AD148" s="331"/>
      <c r="AE148" s="331"/>
      <c r="AF148" s="331"/>
      <c r="AG148" s="330"/>
    </row>
  </sheetData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 tint="0.39997558519241921"/>
    <pageSetUpPr fitToPage="1"/>
  </sheetPr>
  <dimension ref="A1:AA73"/>
  <sheetViews>
    <sheetView zoomScaleNormal="100" workbookViewId="0"/>
  </sheetViews>
  <sheetFormatPr baseColWidth="10" defaultColWidth="8.83203125" defaultRowHeight="14" outlineLevelRow="1" outlineLevelCol="1" x14ac:dyDescent="0.2"/>
  <cols>
    <col min="1" max="1" width="8.83203125" style="45"/>
    <col min="2" max="11" width="6.6640625" style="45" customWidth="1"/>
    <col min="12" max="12" width="7.83203125" style="45" customWidth="1"/>
    <col min="13" max="13" width="8.5" style="45" customWidth="1"/>
    <col min="14" max="24" width="8.83203125" style="45" hidden="1" customWidth="1" outlineLevel="1"/>
    <col min="25" max="25" width="8.83203125" style="45" collapsed="1"/>
    <col min="26" max="16384" width="8.83203125" style="45"/>
  </cols>
  <sheetData>
    <row r="1" spans="1:27" s="41" customFormat="1" ht="18" x14ac:dyDescent="0.2">
      <c r="A1" s="38" t="s">
        <v>0</v>
      </c>
      <c r="B1" s="39" t="s">
        <v>81</v>
      </c>
      <c r="C1" s="40"/>
      <c r="M1" s="42">
        <f>Summary!B5</f>
        <v>5</v>
      </c>
      <c r="P1" s="43"/>
    </row>
    <row r="2" spans="1:27" x14ac:dyDescent="0.2">
      <c r="A2" s="44"/>
      <c r="B2" s="45" t="s">
        <v>44</v>
      </c>
    </row>
    <row r="3" spans="1:27" x14ac:dyDescent="0.2">
      <c r="M3" s="46" t="s">
        <v>45</v>
      </c>
    </row>
    <row r="4" spans="1:27" x14ac:dyDescent="0.2">
      <c r="B4" s="47">
        <v>1</v>
      </c>
      <c r="C4" s="47">
        <v>2</v>
      </c>
      <c r="D4" s="47">
        <v>3</v>
      </c>
      <c r="E4" s="47">
        <v>4</v>
      </c>
      <c r="F4" s="47">
        <v>5</v>
      </c>
      <c r="G4" s="47">
        <v>6</v>
      </c>
      <c r="H4" s="47">
        <v>7</v>
      </c>
      <c r="I4" s="47">
        <v>8</v>
      </c>
      <c r="J4" s="47">
        <v>9</v>
      </c>
      <c r="K4" s="47">
        <v>10</v>
      </c>
      <c r="M4" s="45">
        <v>0</v>
      </c>
      <c r="N4" s="45">
        <v>1</v>
      </c>
      <c r="O4" s="45">
        <v>2</v>
      </c>
      <c r="P4" s="45">
        <v>3</v>
      </c>
      <c r="Q4" s="45">
        <v>4</v>
      </c>
      <c r="R4" s="45">
        <v>5</v>
      </c>
      <c r="S4" s="45">
        <v>6</v>
      </c>
      <c r="T4" s="45">
        <v>7</v>
      </c>
      <c r="U4" s="45">
        <v>8</v>
      </c>
      <c r="V4" s="45">
        <v>9</v>
      </c>
      <c r="W4" s="45">
        <v>10</v>
      </c>
      <c r="X4" s="45">
        <v>11</v>
      </c>
      <c r="Y4" s="45">
        <v>12</v>
      </c>
    </row>
    <row r="5" spans="1:27" x14ac:dyDescent="0.2">
      <c r="A5" s="48">
        <v>1</v>
      </c>
      <c r="B5" s="49">
        <v>1</v>
      </c>
      <c r="C5" s="50">
        <f>IF(ISNA(Summary!D38),0,Summary!D38)</f>
        <v>0.2</v>
      </c>
      <c r="D5" s="50">
        <f>IF(ISNA(Summary!E38),0,Summary!E38)</f>
        <v>0.33333333333333331</v>
      </c>
      <c r="E5" s="50">
        <f>IF(ISNA(Summary!F38),0,Summary!F38)</f>
        <v>9</v>
      </c>
      <c r="F5" s="50">
        <f>IF(ISNA(Summary!G38),0,Summary!G38)</f>
        <v>0.33333333333333331</v>
      </c>
      <c r="G5" s="50">
        <f>IF(ISNA(Summary!H38),0,Summary!H38)</f>
        <v>0</v>
      </c>
      <c r="H5" s="50">
        <f>IF(ISNA(Summary!I38),0,Summary!I38)</f>
        <v>0</v>
      </c>
      <c r="I5" s="50">
        <f>IF(ISNA(Summary!J38),0,Summary!J38)</f>
        <v>0</v>
      </c>
      <c r="J5" s="50">
        <f>IF(ISNA(Summary!K38),0,Summary!K38)</f>
        <v>0</v>
      </c>
      <c r="K5" s="50">
        <f>IF(ISNA(Summary!L38),0,Summary!L38)</f>
        <v>0</v>
      </c>
      <c r="M5" s="51">
        <f t="shared" ref="M5:M10" si="0">SUM(B5:K5)/10</f>
        <v>1.0866666666666667</v>
      </c>
      <c r="N5" s="50">
        <f t="array" ref="N5:N14">MMULT($B5:$K14,M5:M14)</f>
        <v>5.4511111111111115</v>
      </c>
      <c r="O5" s="50">
        <f t="array" ref="O5:O14">MMULT($B5:$K14,N16:N25)</f>
        <v>3.9679472254559571</v>
      </c>
      <c r="P5" s="50">
        <f t="array" ref="P5:P14">MMULT($B5:$K14,O16:O25)</f>
        <v>4.7812748226314685</v>
      </c>
      <c r="Q5" s="50">
        <f t="array" ref="Q5:Q14">MMULT($B5:$K14,P16:P25)</f>
        <v>4.8663245366316694</v>
      </c>
      <c r="R5" s="50">
        <f t="array" ref="R5:R14">MMULT($B5:$K14,Q16:Q25)</f>
        <v>4.6017069790396574</v>
      </c>
      <c r="S5" s="50">
        <f t="array" ref="S5:S14">MMULT($B5:$K14,R16:R25)</f>
        <v>4.6460106012686504</v>
      </c>
      <c r="T5" s="50">
        <f t="array" ref="T5:T14">MMULT($B5:$K14,S16:S25)</f>
        <v>4.7053771248568603</v>
      </c>
      <c r="U5" s="50">
        <f t="array" ref="U5:U14">MMULT($B5:$K14,T16:T25)</f>
        <v>4.6780572087543399</v>
      </c>
      <c r="V5" s="50">
        <f t="array" ref="V5:V14">MMULT($B5:$K14,U16:U25)</f>
        <v>4.6687596289313014</v>
      </c>
      <c r="W5" s="50">
        <f t="array" ref="W5:W14">MMULT($B5:$K14,V16:V25)</f>
        <v>4.6785487198524622</v>
      </c>
      <c r="X5" s="50">
        <f t="array" ref="X5:X14">MMULT($B5:$K14,W16:W25)</f>
        <v>4.6785963763067198</v>
      </c>
      <c r="Y5" s="50">
        <f t="array" ref="Y5:Y14">MMULT($B5:$K14,X16:X25)</f>
        <v>4.6759109202919529</v>
      </c>
      <c r="AA5" s="110"/>
    </row>
    <row r="6" spans="1:27" x14ac:dyDescent="0.2">
      <c r="A6" s="48">
        <v>2</v>
      </c>
      <c r="B6" s="50">
        <f>IF(ISNA(Summary!C39),0,Summary!C39)</f>
        <v>5</v>
      </c>
      <c r="C6" s="49">
        <v>1</v>
      </c>
      <c r="D6" s="50">
        <f>IF(ISNA(Summary!E39),0,Summary!E39)</f>
        <v>3</v>
      </c>
      <c r="E6" s="50">
        <f>IF(ISNA(Summary!F39),0,Summary!F39)</f>
        <v>1</v>
      </c>
      <c r="F6" s="50">
        <f>IF(ISNA(Summary!G39),0,Summary!G39)</f>
        <v>1</v>
      </c>
      <c r="G6" s="50">
        <f>IF(ISNA(Summary!H39),0,Summary!H39)</f>
        <v>0</v>
      </c>
      <c r="H6" s="50">
        <f>IF(ISNA(Summary!I39),0,Summary!I39)</f>
        <v>0</v>
      </c>
      <c r="I6" s="50">
        <f>IF(ISNA(Summary!J39),0,Summary!J39)</f>
        <v>0</v>
      </c>
      <c r="J6" s="50">
        <f>IF(ISNA(Summary!K39),0,Summary!K39)</f>
        <v>0</v>
      </c>
      <c r="K6" s="50">
        <f>IF(ISNA(Summary!L39),0,Summary!L39)</f>
        <v>0</v>
      </c>
      <c r="M6" s="51">
        <f t="shared" si="0"/>
        <v>1.1000000000000001</v>
      </c>
      <c r="N6" s="50">
        <v>9.5444444444444443</v>
      </c>
      <c r="O6" s="50">
        <v>6.4941404734187049</v>
      </c>
      <c r="P6" s="50">
        <v>6.7469874238639846</v>
      </c>
      <c r="Q6" s="50">
        <v>7.2671987552323714</v>
      </c>
      <c r="R6" s="50">
        <v>7.0488236151117807</v>
      </c>
      <c r="S6" s="50">
        <v>6.9618536226757737</v>
      </c>
      <c r="T6" s="50">
        <v>7.0413628170914393</v>
      </c>
      <c r="U6" s="50">
        <v>7.0448962156887651</v>
      </c>
      <c r="V6" s="50">
        <v>7.0221752878486345</v>
      </c>
      <c r="W6" s="50">
        <v>7.0269744048680218</v>
      </c>
      <c r="X6" s="50">
        <v>7.0319487655590383</v>
      </c>
      <c r="Y6" s="50">
        <v>7.0293718761699502</v>
      </c>
      <c r="AA6" s="110"/>
    </row>
    <row r="7" spans="1:27" x14ac:dyDescent="0.2">
      <c r="A7" s="48">
        <v>3</v>
      </c>
      <c r="B7" s="50">
        <f>IF(ISNA(Summary!C40),0,Summary!C40)</f>
        <v>3</v>
      </c>
      <c r="C7" s="50">
        <f>IF(ISNA(Summary!D40),0,Summary!D40)</f>
        <v>0.33333333333333331</v>
      </c>
      <c r="D7" s="49">
        <v>1</v>
      </c>
      <c r="E7" s="50">
        <f>IF(ISNA(Summary!F40),0,Summary!F40)</f>
        <v>1</v>
      </c>
      <c r="F7" s="50">
        <f>IF(ISNA(Summary!G40),0,Summary!G40)</f>
        <v>1</v>
      </c>
      <c r="G7" s="50">
        <f>IF(ISNA(Summary!H40),0,Summary!H40)</f>
        <v>0</v>
      </c>
      <c r="H7" s="50">
        <f>IF(ISNA(Summary!I40),0,Summary!I40)</f>
        <v>0</v>
      </c>
      <c r="I7" s="50">
        <f>IF(ISNA(Summary!J40),0,Summary!J40)</f>
        <v>0</v>
      </c>
      <c r="J7" s="50">
        <f>IF(ISNA(Summary!K40),0,Summary!K40)</f>
        <v>0</v>
      </c>
      <c r="K7" s="50">
        <f>IF(ISNA(Summary!L40),0,Summary!L40)</f>
        <v>0</v>
      </c>
      <c r="M7" s="51">
        <f t="shared" si="0"/>
        <v>0.63333333333333341</v>
      </c>
      <c r="N7" s="50">
        <v>5.3711111111111114</v>
      </c>
      <c r="O7" s="50">
        <v>3.5597206053550643</v>
      </c>
      <c r="P7" s="50">
        <v>3.7620254072206221</v>
      </c>
      <c r="Q7" s="50">
        <v>4.068053607982038</v>
      </c>
      <c r="R7" s="50">
        <v>3.9233338322668287</v>
      </c>
      <c r="S7" s="50">
        <v>3.8763320443810496</v>
      </c>
      <c r="T7" s="50">
        <v>3.9263991572529582</v>
      </c>
      <c r="U7" s="50">
        <v>3.9264949895819901</v>
      </c>
      <c r="V7" s="50">
        <v>3.9127324794485365</v>
      </c>
      <c r="W7" s="50">
        <v>3.916195548854704</v>
      </c>
      <c r="X7" s="50">
        <v>3.9190673346111611</v>
      </c>
      <c r="Y7" s="50">
        <v>3.9173905470792985</v>
      </c>
      <c r="AA7" s="110"/>
    </row>
    <row r="8" spans="1:27" x14ac:dyDescent="0.2">
      <c r="A8" s="52">
        <v>4</v>
      </c>
      <c r="B8" s="50">
        <f>IF(ISNA(Summary!C41),0,Summary!C41)</f>
        <v>0.1111111111111111</v>
      </c>
      <c r="C8" s="50">
        <f>IF(ISNA(Summary!D41),0,Summary!D41)</f>
        <v>1</v>
      </c>
      <c r="D8" s="50">
        <f>IF(ISNA(Summary!E41),0,Summary!E41)</f>
        <v>1</v>
      </c>
      <c r="E8" s="49">
        <v>1</v>
      </c>
      <c r="F8" s="50">
        <f>IF(ISNA(Summary!G41),0,Summary!G41)</f>
        <v>1</v>
      </c>
      <c r="G8" s="50">
        <f>IF(ISNA(Summary!H41),0,Summary!H41)</f>
        <v>0</v>
      </c>
      <c r="H8" s="50">
        <f>IF(ISNA(Summary!I41),0,Summary!I41)</f>
        <v>0</v>
      </c>
      <c r="I8" s="50">
        <f>IF(ISNA(Summary!J41),0,Summary!J41)</f>
        <v>0</v>
      </c>
      <c r="J8" s="50">
        <f>IF(ISNA(Summary!K41),0,Summary!K41)</f>
        <v>0</v>
      </c>
      <c r="K8" s="50">
        <f>IF(ISNA(Summary!L41),0,Summary!L41)</f>
        <v>0</v>
      </c>
      <c r="M8" s="51">
        <f t="shared" si="0"/>
        <v>0.41111111111111109</v>
      </c>
      <c r="N8" s="50">
        <v>2.9651851851851854</v>
      </c>
      <c r="O8" s="50">
        <v>2.5764584141766917</v>
      </c>
      <c r="P8" s="50">
        <v>2.6635687757023367</v>
      </c>
      <c r="Q8" s="50">
        <v>2.6874996646073397</v>
      </c>
      <c r="R8" s="50">
        <v>2.6555177144244477</v>
      </c>
      <c r="S8" s="50">
        <v>2.6570357635326358</v>
      </c>
      <c r="T8" s="50">
        <v>2.6651585263648183</v>
      </c>
      <c r="U8" s="50">
        <v>2.6626672268129226</v>
      </c>
      <c r="V8" s="50">
        <v>2.6610759972431355</v>
      </c>
      <c r="W8" s="50">
        <v>2.6621571257108334</v>
      </c>
      <c r="X8" s="50">
        <v>2.6623162350847593</v>
      </c>
      <c r="Y8" s="50">
        <v>2.6619804839912673</v>
      </c>
      <c r="AA8" s="110"/>
    </row>
    <row r="9" spans="1:27" x14ac:dyDescent="0.2">
      <c r="A9" s="52">
        <v>5</v>
      </c>
      <c r="B9" s="50">
        <f>IF(ISNA(Summary!C42),0,Summary!C42)</f>
        <v>3</v>
      </c>
      <c r="C9" s="50">
        <f>IF(ISNA(Summary!D42),0,Summary!D42)</f>
        <v>1</v>
      </c>
      <c r="D9" s="50">
        <f>IF(ISNA(Summary!E42),0,Summary!E42)</f>
        <v>1</v>
      </c>
      <c r="E9" s="50">
        <f>IF(ISNA(Summary!F42),0,Summary!F42)</f>
        <v>1</v>
      </c>
      <c r="F9" s="49">
        <v>1</v>
      </c>
      <c r="G9" s="50">
        <f>IF(ISNA(Summary!H42),0,Summary!H42)</f>
        <v>0</v>
      </c>
      <c r="H9" s="50">
        <f>IF(ISNA(Summary!I42),0,Summary!I42)</f>
        <v>0</v>
      </c>
      <c r="I9" s="50">
        <f>IF(ISNA(Summary!J42),0,Summary!J42)</f>
        <v>0</v>
      </c>
      <c r="J9" s="50">
        <f>IF(ISNA(Summary!K42),0,Summary!K42)</f>
        <v>0</v>
      </c>
      <c r="K9" s="50">
        <f>IF(ISNA(Summary!L42),0,Summary!L42)</f>
        <v>0</v>
      </c>
      <c r="M9" s="51">
        <f t="shared" si="0"/>
        <v>0.7</v>
      </c>
      <c r="N9" s="50">
        <v>6.1044444444444448</v>
      </c>
      <c r="O9" s="50">
        <v>4.2263872720217304</v>
      </c>
      <c r="P9" s="50">
        <v>4.428692073887289</v>
      </c>
      <c r="Q9" s="50">
        <v>4.734720274648704</v>
      </c>
      <c r="R9" s="50">
        <v>4.5900004989334953</v>
      </c>
      <c r="S9" s="50">
        <v>4.5429987110477157</v>
      </c>
      <c r="T9" s="50">
        <v>4.5930658239196243</v>
      </c>
      <c r="U9" s="50">
        <v>4.5931616562486557</v>
      </c>
      <c r="V9" s="50">
        <v>4.5793991461152022</v>
      </c>
      <c r="W9" s="50">
        <v>4.5828622155213701</v>
      </c>
      <c r="X9" s="50">
        <v>4.585734001277828</v>
      </c>
      <c r="Y9" s="50">
        <v>4.5840572137459654</v>
      </c>
      <c r="AA9" s="110"/>
    </row>
    <row r="10" spans="1:27" x14ac:dyDescent="0.2">
      <c r="A10" s="52">
        <v>6</v>
      </c>
      <c r="B10" s="50">
        <f>IF(ISNA(Summary!C43),0,Summary!C43)</f>
        <v>0</v>
      </c>
      <c r="C10" s="50">
        <f>IF(ISNA(Summary!D43),0,Summary!D43)</f>
        <v>0</v>
      </c>
      <c r="D10" s="50">
        <f>IF(ISNA(Summary!E43),0,Summary!E43)</f>
        <v>0</v>
      </c>
      <c r="E10" s="50">
        <f>IF(ISNA(Summary!F43),0,Summary!F43)</f>
        <v>0</v>
      </c>
      <c r="F10" s="50">
        <f>IF(ISNA(Summary!G43),0,Summary!G43)</f>
        <v>0</v>
      </c>
      <c r="G10" s="49">
        <v>1</v>
      </c>
      <c r="H10" s="50">
        <f>IF(ISNA(Summary!I43),0,Summary!I43)</f>
        <v>0</v>
      </c>
      <c r="I10" s="50">
        <f>IF(ISNA(Summary!J43),0,Summary!J43)</f>
        <v>0</v>
      </c>
      <c r="J10" s="50">
        <f>IF(ISNA(Summary!K43),0,Summary!K43)</f>
        <v>0</v>
      </c>
      <c r="K10" s="50">
        <f>IF(ISNA(Summary!L43),0,Summary!L43)</f>
        <v>0</v>
      </c>
      <c r="M10" s="51">
        <f t="shared" si="0"/>
        <v>0.1</v>
      </c>
      <c r="N10" s="50">
        <v>0.1</v>
      </c>
      <c r="O10" s="50">
        <v>1.0477299185098952E-2</v>
      </c>
      <c r="P10" s="50">
        <v>1.6133465587915435E-3</v>
      </c>
      <c r="Q10" s="50">
        <v>2.3912102653180634E-4</v>
      </c>
      <c r="R10" s="50">
        <v>3.2904153936843905E-5</v>
      </c>
      <c r="S10" s="50">
        <v>4.6680348003462011E-6</v>
      </c>
      <c r="T10" s="50">
        <v>6.7051607996205638E-7</v>
      </c>
      <c r="U10" s="50">
        <v>9.5225327451458465E-8</v>
      </c>
      <c r="V10" s="50">
        <v>1.351692410164888E-8</v>
      </c>
      <c r="W10" s="50">
        <v>1.92489129757825E-9</v>
      </c>
      <c r="X10" s="50">
        <v>2.7392888982842436E-10</v>
      </c>
      <c r="Y10" s="50">
        <v>3.8954904104260364E-11</v>
      </c>
      <c r="AA10" s="110"/>
    </row>
    <row r="11" spans="1:27" x14ac:dyDescent="0.2">
      <c r="A11" s="52">
        <v>7</v>
      </c>
      <c r="B11" s="50">
        <f>IF(ISNA(Summary!C44),0,Summary!C44)</f>
        <v>0</v>
      </c>
      <c r="C11" s="50">
        <f>IF(ISNA(Summary!D44),0,Summary!D44)</f>
        <v>0</v>
      </c>
      <c r="D11" s="50">
        <f>IF(ISNA(Summary!E44),0,Summary!E44)</f>
        <v>0</v>
      </c>
      <c r="E11" s="50">
        <f>IF(ISNA(Summary!F44),0,Summary!F44)</f>
        <v>0</v>
      </c>
      <c r="F11" s="50">
        <f>IF(ISNA(Summary!G44),0,Summary!G44)</f>
        <v>0</v>
      </c>
      <c r="G11" s="50">
        <f>IF(ISNA(Summary!H44),0,Summary!H44)</f>
        <v>0</v>
      </c>
      <c r="H11" s="49">
        <v>1</v>
      </c>
      <c r="I11" s="50">
        <f>IF(ISNA(Summary!J44),0,Summary!J44)</f>
        <v>0</v>
      </c>
      <c r="J11" s="50">
        <f>IF(ISNA(Summary!K44),0,Summary!K44)</f>
        <v>0</v>
      </c>
      <c r="K11" s="50">
        <f>IF(ISNA(Summary!L44),0,Summary!L44)</f>
        <v>0</v>
      </c>
      <c r="M11" s="51">
        <f t="shared" ref="M11:M12" si="1">SUM(B11:K11)/10</f>
        <v>0.1</v>
      </c>
      <c r="N11" s="50">
        <v>0.1</v>
      </c>
      <c r="O11" s="50">
        <v>1.0477299185098952E-2</v>
      </c>
      <c r="P11" s="50">
        <v>1.6133465587915435E-3</v>
      </c>
      <c r="Q11" s="50">
        <v>2.3912102653180634E-4</v>
      </c>
      <c r="R11" s="50">
        <v>3.2904153936843905E-5</v>
      </c>
      <c r="S11" s="50">
        <v>4.6680348003462011E-6</v>
      </c>
      <c r="T11" s="50">
        <v>6.7051607996205638E-7</v>
      </c>
      <c r="U11" s="50">
        <v>9.5225327451458465E-8</v>
      </c>
      <c r="V11" s="50">
        <v>1.351692410164888E-8</v>
      </c>
      <c r="W11" s="50">
        <v>1.92489129757825E-9</v>
      </c>
      <c r="X11" s="50">
        <v>2.7392888982842436E-10</v>
      </c>
      <c r="Y11" s="50">
        <v>3.8954904104260364E-11</v>
      </c>
      <c r="AA11" s="110"/>
    </row>
    <row r="12" spans="1:27" x14ac:dyDescent="0.2">
      <c r="A12" s="52">
        <v>8</v>
      </c>
      <c r="B12" s="50">
        <f>IF(ISNA(Summary!C45),0,Summary!C45)</f>
        <v>0</v>
      </c>
      <c r="C12" s="50">
        <f>IF(ISNA(Summary!D45),0,Summary!D45)</f>
        <v>0</v>
      </c>
      <c r="D12" s="50">
        <f>IF(ISNA(Summary!E45),0,Summary!E45)</f>
        <v>0</v>
      </c>
      <c r="E12" s="50">
        <f>IF(ISNA(Summary!F45),0,Summary!F45)</f>
        <v>0</v>
      </c>
      <c r="F12" s="50">
        <f>IF(ISNA(Summary!G45),0,Summary!G45)</f>
        <v>0</v>
      </c>
      <c r="G12" s="50">
        <f>IF(ISNA(Summary!H45),0,Summary!H45)</f>
        <v>0</v>
      </c>
      <c r="H12" s="50">
        <f>IF(ISNA(Summary!I45),0,Summary!I45)</f>
        <v>0</v>
      </c>
      <c r="I12" s="49">
        <v>1</v>
      </c>
      <c r="J12" s="50">
        <f>IF(ISNA(Summary!K45),0,Summary!K45)</f>
        <v>0</v>
      </c>
      <c r="K12" s="50">
        <f>IF(ISNA(Summary!L45),0,Summary!L45)</f>
        <v>0</v>
      </c>
      <c r="M12" s="51">
        <f t="shared" si="1"/>
        <v>0.1</v>
      </c>
      <c r="N12" s="50">
        <v>0.1</v>
      </c>
      <c r="O12" s="50">
        <v>1.0477299185098952E-2</v>
      </c>
      <c r="P12" s="50">
        <v>1.6133465587915435E-3</v>
      </c>
      <c r="Q12" s="50">
        <v>2.3912102653180634E-4</v>
      </c>
      <c r="R12" s="50">
        <v>3.2904153936843905E-5</v>
      </c>
      <c r="S12" s="50">
        <v>4.6680348003462011E-6</v>
      </c>
      <c r="T12" s="50">
        <v>6.7051607996205638E-7</v>
      </c>
      <c r="U12" s="50">
        <v>9.5225327451458465E-8</v>
      </c>
      <c r="V12" s="50">
        <v>1.351692410164888E-8</v>
      </c>
      <c r="W12" s="50">
        <v>1.92489129757825E-9</v>
      </c>
      <c r="X12" s="50">
        <v>2.7392888982842436E-10</v>
      </c>
      <c r="Y12" s="50">
        <v>3.8954904104260364E-11</v>
      </c>
      <c r="AA12" s="110"/>
    </row>
    <row r="13" spans="1:27" x14ac:dyDescent="0.2">
      <c r="A13" s="52">
        <v>9</v>
      </c>
      <c r="B13" s="50">
        <f>IF(ISNA(Summary!C46),0,Summary!C46)</f>
        <v>0</v>
      </c>
      <c r="C13" s="50">
        <f>IF(ISNA(Summary!D46),0,Summary!D46)</f>
        <v>0</v>
      </c>
      <c r="D13" s="50">
        <f>IF(ISNA(Summary!E46),0,Summary!E46)</f>
        <v>0</v>
      </c>
      <c r="E13" s="50">
        <f>IF(ISNA(Summary!F46),0,Summary!F46)</f>
        <v>0</v>
      </c>
      <c r="F13" s="50">
        <f>IF(ISNA(Summary!G46),0,Summary!G46)</f>
        <v>0</v>
      </c>
      <c r="G13" s="50">
        <f>IF(ISNA(Summary!H46),0,Summary!H46)</f>
        <v>0</v>
      </c>
      <c r="H13" s="50">
        <f>IF(ISNA(Summary!I46),0,Summary!I46)</f>
        <v>0</v>
      </c>
      <c r="I13" s="50">
        <f>IF(ISNA(Summary!J46),0,Summary!J46)</f>
        <v>0</v>
      </c>
      <c r="J13" s="49">
        <v>1</v>
      </c>
      <c r="K13" s="50">
        <f>IF(ISNA(Summary!L46),0,Summary!L46)</f>
        <v>0</v>
      </c>
      <c r="M13" s="51">
        <f t="shared" ref="M13:M14" si="2">SUM(B13:K13)/10</f>
        <v>0.1</v>
      </c>
      <c r="N13" s="50">
        <v>0.1</v>
      </c>
      <c r="O13" s="50">
        <v>1.0477299185098952E-2</v>
      </c>
      <c r="P13" s="50">
        <v>1.6133465587915435E-3</v>
      </c>
      <c r="Q13" s="50">
        <v>2.3912102653180634E-4</v>
      </c>
      <c r="R13" s="50">
        <v>3.2904153936843905E-5</v>
      </c>
      <c r="S13" s="50">
        <v>4.6680348003462011E-6</v>
      </c>
      <c r="T13" s="50">
        <v>6.7051607996205638E-7</v>
      </c>
      <c r="U13" s="50">
        <v>9.5225327451458465E-8</v>
      </c>
      <c r="V13" s="50">
        <v>1.351692410164888E-8</v>
      </c>
      <c r="W13" s="50">
        <v>1.92489129757825E-9</v>
      </c>
      <c r="X13" s="50">
        <v>2.7392888982842436E-10</v>
      </c>
      <c r="Y13" s="50">
        <v>3.8954904104260364E-11</v>
      </c>
      <c r="AA13" s="110"/>
    </row>
    <row r="14" spans="1:27" x14ac:dyDescent="0.2">
      <c r="A14" s="52">
        <v>10</v>
      </c>
      <c r="B14" s="50">
        <f>IF(ISNA(Summary!C47),0,Summary!C47)</f>
        <v>0</v>
      </c>
      <c r="C14" s="50">
        <f>IF(ISNA(Summary!D47),0,Summary!D47)</f>
        <v>0</v>
      </c>
      <c r="D14" s="50">
        <f>IF(ISNA(Summary!E47),0,Summary!E47)</f>
        <v>0</v>
      </c>
      <c r="E14" s="50">
        <f>IF(ISNA(Summary!F47),0,Summary!F47)</f>
        <v>0</v>
      </c>
      <c r="F14" s="50">
        <f>IF(ISNA(Summary!G47),0,Summary!G47)</f>
        <v>0</v>
      </c>
      <c r="G14" s="50">
        <f>IF(ISNA(Summary!H47),0,Summary!H47)</f>
        <v>0</v>
      </c>
      <c r="H14" s="50">
        <f>IF(ISNA(Summary!I47),0,Summary!I47)</f>
        <v>0</v>
      </c>
      <c r="I14" s="50">
        <f>IF(ISNA(Summary!J47),0,Summary!J47)</f>
        <v>0</v>
      </c>
      <c r="J14" s="50">
        <f>IF(ISNA(Summary!K47),0,Summary!K47)</f>
        <v>0</v>
      </c>
      <c r="K14" s="49">
        <v>1</v>
      </c>
      <c r="M14" s="51">
        <f t="shared" si="2"/>
        <v>0.1</v>
      </c>
      <c r="N14" s="50">
        <v>0.1</v>
      </c>
      <c r="O14" s="50">
        <v>1.0477299185098952E-2</v>
      </c>
      <c r="P14" s="50">
        <v>1.6133465587915435E-3</v>
      </c>
      <c r="Q14" s="50">
        <v>2.3912102653180634E-4</v>
      </c>
      <c r="R14" s="50">
        <v>3.2904153936843905E-5</v>
      </c>
      <c r="S14" s="50">
        <v>4.6680348003462011E-6</v>
      </c>
      <c r="T14" s="50">
        <v>6.7051607996205638E-7</v>
      </c>
      <c r="U14" s="50">
        <v>9.5225327451458465E-8</v>
      </c>
      <c r="V14" s="50">
        <v>1.351692410164888E-8</v>
      </c>
      <c r="W14" s="50">
        <v>1.92489129757825E-9</v>
      </c>
      <c r="X14" s="50">
        <v>2.7392888982842436E-10</v>
      </c>
      <c r="Y14" s="50">
        <v>3.8954904104260364E-11</v>
      </c>
      <c r="AA14" s="110"/>
    </row>
    <row r="15" spans="1:27" x14ac:dyDescent="0.2">
      <c r="A15" s="45" t="s">
        <v>46</v>
      </c>
      <c r="B15" s="48">
        <f t="shared" ref="B15:G15" si="3">IF($M$1&gt;=B4,SUM(B5:B14),0)</f>
        <v>12.111111111111111</v>
      </c>
      <c r="C15" s="48">
        <f t="shared" si="3"/>
        <v>3.5333333333333332</v>
      </c>
      <c r="D15" s="48">
        <f t="shared" si="3"/>
        <v>6.3333333333333339</v>
      </c>
      <c r="E15" s="48">
        <f t="shared" si="3"/>
        <v>13</v>
      </c>
      <c r="F15" s="48">
        <f t="shared" si="3"/>
        <v>4.333333333333333</v>
      </c>
      <c r="G15" s="48">
        <f t="shared" si="3"/>
        <v>0</v>
      </c>
      <c r="H15" s="48">
        <f t="shared" ref="H15:I15" si="4">IF($M$1&gt;=H4,SUM(H5:H14),0)</f>
        <v>0</v>
      </c>
      <c r="I15" s="48">
        <f t="shared" si="4"/>
        <v>0</v>
      </c>
      <c r="J15" s="48">
        <f t="shared" ref="J15:K15" si="5">IF($M$1&gt;=J4,SUM(J5:J14),0)</f>
        <v>0</v>
      </c>
      <c r="K15" s="48">
        <f t="shared" si="5"/>
        <v>0</v>
      </c>
      <c r="L15" s="53"/>
      <c r="M15" s="46" t="s">
        <v>47</v>
      </c>
      <c r="N15" s="54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 spans="1:27" x14ac:dyDescent="0.2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5"/>
      <c r="M16" s="50">
        <f t="shared" ref="M16:Y16" si="6">M5/MAX(M$5:M$14)</f>
        <v>0.9878787878787878</v>
      </c>
      <c r="N16" s="50">
        <f t="shared" si="6"/>
        <v>0.57112922002328292</v>
      </c>
      <c r="O16" s="50">
        <f t="shared" si="6"/>
        <v>0.61100421860248333</v>
      </c>
      <c r="P16" s="50">
        <f t="shared" si="6"/>
        <v>0.70865328809124162</v>
      </c>
      <c r="Q16" s="50">
        <f t="shared" si="6"/>
        <v>0.6696286561762087</v>
      </c>
      <c r="R16" s="50">
        <f t="shared" si="6"/>
        <v>0.65283332798598948</v>
      </c>
      <c r="S16" s="50">
        <f t="shared" si="6"/>
        <v>0.66735252607666373</v>
      </c>
      <c r="T16" s="50">
        <f t="shared" si="6"/>
        <v>0.66824807172775402</v>
      </c>
      <c r="U16" s="50">
        <f t="shared" si="6"/>
        <v>0.66403493614802322</v>
      </c>
      <c r="V16" s="50">
        <f t="shared" si="6"/>
        <v>0.66485945416518599</v>
      </c>
      <c r="W16" s="50">
        <f t="shared" si="6"/>
        <v>0.66579845752836964</v>
      </c>
      <c r="X16" s="50">
        <f t="shared" si="6"/>
        <v>0.66533425260739543</v>
      </c>
      <c r="Y16" s="50">
        <f t="shared" si="6"/>
        <v>0.66519612316195842</v>
      </c>
    </row>
    <row r="17" spans="2:25" x14ac:dyDescent="0.2">
      <c r="L17" s="55"/>
      <c r="M17" s="50">
        <f t="shared" ref="M17:Y17" si="7">M6/MAX(M$5:M$14)</f>
        <v>1</v>
      </c>
      <c r="N17" s="50">
        <f t="shared" si="7"/>
        <v>1</v>
      </c>
      <c r="O17" s="50">
        <f t="shared" si="7"/>
        <v>1</v>
      </c>
      <c r="P17" s="50">
        <f t="shared" si="7"/>
        <v>1</v>
      </c>
      <c r="Q17" s="50">
        <f t="shared" si="7"/>
        <v>1</v>
      </c>
      <c r="R17" s="50">
        <f t="shared" si="7"/>
        <v>1</v>
      </c>
      <c r="S17" s="50">
        <f t="shared" si="7"/>
        <v>1</v>
      </c>
      <c r="T17" s="50">
        <f t="shared" si="7"/>
        <v>1</v>
      </c>
      <c r="U17" s="50">
        <f t="shared" si="7"/>
        <v>1</v>
      </c>
      <c r="V17" s="50">
        <f t="shared" si="7"/>
        <v>1</v>
      </c>
      <c r="W17" s="50">
        <f t="shared" si="7"/>
        <v>1</v>
      </c>
      <c r="X17" s="50">
        <f t="shared" si="7"/>
        <v>1</v>
      </c>
      <c r="Y17" s="50">
        <f t="shared" si="7"/>
        <v>1</v>
      </c>
    </row>
    <row r="18" spans="2:25" x14ac:dyDescent="0.2">
      <c r="L18" s="55"/>
      <c r="M18" s="50">
        <f t="shared" ref="M18:Y18" si="8">M7/MAX(M$5:M$14)</f>
        <v>0.5757575757575758</v>
      </c>
      <c r="N18" s="50">
        <f t="shared" si="8"/>
        <v>0.5627473806752038</v>
      </c>
      <c r="O18" s="50">
        <f t="shared" si="8"/>
        <v>0.5481434563858647</v>
      </c>
      <c r="P18" s="50">
        <f t="shared" si="8"/>
        <v>0.55758595220059248</v>
      </c>
      <c r="Q18" s="50">
        <f t="shared" si="8"/>
        <v>0.55978290191293389</v>
      </c>
      <c r="R18" s="50">
        <f t="shared" si="8"/>
        <v>0.5565941278280393</v>
      </c>
      <c r="S18" s="50">
        <f t="shared" si="8"/>
        <v>0.55679597050924345</v>
      </c>
      <c r="T18" s="50">
        <f t="shared" si="8"/>
        <v>0.55761920799229991</v>
      </c>
      <c r="U18" s="50">
        <f t="shared" si="8"/>
        <v>0.55735313471869286</v>
      </c>
      <c r="V18" s="50">
        <f t="shared" si="8"/>
        <v>0.55719664050813944</v>
      </c>
      <c r="W18" s="50">
        <f t="shared" si="8"/>
        <v>0.55730892461223591</v>
      </c>
      <c r="X18" s="50">
        <f t="shared" si="8"/>
        <v>0.55732307860459729</v>
      </c>
      <c r="Y18" s="50">
        <f t="shared" si="8"/>
        <v>0.55728884686831259</v>
      </c>
    </row>
    <row r="19" spans="2:25" x14ac:dyDescent="0.2">
      <c r="L19" s="55"/>
      <c r="M19" s="50">
        <f t="shared" ref="M19:Y19" si="9">M8/MAX(M$5:M$14)</f>
        <v>0.3737373737373737</v>
      </c>
      <c r="N19" s="50">
        <f t="shared" si="9"/>
        <v>0.31067132324408231</v>
      </c>
      <c r="O19" s="50">
        <f t="shared" si="9"/>
        <v>0.39673586130796595</v>
      </c>
      <c r="P19" s="50">
        <f t="shared" si="9"/>
        <v>0.39477897443255006</v>
      </c>
      <c r="Q19" s="50">
        <f t="shared" si="9"/>
        <v>0.36981232454559526</v>
      </c>
      <c r="R19" s="50">
        <f t="shared" si="9"/>
        <v>0.37673204202916294</v>
      </c>
      <c r="S19" s="50">
        <f t="shared" si="9"/>
        <v>0.38165636733272906</v>
      </c>
      <c r="T19" s="50">
        <f t="shared" si="9"/>
        <v>0.37850038346209086</v>
      </c>
      <c r="U19" s="50">
        <f t="shared" si="9"/>
        <v>0.37795691310302704</v>
      </c>
      <c r="V19" s="50">
        <f t="shared" si="9"/>
        <v>0.37895322861676989</v>
      </c>
      <c r="W19" s="50">
        <f t="shared" si="9"/>
        <v>0.37884827414008959</v>
      </c>
      <c r="X19" s="50">
        <f t="shared" si="9"/>
        <v>0.37860290565884203</v>
      </c>
      <c r="Y19" s="50">
        <f t="shared" si="9"/>
        <v>0.37869393323969136</v>
      </c>
    </row>
    <row r="20" spans="2:25" x14ac:dyDescent="0.2">
      <c r="B20" s="56"/>
      <c r="C20" s="56"/>
      <c r="D20" s="56"/>
      <c r="E20" s="56"/>
      <c r="F20" s="56"/>
      <c r="G20" s="56"/>
      <c r="H20" s="56"/>
      <c r="I20" s="56"/>
      <c r="J20" s="56"/>
      <c r="K20" s="56"/>
      <c r="M20" s="50">
        <f t="shared" ref="M20:Y20" si="10">M9/MAX(M$5:M$14)</f>
        <v>0.63636363636363624</v>
      </c>
      <c r="N20" s="50">
        <f t="shared" si="10"/>
        <v>0.63958090803259604</v>
      </c>
      <c r="O20" s="50">
        <f t="shared" si="10"/>
        <v>0.650800100386008</v>
      </c>
      <c r="P20" s="50">
        <f t="shared" si="10"/>
        <v>0.65639548374183676</v>
      </c>
      <c r="Q20" s="50">
        <f t="shared" si="10"/>
        <v>0.65151930394634017</v>
      </c>
      <c r="R20" s="50">
        <f t="shared" si="10"/>
        <v>0.65117255723254563</v>
      </c>
      <c r="S20" s="50">
        <f t="shared" si="10"/>
        <v>0.65255590784766082</v>
      </c>
      <c r="T20" s="50">
        <f t="shared" si="10"/>
        <v>0.65229784961100357</v>
      </c>
      <c r="U20" s="50">
        <f t="shared" si="10"/>
        <v>0.65198428984941292</v>
      </c>
      <c r="V20" s="50">
        <f t="shared" si="10"/>
        <v>0.65213398390090327</v>
      </c>
      <c r="W20" s="50">
        <f t="shared" si="10"/>
        <v>0.65218142994039319</v>
      </c>
      <c r="X20" s="50">
        <f t="shared" si="10"/>
        <v>0.65212847166033971</v>
      </c>
      <c r="Y20" s="50">
        <f t="shared" si="10"/>
        <v>0.65212899452456508</v>
      </c>
    </row>
    <row r="21" spans="2:25" x14ac:dyDescent="0.2">
      <c r="M21" s="50">
        <f t="shared" ref="M21:Y21" si="11">M10/MAX(M$5:M$14)</f>
        <v>9.0909090909090912E-2</v>
      </c>
      <c r="N21" s="50">
        <f t="shared" si="11"/>
        <v>1.0477299185098952E-2</v>
      </c>
      <c r="O21" s="50">
        <f t="shared" si="11"/>
        <v>1.6133465587915435E-3</v>
      </c>
      <c r="P21" s="50">
        <f t="shared" si="11"/>
        <v>2.3912102653180634E-4</v>
      </c>
      <c r="Q21" s="50">
        <f t="shared" si="11"/>
        <v>3.2904153936843905E-5</v>
      </c>
      <c r="R21" s="50">
        <f t="shared" si="11"/>
        <v>4.6680348003462011E-6</v>
      </c>
      <c r="S21" s="50">
        <f t="shared" si="11"/>
        <v>6.7051607996205638E-7</v>
      </c>
      <c r="T21" s="50">
        <f t="shared" si="11"/>
        <v>9.5225327451458465E-8</v>
      </c>
      <c r="U21" s="50">
        <f t="shared" si="11"/>
        <v>1.351692410164888E-8</v>
      </c>
      <c r="V21" s="50">
        <f t="shared" si="11"/>
        <v>1.92489129757825E-9</v>
      </c>
      <c r="W21" s="50">
        <f t="shared" si="11"/>
        <v>2.7392888982842436E-10</v>
      </c>
      <c r="X21" s="50">
        <f t="shared" si="11"/>
        <v>3.8954904104260364E-11</v>
      </c>
      <c r="Y21" s="50">
        <f t="shared" si="11"/>
        <v>5.5417332857748134E-12</v>
      </c>
    </row>
    <row r="22" spans="2:25" x14ac:dyDescent="0.2">
      <c r="B22" s="56"/>
      <c r="D22" s="56"/>
      <c r="E22" s="56"/>
      <c r="F22" s="56"/>
      <c r="G22" s="56"/>
      <c r="J22" s="114"/>
      <c r="K22" s="114"/>
      <c r="M22" s="50">
        <f t="shared" ref="M22:Y22" si="12">M11/MAX(M$5:M$14)</f>
        <v>9.0909090909090912E-2</v>
      </c>
      <c r="N22" s="50">
        <f t="shared" si="12"/>
        <v>1.0477299185098952E-2</v>
      </c>
      <c r="O22" s="50">
        <f t="shared" si="12"/>
        <v>1.6133465587915435E-3</v>
      </c>
      <c r="P22" s="50">
        <f t="shared" si="12"/>
        <v>2.3912102653180634E-4</v>
      </c>
      <c r="Q22" s="50">
        <f t="shared" si="12"/>
        <v>3.2904153936843905E-5</v>
      </c>
      <c r="R22" s="50">
        <f t="shared" si="12"/>
        <v>4.6680348003462011E-6</v>
      </c>
      <c r="S22" s="50">
        <f t="shared" si="12"/>
        <v>6.7051607996205638E-7</v>
      </c>
      <c r="T22" s="50">
        <f t="shared" si="12"/>
        <v>9.5225327451458465E-8</v>
      </c>
      <c r="U22" s="50">
        <f t="shared" si="12"/>
        <v>1.351692410164888E-8</v>
      </c>
      <c r="V22" s="50">
        <f t="shared" si="12"/>
        <v>1.92489129757825E-9</v>
      </c>
      <c r="W22" s="50">
        <f t="shared" si="12"/>
        <v>2.7392888982842436E-10</v>
      </c>
      <c r="X22" s="50">
        <f t="shared" si="12"/>
        <v>3.8954904104260364E-11</v>
      </c>
      <c r="Y22" s="50">
        <f t="shared" si="12"/>
        <v>5.5417332857748134E-12</v>
      </c>
    </row>
    <row r="23" spans="2:25" x14ac:dyDescent="0.2">
      <c r="B23" s="57"/>
      <c r="C23" s="53"/>
      <c r="D23" s="56"/>
      <c r="E23" s="56"/>
      <c r="F23" s="56"/>
      <c r="G23" s="56"/>
      <c r="J23" s="53"/>
      <c r="K23" s="53"/>
      <c r="M23" s="50">
        <f t="shared" ref="M23:Y23" si="13">M12/MAX(M$5:M$14)</f>
        <v>9.0909090909090912E-2</v>
      </c>
      <c r="N23" s="50">
        <f t="shared" si="13"/>
        <v>1.0477299185098952E-2</v>
      </c>
      <c r="O23" s="50">
        <f t="shared" si="13"/>
        <v>1.6133465587915435E-3</v>
      </c>
      <c r="P23" s="50">
        <f t="shared" si="13"/>
        <v>2.3912102653180634E-4</v>
      </c>
      <c r="Q23" s="50">
        <f t="shared" si="13"/>
        <v>3.2904153936843905E-5</v>
      </c>
      <c r="R23" s="50">
        <f t="shared" si="13"/>
        <v>4.6680348003462011E-6</v>
      </c>
      <c r="S23" s="50">
        <f t="shared" si="13"/>
        <v>6.7051607996205638E-7</v>
      </c>
      <c r="T23" s="50">
        <f t="shared" si="13"/>
        <v>9.5225327451458465E-8</v>
      </c>
      <c r="U23" s="50">
        <f t="shared" si="13"/>
        <v>1.351692410164888E-8</v>
      </c>
      <c r="V23" s="50">
        <f t="shared" si="13"/>
        <v>1.92489129757825E-9</v>
      </c>
      <c r="W23" s="50">
        <f t="shared" si="13"/>
        <v>2.7392888982842436E-10</v>
      </c>
      <c r="X23" s="50">
        <f t="shared" si="13"/>
        <v>3.8954904104260364E-11</v>
      </c>
      <c r="Y23" s="50">
        <f t="shared" si="13"/>
        <v>5.5417332857748134E-12</v>
      </c>
    </row>
    <row r="24" spans="2:25" x14ac:dyDescent="0.2">
      <c r="B24" s="56"/>
      <c r="C24" s="56"/>
      <c r="D24" s="56"/>
      <c r="E24" s="56"/>
      <c r="F24" s="56"/>
      <c r="G24" s="56"/>
      <c r="H24" s="57"/>
      <c r="I24" s="53"/>
      <c r="J24" s="53"/>
      <c r="K24" s="53"/>
      <c r="M24" s="50">
        <f t="shared" ref="M24:Y24" si="14">M13/MAX(M$5:M$14)</f>
        <v>9.0909090909090912E-2</v>
      </c>
      <c r="N24" s="50">
        <f t="shared" si="14"/>
        <v>1.0477299185098952E-2</v>
      </c>
      <c r="O24" s="50">
        <f t="shared" si="14"/>
        <v>1.6133465587915435E-3</v>
      </c>
      <c r="P24" s="50">
        <f t="shared" si="14"/>
        <v>2.3912102653180634E-4</v>
      </c>
      <c r="Q24" s="50">
        <f t="shared" si="14"/>
        <v>3.2904153936843905E-5</v>
      </c>
      <c r="R24" s="50">
        <f t="shared" si="14"/>
        <v>4.6680348003462011E-6</v>
      </c>
      <c r="S24" s="50">
        <f t="shared" si="14"/>
        <v>6.7051607996205638E-7</v>
      </c>
      <c r="T24" s="50">
        <f t="shared" si="14"/>
        <v>9.5225327451458465E-8</v>
      </c>
      <c r="U24" s="50">
        <f t="shared" si="14"/>
        <v>1.351692410164888E-8</v>
      </c>
      <c r="V24" s="50">
        <f t="shared" si="14"/>
        <v>1.92489129757825E-9</v>
      </c>
      <c r="W24" s="50">
        <f t="shared" si="14"/>
        <v>2.7392888982842436E-10</v>
      </c>
      <c r="X24" s="50">
        <f t="shared" si="14"/>
        <v>3.8954904104260364E-11</v>
      </c>
      <c r="Y24" s="50">
        <f t="shared" si="14"/>
        <v>5.5417332857748134E-12</v>
      </c>
    </row>
    <row r="25" spans="2:25" x14ac:dyDescent="0.2">
      <c r="B25" s="56"/>
      <c r="C25" s="56"/>
      <c r="D25" s="56"/>
      <c r="E25" s="56"/>
      <c r="F25" s="56"/>
      <c r="G25" s="56"/>
      <c r="H25" s="57"/>
      <c r="I25" s="53"/>
      <c r="J25" s="53"/>
      <c r="K25" s="53"/>
      <c r="M25" s="50">
        <f t="shared" ref="M25:Y25" si="15">M14/MAX(M$5:M$14)</f>
        <v>9.0909090909090912E-2</v>
      </c>
      <c r="N25" s="50">
        <f t="shared" si="15"/>
        <v>1.0477299185098952E-2</v>
      </c>
      <c r="O25" s="50">
        <f t="shared" si="15"/>
        <v>1.6133465587915435E-3</v>
      </c>
      <c r="P25" s="50">
        <f t="shared" si="15"/>
        <v>2.3912102653180634E-4</v>
      </c>
      <c r="Q25" s="50">
        <f t="shared" si="15"/>
        <v>3.2904153936843905E-5</v>
      </c>
      <c r="R25" s="50">
        <f t="shared" si="15"/>
        <v>4.6680348003462011E-6</v>
      </c>
      <c r="S25" s="50">
        <f t="shared" si="15"/>
        <v>6.7051607996205638E-7</v>
      </c>
      <c r="T25" s="50">
        <f t="shared" si="15"/>
        <v>9.5225327451458465E-8</v>
      </c>
      <c r="U25" s="50">
        <f t="shared" si="15"/>
        <v>1.351692410164888E-8</v>
      </c>
      <c r="V25" s="50">
        <f t="shared" si="15"/>
        <v>1.92489129757825E-9</v>
      </c>
      <c r="W25" s="50">
        <f t="shared" si="15"/>
        <v>2.7392888982842436E-10</v>
      </c>
      <c r="X25" s="50">
        <f t="shared" si="15"/>
        <v>3.8954904104260364E-11</v>
      </c>
      <c r="Y25" s="50">
        <f t="shared" si="15"/>
        <v>5.5417332857748134E-12</v>
      </c>
    </row>
    <row r="26" spans="2:25" x14ac:dyDescent="0.2">
      <c r="M26" s="71">
        <f t="shared" ref="M26:Y26" si="16">SUM(M16:M25)</f>
        <v>4.028282828282828</v>
      </c>
      <c r="N26" s="71">
        <f t="shared" si="16"/>
        <v>3.1365153279006588</v>
      </c>
      <c r="O26" s="71">
        <f t="shared" si="16"/>
        <v>3.2147503694762807</v>
      </c>
      <c r="P26" s="71">
        <f t="shared" si="16"/>
        <v>3.3186093035988811</v>
      </c>
      <c r="Q26" s="71">
        <f t="shared" si="16"/>
        <v>3.2509077073507613</v>
      </c>
      <c r="R26" s="71">
        <f t="shared" si="16"/>
        <v>3.23735539524974</v>
      </c>
      <c r="S26" s="71">
        <f t="shared" si="16"/>
        <v>3.2583641243466968</v>
      </c>
      <c r="T26" s="71">
        <f t="shared" si="16"/>
        <v>3.2566659889197869</v>
      </c>
      <c r="U26" s="71">
        <f t="shared" si="16"/>
        <v>3.2513293414037765</v>
      </c>
      <c r="V26" s="71">
        <f t="shared" si="16"/>
        <v>3.2531433168154553</v>
      </c>
      <c r="W26" s="71">
        <f t="shared" si="16"/>
        <v>3.2541370875907325</v>
      </c>
      <c r="X26" s="71">
        <f t="shared" si="16"/>
        <v>3.2533887087259497</v>
      </c>
      <c r="Y26" s="71">
        <f t="shared" si="16"/>
        <v>3.2533078978222365</v>
      </c>
    </row>
    <row r="27" spans="2:25" ht="15" thickBot="1" x14ac:dyDescent="0.25">
      <c r="M27" s="46" t="s">
        <v>32</v>
      </c>
    </row>
    <row r="28" spans="2:25" x14ac:dyDescent="0.2">
      <c r="B28" s="49">
        <f t="array" ref="B28:K37">IF(B5:K14*B15:K15&gt;0,B5:K14/B15:K15,)</f>
        <v>8.2568807339449546E-2</v>
      </c>
      <c r="C28" s="50">
        <v>5.6603773584905669E-2</v>
      </c>
      <c r="D28" s="50">
        <v>5.2631578947368411E-2</v>
      </c>
      <c r="E28" s="50">
        <v>0.69230769230769229</v>
      </c>
      <c r="F28" s="50">
        <v>7.6923076923076927E-2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M28" s="58">
        <f>M16/M$26</f>
        <v>0.24523570712136408</v>
      </c>
      <c r="N28" s="58">
        <f>N16/N$26</f>
        <v>0.18209036472509532</v>
      </c>
      <c r="O28" s="58">
        <f t="shared" ref="O28:X28" si="17">O16/O$26</f>
        <v>0.19006272599076576</v>
      </c>
      <c r="P28" s="58">
        <f t="shared" si="17"/>
        <v>0.21353923383591414</v>
      </c>
      <c r="Q28" s="58">
        <f t="shared" si="17"/>
        <v>0.20598205684587223</v>
      </c>
      <c r="R28" s="58">
        <f t="shared" si="17"/>
        <v>0.20165636709022111</v>
      </c>
      <c r="S28" s="58">
        <f t="shared" si="17"/>
        <v>0.20481213903939241</v>
      </c>
      <c r="T28" s="58">
        <f t="shared" si="17"/>
        <v>0.20519392347921048</v>
      </c>
      <c r="U28" s="58">
        <f t="shared" si="17"/>
        <v>0.20423490407198278</v>
      </c>
      <c r="V28" s="58">
        <f t="shared" si="17"/>
        <v>0.2043744739829125</v>
      </c>
      <c r="W28" s="58">
        <f t="shared" si="17"/>
        <v>0.2046006174931331</v>
      </c>
      <c r="X28" s="58">
        <f t="shared" si="17"/>
        <v>0.20450499837996458</v>
      </c>
      <c r="Y28" s="106">
        <f t="shared" ref="Y28" si="18">Y16/Y$26</f>
        <v>0.20446762005134544</v>
      </c>
    </row>
    <row r="29" spans="2:25" x14ac:dyDescent="0.2">
      <c r="B29" s="50">
        <v>0.41284403669724773</v>
      </c>
      <c r="C29" s="49">
        <v>0.28301886792452829</v>
      </c>
      <c r="D29" s="50">
        <v>0.47368421052631576</v>
      </c>
      <c r="E29" s="50">
        <v>7.6923076923076927E-2</v>
      </c>
      <c r="F29" s="50">
        <v>0.23076923076923078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M29" s="58">
        <f t="shared" ref="M29" si="19">M17/M$26</f>
        <v>0.24824473420260784</v>
      </c>
      <c r="N29" s="58">
        <f t="shared" ref="N29:X37" si="20">N17/N$26</f>
        <v>0.31882515959815916</v>
      </c>
      <c r="O29" s="58">
        <f t="shared" si="20"/>
        <v>0.31106614357833057</v>
      </c>
      <c r="P29" s="58">
        <f t="shared" si="20"/>
        <v>0.30133104216743606</v>
      </c>
      <c r="Q29" s="58">
        <f t="shared" si="20"/>
        <v>0.30760639489668035</v>
      </c>
      <c r="R29" s="58">
        <f t="shared" si="20"/>
        <v>0.30889410580850263</v>
      </c>
      <c r="S29" s="58">
        <f t="shared" si="20"/>
        <v>0.30690247063793102</v>
      </c>
      <c r="T29" s="58">
        <f t="shared" si="20"/>
        <v>0.30706249993162271</v>
      </c>
      <c r="U29" s="58">
        <f t="shared" si="20"/>
        <v>0.30756650434195798</v>
      </c>
      <c r="V29" s="58">
        <f t="shared" si="20"/>
        <v>0.30739500311314694</v>
      </c>
      <c r="W29" s="58">
        <f t="shared" si="20"/>
        <v>0.30730112871193471</v>
      </c>
      <c r="X29" s="58">
        <f t="shared" si="20"/>
        <v>0.30737181736627073</v>
      </c>
      <c r="Y29" s="107">
        <f t="shared" ref="Y29" si="21">Y17/Y$26</f>
        <v>0.30737945236274739</v>
      </c>
    </row>
    <row r="30" spans="2:25" x14ac:dyDescent="0.2">
      <c r="B30" s="50">
        <v>0.24770642201834864</v>
      </c>
      <c r="C30" s="50">
        <v>9.4339622641509427E-2</v>
      </c>
      <c r="D30" s="49">
        <v>0.15789473684210525</v>
      </c>
      <c r="E30" s="50">
        <v>7.6923076923076927E-2</v>
      </c>
      <c r="F30" s="50">
        <v>0.23076923076923078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M30" s="58">
        <f t="shared" ref="M30" si="22">M18/M$26</f>
        <v>0.14292878635907724</v>
      </c>
      <c r="N30" s="58">
        <f t="shared" si="20"/>
        <v>0.17941802345721788</v>
      </c>
      <c r="O30" s="58">
        <f t="shared" si="20"/>
        <v>0.17050887110564777</v>
      </c>
      <c r="P30" s="58">
        <f t="shared" si="20"/>
        <v>0.16801795607452671</v>
      </c>
      <c r="Q30" s="58">
        <f t="shared" si="20"/>
        <v>0.17219280038223961</v>
      </c>
      <c r="R30" s="58">
        <f t="shared" si="20"/>
        <v>0.17192864541370559</v>
      </c>
      <c r="S30" s="58">
        <f t="shared" si="20"/>
        <v>0.17088205899053141</v>
      </c>
      <c r="T30" s="58">
        <f t="shared" si="20"/>
        <v>0.1712239480160071</v>
      </c>
      <c r="U30" s="58">
        <f t="shared" si="20"/>
        <v>0.17142315532946073</v>
      </c>
      <c r="V30" s="58">
        <f t="shared" si="20"/>
        <v>0.17127946304363453</v>
      </c>
      <c r="W30" s="58">
        <f t="shared" si="20"/>
        <v>0.17126166157457462</v>
      </c>
      <c r="X30" s="58">
        <f t="shared" si="20"/>
        <v>0.17130540753086004</v>
      </c>
      <c r="Y30" s="107">
        <f t="shared" ref="Y30" si="23">Y18/Y$26</f>
        <v>0.17129914055824891</v>
      </c>
    </row>
    <row r="31" spans="2:25" x14ac:dyDescent="0.2">
      <c r="B31" s="50">
        <v>9.1743119266055051E-3</v>
      </c>
      <c r="C31" s="50">
        <v>0.28301886792452829</v>
      </c>
      <c r="D31" s="50">
        <v>0.15789473684210525</v>
      </c>
      <c r="E31" s="49">
        <v>7.6923076923076927E-2</v>
      </c>
      <c r="F31" s="50">
        <v>0.23076923076923078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M31" s="58">
        <f t="shared" ref="M31" si="24">M19/M$26</f>
        <v>9.2778335005015047E-2</v>
      </c>
      <c r="N31" s="58">
        <f t="shared" si="20"/>
        <v>9.9049834215865828E-2</v>
      </c>
      <c r="O31" s="58">
        <f t="shared" si="20"/>
        <v>0.12341109439629638</v>
      </c>
      <c r="P31" s="58">
        <f t="shared" si="20"/>
        <v>0.1189591597915519</v>
      </c>
      <c r="Q31" s="58">
        <f t="shared" si="20"/>
        <v>0.11375663594183169</v>
      </c>
      <c r="R31" s="58">
        <f t="shared" si="20"/>
        <v>0.11637030725200952</v>
      </c>
      <c r="S31" s="58">
        <f t="shared" si="20"/>
        <v>0.1171312820691123</v>
      </c>
      <c r="T31" s="58">
        <f t="shared" si="20"/>
        <v>0.11622327397094744</v>
      </c>
      <c r="U31" s="58">
        <f t="shared" si="20"/>
        <v>0.1162468865549752</v>
      </c>
      <c r="V31" s="58">
        <f t="shared" si="20"/>
        <v>0.11648832889038906</v>
      </c>
      <c r="W31" s="58">
        <f t="shared" si="20"/>
        <v>0.11642050225381799</v>
      </c>
      <c r="X31" s="58">
        <f t="shared" si="20"/>
        <v>0.11637186317250903</v>
      </c>
      <c r="Y31" s="107">
        <f t="shared" ref="Y31" si="25">Y19/Y$26</f>
        <v>0.11640273381231116</v>
      </c>
    </row>
    <row r="32" spans="2:25" x14ac:dyDescent="0.2">
      <c r="B32" s="50">
        <v>0.24770642201834864</v>
      </c>
      <c r="C32" s="50">
        <v>0.28301886792452829</v>
      </c>
      <c r="D32" s="50">
        <v>0.15789473684210525</v>
      </c>
      <c r="E32" s="50">
        <v>7.6923076923076927E-2</v>
      </c>
      <c r="F32" s="49">
        <v>0.23076923076923078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M32" s="58">
        <f t="shared" ref="M32" si="26">M20/M$26</f>
        <v>0.15797392176529587</v>
      </c>
      <c r="N32" s="58">
        <f t="shared" si="20"/>
        <v>0.20391448507942797</v>
      </c>
      <c r="O32" s="58">
        <f t="shared" si="20"/>
        <v>0.20244187746746592</v>
      </c>
      <c r="P32" s="58">
        <f t="shared" si="20"/>
        <v>0.19779233518992601</v>
      </c>
      <c r="Q32" s="58">
        <f t="shared" si="20"/>
        <v>0.20041150429252821</v>
      </c>
      <c r="R32" s="58">
        <f t="shared" si="20"/>
        <v>0.20114336479338318</v>
      </c>
      <c r="S32" s="58">
        <f t="shared" si="20"/>
        <v>0.20027102034782515</v>
      </c>
      <c r="T32" s="58">
        <f t="shared" si="20"/>
        <v>0.20029620840157641</v>
      </c>
      <c r="U32" s="58">
        <f t="shared" si="20"/>
        <v>0.20052852891485784</v>
      </c>
      <c r="V32" s="58">
        <f t="shared" si="20"/>
        <v>0.20046272801140708</v>
      </c>
      <c r="W32" s="58">
        <f t="shared" si="20"/>
        <v>0.20041608954564638</v>
      </c>
      <c r="X32" s="58">
        <f t="shared" si="20"/>
        <v>0.20044591349052721</v>
      </c>
      <c r="Y32" s="107">
        <f t="shared" ref="Y32" si="27">Y20/Y$26</f>
        <v>0.2004510532068299</v>
      </c>
    </row>
    <row r="33" spans="1:25" x14ac:dyDescent="0.2"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49">
        <v>0</v>
      </c>
      <c r="H33" s="50">
        <v>0</v>
      </c>
      <c r="I33" s="50">
        <v>0</v>
      </c>
      <c r="J33" s="50">
        <v>0</v>
      </c>
      <c r="K33" s="50">
        <v>0</v>
      </c>
      <c r="M33" s="58">
        <f t="shared" ref="M33" si="28">M21/M$26</f>
        <v>2.2567703109327986E-2</v>
      </c>
      <c r="N33" s="58">
        <f t="shared" si="20"/>
        <v>3.3404265848468364E-3</v>
      </c>
      <c r="O33" s="58">
        <f t="shared" si="20"/>
        <v>5.0185749229865581E-4</v>
      </c>
      <c r="P33" s="58">
        <f t="shared" si="20"/>
        <v>7.2054588128976331E-5</v>
      </c>
      <c r="Q33" s="58">
        <f t="shared" si="20"/>
        <v>1.0121528169637966E-5</v>
      </c>
      <c r="R33" s="58">
        <f t="shared" si="20"/>
        <v>1.4419284355359119E-6</v>
      </c>
      <c r="S33" s="58">
        <f t="shared" si="20"/>
        <v>2.0578304154281564E-7</v>
      </c>
      <c r="T33" s="58">
        <f t="shared" si="20"/>
        <v>2.9240127104052214E-8</v>
      </c>
      <c r="U33" s="58">
        <f t="shared" si="20"/>
        <v>4.1573530953997067E-9</v>
      </c>
      <c r="V33" s="58">
        <f t="shared" si="20"/>
        <v>5.9170196641153564E-10</v>
      </c>
      <c r="W33" s="58">
        <f t="shared" si="20"/>
        <v>8.4178657031082016E-11</v>
      </c>
      <c r="X33" s="58">
        <f t="shared" si="20"/>
        <v>1.1973639669855307E-11</v>
      </c>
      <c r="Y33" s="107">
        <f t="shared" ref="Y33" si="29">Y21/Y$26</f>
        <v>1.7034149425218708E-12</v>
      </c>
    </row>
    <row r="34" spans="1:25" x14ac:dyDescent="0.2">
      <c r="B34" s="50">
        <v>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49">
        <v>0</v>
      </c>
      <c r="I34" s="50">
        <v>0</v>
      </c>
      <c r="J34" s="50">
        <v>0</v>
      </c>
      <c r="K34" s="50">
        <v>0</v>
      </c>
      <c r="M34" s="58">
        <f t="shared" ref="M34" si="30">M22/M$26</f>
        <v>2.2567703109327986E-2</v>
      </c>
      <c r="N34" s="58">
        <f t="shared" si="20"/>
        <v>3.3404265848468364E-3</v>
      </c>
      <c r="O34" s="58">
        <f t="shared" si="20"/>
        <v>5.0185749229865581E-4</v>
      </c>
      <c r="P34" s="58">
        <f t="shared" si="20"/>
        <v>7.2054588128976331E-5</v>
      </c>
      <c r="Q34" s="58">
        <f t="shared" si="20"/>
        <v>1.0121528169637966E-5</v>
      </c>
      <c r="R34" s="58">
        <f t="shared" si="20"/>
        <v>1.4419284355359119E-6</v>
      </c>
      <c r="S34" s="58">
        <f t="shared" si="20"/>
        <v>2.0578304154281564E-7</v>
      </c>
      <c r="T34" s="58">
        <f t="shared" si="20"/>
        <v>2.9240127104052214E-8</v>
      </c>
      <c r="U34" s="58">
        <f t="shared" si="20"/>
        <v>4.1573530953997067E-9</v>
      </c>
      <c r="V34" s="58">
        <f t="shared" si="20"/>
        <v>5.9170196641153564E-10</v>
      </c>
      <c r="W34" s="58">
        <f t="shared" si="20"/>
        <v>8.4178657031082016E-11</v>
      </c>
      <c r="X34" s="58">
        <f t="shared" si="20"/>
        <v>1.1973639669855307E-11</v>
      </c>
      <c r="Y34" s="107">
        <f t="shared" ref="Y34" si="31">Y22/Y$26</f>
        <v>1.7034149425218708E-12</v>
      </c>
    </row>
    <row r="35" spans="1:25" x14ac:dyDescent="0.2">
      <c r="B35" s="50">
        <v>0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49">
        <v>0</v>
      </c>
      <c r="J35" s="50">
        <v>0</v>
      </c>
      <c r="K35" s="50">
        <v>0</v>
      </c>
      <c r="M35" s="58">
        <f t="shared" ref="M35" si="32">M23/M$26</f>
        <v>2.2567703109327986E-2</v>
      </c>
      <c r="N35" s="58">
        <f t="shared" si="20"/>
        <v>3.3404265848468364E-3</v>
      </c>
      <c r="O35" s="58">
        <f t="shared" si="20"/>
        <v>5.0185749229865581E-4</v>
      </c>
      <c r="P35" s="58">
        <f t="shared" si="20"/>
        <v>7.2054588128976331E-5</v>
      </c>
      <c r="Q35" s="58">
        <f t="shared" si="20"/>
        <v>1.0121528169637966E-5</v>
      </c>
      <c r="R35" s="58">
        <f t="shared" si="20"/>
        <v>1.4419284355359119E-6</v>
      </c>
      <c r="S35" s="58">
        <f t="shared" si="20"/>
        <v>2.0578304154281564E-7</v>
      </c>
      <c r="T35" s="58">
        <f t="shared" si="20"/>
        <v>2.9240127104052214E-8</v>
      </c>
      <c r="U35" s="58">
        <f t="shared" si="20"/>
        <v>4.1573530953997067E-9</v>
      </c>
      <c r="V35" s="58">
        <f t="shared" si="20"/>
        <v>5.9170196641153564E-10</v>
      </c>
      <c r="W35" s="58">
        <f t="shared" si="20"/>
        <v>8.4178657031082016E-11</v>
      </c>
      <c r="X35" s="58">
        <f t="shared" si="20"/>
        <v>1.1973639669855307E-11</v>
      </c>
      <c r="Y35" s="107">
        <f t="shared" ref="Y35" si="33">Y23/Y$26</f>
        <v>1.7034149425218708E-12</v>
      </c>
    </row>
    <row r="36" spans="1:25" x14ac:dyDescent="0.2"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49">
        <v>0</v>
      </c>
      <c r="K36" s="50">
        <v>0</v>
      </c>
      <c r="M36" s="58">
        <f t="shared" ref="M36" si="34">M24/M$26</f>
        <v>2.2567703109327986E-2</v>
      </c>
      <c r="N36" s="58">
        <f t="shared" si="20"/>
        <v>3.3404265848468364E-3</v>
      </c>
      <c r="O36" s="58">
        <f t="shared" si="20"/>
        <v>5.0185749229865581E-4</v>
      </c>
      <c r="P36" s="58">
        <f t="shared" si="20"/>
        <v>7.2054588128976331E-5</v>
      </c>
      <c r="Q36" s="58">
        <f t="shared" si="20"/>
        <v>1.0121528169637966E-5</v>
      </c>
      <c r="R36" s="58">
        <f t="shared" si="20"/>
        <v>1.4419284355359119E-6</v>
      </c>
      <c r="S36" s="58">
        <f t="shared" si="20"/>
        <v>2.0578304154281564E-7</v>
      </c>
      <c r="T36" s="58">
        <f t="shared" si="20"/>
        <v>2.9240127104052214E-8</v>
      </c>
      <c r="U36" s="58">
        <f t="shared" si="20"/>
        <v>4.1573530953997067E-9</v>
      </c>
      <c r="V36" s="58">
        <f t="shared" si="20"/>
        <v>5.9170196641153564E-10</v>
      </c>
      <c r="W36" s="58">
        <f t="shared" si="20"/>
        <v>8.4178657031082016E-11</v>
      </c>
      <c r="X36" s="58">
        <f t="shared" si="20"/>
        <v>1.1973639669855307E-11</v>
      </c>
      <c r="Y36" s="107">
        <f t="shared" ref="Y36" si="35">Y24/Y$26</f>
        <v>1.7034149425218708E-12</v>
      </c>
    </row>
    <row r="37" spans="1:25" x14ac:dyDescent="0.2">
      <c r="B37" s="50">
        <v>0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49">
        <v>0</v>
      </c>
      <c r="M37" s="58">
        <f t="shared" ref="M37" si="36">M25/M$26</f>
        <v>2.2567703109327986E-2</v>
      </c>
      <c r="N37" s="58">
        <f t="shared" si="20"/>
        <v>3.3404265848468364E-3</v>
      </c>
      <c r="O37" s="58">
        <f t="shared" si="20"/>
        <v>5.0185749229865581E-4</v>
      </c>
      <c r="P37" s="58">
        <f t="shared" si="20"/>
        <v>7.2054588128976331E-5</v>
      </c>
      <c r="Q37" s="58">
        <f t="shared" si="20"/>
        <v>1.0121528169637966E-5</v>
      </c>
      <c r="R37" s="58">
        <f t="shared" si="20"/>
        <v>1.4419284355359119E-6</v>
      </c>
      <c r="S37" s="58">
        <f t="shared" si="20"/>
        <v>2.0578304154281564E-7</v>
      </c>
      <c r="T37" s="58">
        <f t="shared" si="20"/>
        <v>2.9240127104052214E-8</v>
      </c>
      <c r="U37" s="58">
        <f t="shared" si="20"/>
        <v>4.1573530953997067E-9</v>
      </c>
      <c r="V37" s="58">
        <f t="shared" si="20"/>
        <v>5.9170196641153564E-10</v>
      </c>
      <c r="W37" s="58">
        <f t="shared" si="20"/>
        <v>8.4178657031082016E-11</v>
      </c>
      <c r="X37" s="58">
        <f t="shared" si="20"/>
        <v>1.1973639669855307E-11</v>
      </c>
      <c r="Y37" s="107">
        <f t="shared" ref="Y37" si="37">Y25/Y$26</f>
        <v>1.7034149425218708E-12</v>
      </c>
    </row>
    <row r="38" spans="1:25" ht="15" thickBot="1" x14ac:dyDescent="0.25">
      <c r="M38" s="109" t="s">
        <v>48</v>
      </c>
      <c r="N38" s="45">
        <f t="shared" ref="N38:X38" si="38">SUM($B15*N28,$C15*N29,$D15*N30,$E15*N31,$F15*N32,$G15*N33,$H15*N34,$I15*N35,$J15*N36,$K15*N37)</f>
        <v>6.6394236320746955</v>
      </c>
      <c r="O38" s="45">
        <f t="shared" si="38"/>
        <v>6.962453046378239</v>
      </c>
      <c r="P38" s="45">
        <f t="shared" si="38"/>
        <v>7.1185833214784235</v>
      </c>
      <c r="Q38" s="45">
        <f t="shared" si="38"/>
        <v>7.0193880275894518</v>
      </c>
      <c r="R38" s="45">
        <f t="shared" si="38"/>
        <v>7.0070251712836393</v>
      </c>
      <c r="S38" s="45">
        <f t="shared" si="38"/>
        <v>7.0376920977435109</v>
      </c>
      <c r="T38" s="45">
        <f t="shared" si="38"/>
        <v>7.0333517084704757</v>
      </c>
      <c r="U38" s="45">
        <f t="shared" si="38"/>
        <v>7.0260930655901337</v>
      </c>
      <c r="V38" s="45">
        <f t="shared" si="38"/>
        <v>7.0291210032492337</v>
      </c>
      <c r="W38" s="45">
        <f t="shared" si="38"/>
        <v>7.0303315739465218</v>
      </c>
      <c r="X38" s="45">
        <f t="shared" si="38"/>
        <v>7.0291972735818549</v>
      </c>
      <c r="Y38" s="59">
        <f>SUM($B15*Y28,$C15*Y29,$D15*Y30,$E15*Y31,$F15*Y32,$G15*Y33,$H15*Y34,$I15*Y35,$J15*Y36,$K15*Y37)</f>
        <v>7.0291554570732195</v>
      </c>
    </row>
    <row r="39" spans="1:25" ht="15" thickBot="1" x14ac:dyDescent="0.25">
      <c r="A39" s="66" t="s">
        <v>34</v>
      </c>
      <c r="B39" s="67">
        <f>M41</f>
        <v>6.7045781836882267E-8</v>
      </c>
      <c r="L39" s="44" t="s">
        <v>168</v>
      </c>
      <c r="M39" s="378">
        <f>Summary!H15</f>
        <v>9.9999999999999995E-8</v>
      </c>
      <c r="N39" s="372">
        <f>SUM(N40:N49)</f>
        <v>1.4298703012079124E-2</v>
      </c>
      <c r="O39" s="372">
        <f>SUM(O40:O49)</f>
        <v>8.3906081259309533E-4</v>
      </c>
      <c r="P39" s="372">
        <f t="shared" ref="P39:Y39" si="39">SUM(P40:P49)</f>
        <v>6.9448489557369386E-4</v>
      </c>
      <c r="Q39" s="372">
        <f t="shared" si="39"/>
        <v>1.4786578064340862E-4</v>
      </c>
      <c r="R39" s="372">
        <f t="shared" si="39"/>
        <v>2.7806843289588497E-5</v>
      </c>
      <c r="S39" s="372">
        <f t="shared" si="39"/>
        <v>1.6360925533244469E-5</v>
      </c>
      <c r="T39" s="372">
        <f t="shared" si="39"/>
        <v>1.1133701392891302E-6</v>
      </c>
      <c r="U39" s="372">
        <f t="shared" si="39"/>
        <v>1.2679526009717272E-6</v>
      </c>
      <c r="V39" s="372">
        <f t="shared" si="39"/>
        <v>1.3216406481519116E-7</v>
      </c>
      <c r="W39" s="372">
        <f t="shared" si="39"/>
        <v>6.7045781836882267E-8</v>
      </c>
      <c r="X39" s="372">
        <f t="shared" si="39"/>
        <v>1.9308837265157753E-8</v>
      </c>
      <c r="Y39" s="372">
        <f t="shared" si="39"/>
        <v>2.4741206527330737E-9</v>
      </c>
    </row>
    <row r="40" spans="1:25" hidden="1" outlineLevel="1" x14ac:dyDescent="0.2">
      <c r="B40" s="61">
        <f>Y38</f>
        <v>7.0291554570732195</v>
      </c>
      <c r="C40" s="61"/>
      <c r="D40" s="61"/>
      <c r="E40" s="61"/>
      <c r="F40" s="61"/>
      <c r="G40" s="61"/>
      <c r="H40" s="61"/>
      <c r="I40" s="61"/>
      <c r="J40" s="61"/>
      <c r="K40" s="61"/>
      <c r="L40" s="44" t="s">
        <v>166</v>
      </c>
      <c r="M40" s="375">
        <f>1+MATCH(M39,N39:Y39,-1)</f>
        <v>10</v>
      </c>
      <c r="N40" s="45">
        <f>(N28-M28)^2</f>
        <v>3.9873342663420174E-3</v>
      </c>
      <c r="O40" s="45">
        <f>(O28-N28)^2</f>
        <v>6.3558544150362401E-5</v>
      </c>
      <c r="P40" s="45">
        <f t="shared" ref="P40:Y40" si="40">(P28-O28)^2</f>
        <v>5.5114642060331322E-4</v>
      </c>
      <c r="Q40" s="45">
        <f t="shared" si="40"/>
        <v>5.7110924058818877E-5</v>
      </c>
      <c r="R40" s="45">
        <f t="shared" si="40"/>
        <v>1.8711591862145036E-5</v>
      </c>
      <c r="S40" s="45">
        <f t="shared" si="40"/>
        <v>9.9588965951764176E-6</v>
      </c>
      <c r="T40" s="45">
        <f t="shared" si="40"/>
        <v>1.457593584871952E-7</v>
      </c>
      <c r="U40" s="45">
        <f t="shared" si="40"/>
        <v>9.1971822343937176E-7</v>
      </c>
      <c r="V40" s="45">
        <f t="shared" si="40"/>
        <v>1.9479760036931814E-8</v>
      </c>
      <c r="W40" s="45">
        <f t="shared" si="40"/>
        <v>5.1140887214894603E-8</v>
      </c>
      <c r="X40" s="45">
        <f t="shared" si="40"/>
        <v>9.143014803134491E-9</v>
      </c>
      <c r="Y40" s="45">
        <f t="shared" si="40"/>
        <v>1.3971394503601574E-9</v>
      </c>
    </row>
    <row r="41" spans="1:25" hidden="1" outlineLevel="1" x14ac:dyDescent="0.2">
      <c r="B41" s="61"/>
      <c r="C41" s="61">
        <f>B40</f>
        <v>7.0291554570732195</v>
      </c>
      <c r="D41" s="61"/>
      <c r="E41" s="61"/>
      <c r="F41" s="61"/>
      <c r="G41" s="61"/>
      <c r="H41" s="61"/>
      <c r="I41" s="61"/>
      <c r="J41" s="61"/>
      <c r="K41" s="61"/>
      <c r="L41" s="374" t="s">
        <v>165</v>
      </c>
      <c r="M41" s="45">
        <f>INDEX(N39:Y39,0,M40)</f>
        <v>6.7045781836882267E-8</v>
      </c>
      <c r="N41" s="45">
        <f t="shared" ref="N41" si="41">(N29-M29)^2</f>
        <v>4.9815964490169855E-3</v>
      </c>
      <c r="O41" s="45">
        <f t="shared" ref="O41:Y49" si="42">(O29-N29)^2</f>
        <v>6.0202329595956705E-5</v>
      </c>
      <c r="P41" s="45">
        <f t="shared" si="42"/>
        <v>9.4772199480400263E-5</v>
      </c>
      <c r="Q41" s="45">
        <f t="shared" si="42"/>
        <v>3.938005187643373E-5</v>
      </c>
      <c r="R41" s="45">
        <f t="shared" si="42"/>
        <v>1.6581993924261725E-6</v>
      </c>
      <c r="S41" s="45">
        <f t="shared" si="42"/>
        <v>3.9666106526577824E-6</v>
      </c>
      <c r="T41" s="45">
        <f t="shared" si="42"/>
        <v>2.560937483946055E-8</v>
      </c>
      <c r="U41" s="45">
        <f t="shared" si="42"/>
        <v>2.5402044563740131E-7</v>
      </c>
      <c r="V41" s="45">
        <f t="shared" si="42"/>
        <v>2.9412671483698073E-8</v>
      </c>
      <c r="W41" s="45">
        <f t="shared" si="42"/>
        <v>8.8124032029535849E-9</v>
      </c>
      <c r="X41" s="45">
        <f t="shared" si="42"/>
        <v>4.9968858518366454E-9</v>
      </c>
      <c r="Y41" s="45">
        <f t="shared" si="42"/>
        <v>5.8293171198573225E-11</v>
      </c>
    </row>
    <row r="42" spans="1:25" hidden="1" outlineLevel="1" x14ac:dyDescent="0.2">
      <c r="B42" s="61"/>
      <c r="C42" s="61"/>
      <c r="D42" s="61">
        <f>C41</f>
        <v>7.0291554570732195</v>
      </c>
      <c r="E42" s="61"/>
      <c r="F42" s="61"/>
      <c r="G42" s="61"/>
      <c r="H42" s="61"/>
      <c r="I42" s="61"/>
      <c r="J42" s="61"/>
      <c r="K42" s="61"/>
      <c r="N42" s="45">
        <f t="shared" ref="N42" si="43">(N30-M30)^2</f>
        <v>1.3314644240043233E-3</v>
      </c>
      <c r="O42" s="45">
        <f t="shared" si="42"/>
        <v>7.9372995623487217E-5</v>
      </c>
      <c r="P42" s="45">
        <f t="shared" si="42"/>
        <v>6.2046576922648328E-6</v>
      </c>
      <c r="Q42" s="45">
        <f t="shared" si="42"/>
        <v>1.7429324993642751E-5</v>
      </c>
      <c r="R42" s="45">
        <f t="shared" si="42"/>
        <v>6.9777847401208794E-8</v>
      </c>
      <c r="S42" s="45">
        <f t="shared" si="42"/>
        <v>1.0953431411725203E-6</v>
      </c>
      <c r="T42" s="45">
        <f t="shared" si="42"/>
        <v>1.1688810574071633E-7</v>
      </c>
      <c r="U42" s="45">
        <f t="shared" si="42"/>
        <v>3.9683553733413178E-8</v>
      </c>
      <c r="V42" s="45">
        <f t="shared" si="42"/>
        <v>2.0647473005957455E-8</v>
      </c>
      <c r="W42" s="45">
        <f t="shared" si="42"/>
        <v>3.1689230069106669E-10</v>
      </c>
      <c r="X42" s="45">
        <f t="shared" si="42"/>
        <v>1.9137086913261977E-9</v>
      </c>
      <c r="Y42" s="45">
        <f t="shared" si="42"/>
        <v>3.9274945708719885E-11</v>
      </c>
    </row>
    <row r="43" spans="1:25" hidden="1" outlineLevel="1" x14ac:dyDescent="0.2">
      <c r="A43" s="45" t="s">
        <v>49</v>
      </c>
      <c r="B43" s="61"/>
      <c r="C43" s="61"/>
      <c r="D43" s="61"/>
      <c r="E43" s="61">
        <f>D42</f>
        <v>7.0291554570732195</v>
      </c>
      <c r="F43" s="61"/>
      <c r="G43" s="61"/>
      <c r="H43" s="61"/>
      <c r="I43" s="61"/>
      <c r="J43" s="61"/>
      <c r="K43" s="61"/>
      <c r="N43" s="45">
        <f t="shared" ref="N43" si="44">(N31-M31)^2</f>
        <v>3.9331702351701971E-5</v>
      </c>
      <c r="O43" s="45">
        <f t="shared" si="42"/>
        <v>5.9347099757863138E-4</v>
      </c>
      <c r="P43" s="45">
        <f t="shared" si="42"/>
        <v>1.9819721724921401E-5</v>
      </c>
      <c r="Q43" s="45">
        <f t="shared" si="42"/>
        <v>2.7066254406907611E-5</v>
      </c>
      <c r="R43" s="45">
        <f t="shared" si="42"/>
        <v>6.8312777176466729E-6</v>
      </c>
      <c r="S43" s="45">
        <f t="shared" si="42"/>
        <v>5.7908267226461831E-7</v>
      </c>
      <c r="T43" s="45">
        <f t="shared" si="42"/>
        <v>8.2447870633297866E-7</v>
      </c>
      <c r="U43" s="45">
        <f t="shared" si="42"/>
        <v>5.5755412446816337E-10</v>
      </c>
      <c r="V43" s="45">
        <f t="shared" si="42"/>
        <v>5.8294401330097836E-8</v>
      </c>
      <c r="W43" s="45">
        <f t="shared" si="42"/>
        <v>4.6004526285435613E-9</v>
      </c>
      <c r="X43" s="45">
        <f t="shared" si="42"/>
        <v>2.3657602305798808E-9</v>
      </c>
      <c r="Y43" s="45">
        <f t="shared" si="42"/>
        <v>9.5299640179286704E-10</v>
      </c>
    </row>
    <row r="44" spans="1:25" hidden="1" outlineLevel="1" x14ac:dyDescent="0.2">
      <c r="B44" s="61"/>
      <c r="C44" s="61"/>
      <c r="D44" s="61"/>
      <c r="E44" s="61"/>
      <c r="F44" s="61">
        <f>E43</f>
        <v>7.0291554570732195</v>
      </c>
      <c r="G44" s="61"/>
      <c r="H44" s="61"/>
      <c r="I44" s="61"/>
      <c r="J44" s="61"/>
      <c r="K44" s="61"/>
      <c r="N44" s="45">
        <f t="shared" ref="N44" si="45">(N32-M32)^2</f>
        <v>2.1105353576197799E-3</v>
      </c>
      <c r="O44" s="45">
        <f t="shared" si="42"/>
        <v>2.1685731788085753E-6</v>
      </c>
      <c r="P44" s="45">
        <f t="shared" si="42"/>
        <v>2.1618243390631053E-5</v>
      </c>
      <c r="Q44" s="45">
        <f t="shared" si="42"/>
        <v>6.8600467880260609E-6</v>
      </c>
      <c r="R44" s="45">
        <f t="shared" si="42"/>
        <v>5.3561979271168673E-7</v>
      </c>
      <c r="S44" s="45">
        <f t="shared" si="42"/>
        <v>7.6098483169595036E-7</v>
      </c>
      <c r="T44" s="45">
        <f t="shared" si="42"/>
        <v>6.3443805177650213E-10</v>
      </c>
      <c r="U44" s="45">
        <f t="shared" si="42"/>
        <v>5.3972820891344978E-8</v>
      </c>
      <c r="V44" s="45">
        <f t="shared" si="42"/>
        <v>4.3297588949366858E-9</v>
      </c>
      <c r="W44" s="45">
        <f t="shared" si="42"/>
        <v>2.1751464885115689E-9</v>
      </c>
      <c r="X44" s="45">
        <f t="shared" si="42"/>
        <v>8.8946768825446546E-10</v>
      </c>
      <c r="Y44" s="45">
        <f t="shared" si="42"/>
        <v>2.6416683672229239E-11</v>
      </c>
    </row>
    <row r="45" spans="1:25" hidden="1" outlineLevel="1" x14ac:dyDescent="0.2">
      <c r="B45" s="61"/>
      <c r="C45" s="61"/>
      <c r="D45" s="61"/>
      <c r="E45" s="61"/>
      <c r="F45" s="61"/>
      <c r="G45" s="61">
        <f>F44</f>
        <v>7.0291554570732195</v>
      </c>
      <c r="H45" s="61"/>
      <c r="I45" s="61"/>
      <c r="J45" s="61"/>
      <c r="K45" s="61"/>
      <c r="N45" s="45">
        <f t="shared" ref="N45" si="46">(N33-M33)^2</f>
        <v>3.6968816254886382E-4</v>
      </c>
      <c r="O45" s="45">
        <f t="shared" si="42"/>
        <v>8.0574744931698014E-6</v>
      </c>
      <c r="P45" s="45">
        <f t="shared" si="42"/>
        <v>1.8473053643269066E-7</v>
      </c>
      <c r="Q45" s="45">
        <f t="shared" si="42"/>
        <v>3.8357039159270007E-9</v>
      </c>
      <c r="R45" s="45">
        <f t="shared" si="42"/>
        <v>7.5335451544224445E-11</v>
      </c>
      <c r="S45" s="45">
        <f t="shared" si="42"/>
        <v>1.5280554350903472E-12</v>
      </c>
      <c r="T45" s="45">
        <f t="shared" si="42"/>
        <v>3.1167400638532551E-14</v>
      </c>
      <c r="U45" s="45">
        <f t="shared" si="42"/>
        <v>6.2914555196913387E-16</v>
      </c>
      <c r="V45" s="45">
        <f t="shared" si="42"/>
        <v>1.2713867973654619E-17</v>
      </c>
      <c r="W45" s="45">
        <f t="shared" si="42"/>
        <v>2.5757990956448761E-19</v>
      </c>
      <c r="X45" s="45">
        <f t="shared" si="42"/>
        <v>5.2135645321350506E-21</v>
      </c>
      <c r="Y45" s="45">
        <f t="shared" si="42"/>
        <v>1.0547751594993115E-22</v>
      </c>
    </row>
    <row r="46" spans="1:25" hidden="1" outlineLevel="1" x14ac:dyDescent="0.2">
      <c r="B46" s="61"/>
      <c r="C46" s="61"/>
      <c r="D46" s="61"/>
      <c r="E46" s="61"/>
      <c r="F46" s="61"/>
      <c r="G46" s="61"/>
      <c r="H46" s="61">
        <f>G45</f>
        <v>7.0291554570732195</v>
      </c>
      <c r="I46" s="61"/>
      <c r="J46" s="61"/>
      <c r="K46" s="61"/>
      <c r="N46" s="45">
        <f t="shared" ref="N46" si="47">(N34-M34)^2</f>
        <v>3.6968816254886382E-4</v>
      </c>
      <c r="O46" s="45">
        <f t="shared" si="42"/>
        <v>8.0574744931698014E-6</v>
      </c>
      <c r="P46" s="45">
        <f t="shared" si="42"/>
        <v>1.8473053643269066E-7</v>
      </c>
      <c r="Q46" s="45">
        <f t="shared" si="42"/>
        <v>3.8357039159270007E-9</v>
      </c>
      <c r="R46" s="45">
        <f t="shared" si="42"/>
        <v>7.5335451544224445E-11</v>
      </c>
      <c r="S46" s="45">
        <f t="shared" si="42"/>
        <v>1.5280554350903472E-12</v>
      </c>
      <c r="T46" s="45">
        <f t="shared" si="42"/>
        <v>3.1167400638532551E-14</v>
      </c>
      <c r="U46" s="45">
        <f t="shared" si="42"/>
        <v>6.2914555196913387E-16</v>
      </c>
      <c r="V46" s="45">
        <f t="shared" si="42"/>
        <v>1.2713867973654619E-17</v>
      </c>
      <c r="W46" s="45">
        <f t="shared" si="42"/>
        <v>2.5757990956448761E-19</v>
      </c>
      <c r="X46" s="45">
        <f t="shared" si="42"/>
        <v>5.2135645321350506E-21</v>
      </c>
      <c r="Y46" s="45">
        <f t="shared" si="42"/>
        <v>1.0547751594993115E-22</v>
      </c>
    </row>
    <row r="47" spans="1:25" hidden="1" outlineLevel="1" x14ac:dyDescent="0.2">
      <c r="B47" s="61"/>
      <c r="C47" s="61"/>
      <c r="D47" s="61"/>
      <c r="E47" s="61"/>
      <c r="F47" s="61"/>
      <c r="G47" s="61"/>
      <c r="H47" s="61"/>
      <c r="I47" s="61">
        <f>H46</f>
        <v>7.0291554570732195</v>
      </c>
      <c r="J47" s="61"/>
      <c r="K47" s="61"/>
      <c r="N47" s="45">
        <f t="shared" ref="N47" si="48">(N35-M35)^2</f>
        <v>3.6968816254886382E-4</v>
      </c>
      <c r="O47" s="45">
        <f t="shared" si="42"/>
        <v>8.0574744931698014E-6</v>
      </c>
      <c r="P47" s="45">
        <f t="shared" si="42"/>
        <v>1.8473053643269066E-7</v>
      </c>
      <c r="Q47" s="45">
        <f t="shared" si="42"/>
        <v>3.8357039159270007E-9</v>
      </c>
      <c r="R47" s="45">
        <f t="shared" si="42"/>
        <v>7.5335451544224445E-11</v>
      </c>
      <c r="S47" s="45">
        <f t="shared" si="42"/>
        <v>1.5280554350903472E-12</v>
      </c>
      <c r="T47" s="45">
        <f t="shared" si="42"/>
        <v>3.1167400638532551E-14</v>
      </c>
      <c r="U47" s="45">
        <f t="shared" si="42"/>
        <v>6.2914555196913387E-16</v>
      </c>
      <c r="V47" s="45">
        <f t="shared" si="42"/>
        <v>1.2713867973654619E-17</v>
      </c>
      <c r="W47" s="45">
        <f t="shared" si="42"/>
        <v>2.5757990956448761E-19</v>
      </c>
      <c r="X47" s="45">
        <f t="shared" si="42"/>
        <v>5.2135645321350506E-21</v>
      </c>
      <c r="Y47" s="45">
        <f t="shared" si="42"/>
        <v>1.0547751594993115E-22</v>
      </c>
    </row>
    <row r="48" spans="1:25" hidden="1" outlineLevel="1" x14ac:dyDescent="0.2">
      <c r="B48" s="61"/>
      <c r="C48" s="61"/>
      <c r="D48" s="61"/>
      <c r="E48" s="61"/>
      <c r="F48" s="61"/>
      <c r="G48" s="61"/>
      <c r="H48" s="61"/>
      <c r="I48" s="61"/>
      <c r="J48" s="61">
        <f>I47</f>
        <v>7.0291554570732195</v>
      </c>
      <c r="K48" s="61"/>
      <c r="N48" s="45">
        <f t="shared" ref="N48" si="49">(N36-M36)^2</f>
        <v>3.6968816254886382E-4</v>
      </c>
      <c r="O48" s="45">
        <f t="shared" si="42"/>
        <v>8.0574744931698014E-6</v>
      </c>
      <c r="P48" s="45">
        <f t="shared" si="42"/>
        <v>1.8473053643269066E-7</v>
      </c>
      <c r="Q48" s="45">
        <f t="shared" si="42"/>
        <v>3.8357039159270007E-9</v>
      </c>
      <c r="R48" s="45">
        <f t="shared" si="42"/>
        <v>7.5335451544224445E-11</v>
      </c>
      <c r="S48" s="45">
        <f t="shared" si="42"/>
        <v>1.5280554350903472E-12</v>
      </c>
      <c r="T48" s="45">
        <f t="shared" si="42"/>
        <v>3.1167400638532551E-14</v>
      </c>
      <c r="U48" s="45">
        <f t="shared" si="42"/>
        <v>6.2914555196913387E-16</v>
      </c>
      <c r="V48" s="45">
        <f t="shared" si="42"/>
        <v>1.2713867973654619E-17</v>
      </c>
      <c r="W48" s="45">
        <f t="shared" si="42"/>
        <v>2.5757990956448761E-19</v>
      </c>
      <c r="X48" s="45">
        <f t="shared" si="42"/>
        <v>5.2135645321350506E-21</v>
      </c>
      <c r="Y48" s="45">
        <f t="shared" si="42"/>
        <v>1.0547751594993115E-22</v>
      </c>
    </row>
    <row r="49" spans="1:25" hidden="1" outlineLevel="1" x14ac:dyDescent="0.2">
      <c r="B49" s="61"/>
      <c r="C49" s="61"/>
      <c r="D49" s="61"/>
      <c r="E49" s="61"/>
      <c r="F49" s="61"/>
      <c r="G49" s="61"/>
      <c r="H49" s="61"/>
      <c r="I49" s="61"/>
      <c r="J49" s="61"/>
      <c r="K49" s="61">
        <f>J48</f>
        <v>7.0291554570732195</v>
      </c>
      <c r="N49" s="45">
        <f t="shared" ref="N49" si="50">(N37-M37)^2</f>
        <v>3.6968816254886382E-4</v>
      </c>
      <c r="O49" s="45">
        <f t="shared" si="42"/>
        <v>8.0574744931698014E-6</v>
      </c>
      <c r="P49" s="45">
        <f t="shared" si="42"/>
        <v>1.8473053643269066E-7</v>
      </c>
      <c r="Q49" s="45">
        <f t="shared" si="42"/>
        <v>3.8357039159270007E-9</v>
      </c>
      <c r="R49" s="45">
        <f t="shared" si="42"/>
        <v>7.5335451544224445E-11</v>
      </c>
      <c r="S49" s="45">
        <f t="shared" si="42"/>
        <v>1.5280554350903472E-12</v>
      </c>
      <c r="T49" s="45">
        <f t="shared" si="42"/>
        <v>3.1167400638532551E-14</v>
      </c>
      <c r="U49" s="45">
        <f t="shared" si="42"/>
        <v>6.2914555196913387E-16</v>
      </c>
      <c r="V49" s="45">
        <f t="shared" si="42"/>
        <v>1.2713867973654619E-17</v>
      </c>
      <c r="W49" s="45">
        <f t="shared" si="42"/>
        <v>2.5757990956448761E-19</v>
      </c>
      <c r="X49" s="45">
        <f t="shared" si="42"/>
        <v>5.2135645321350506E-21</v>
      </c>
      <c r="Y49" s="45">
        <f t="shared" si="42"/>
        <v>1.0547751594993115E-22</v>
      </c>
    </row>
    <row r="50" spans="1:25" hidden="1" outlineLevel="1" x14ac:dyDescent="0.2"/>
    <row r="51" spans="1:25" hidden="1" outlineLevel="1" x14ac:dyDescent="0.2">
      <c r="B51" s="61">
        <f t="array" ref="B51:K60">B5:K14-B40:K49</f>
        <v>-6.0291554570732195</v>
      </c>
      <c r="C51" s="50">
        <v>0.2</v>
      </c>
      <c r="D51" s="50">
        <v>0.33333333333333331</v>
      </c>
      <c r="E51" s="50">
        <v>9</v>
      </c>
      <c r="F51" s="50">
        <v>0.33333333333333331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</row>
    <row r="52" spans="1:25" hidden="1" outlineLevel="1" x14ac:dyDescent="0.2">
      <c r="B52" s="50">
        <v>5</v>
      </c>
      <c r="C52" s="61">
        <v>-6.0291554570732195</v>
      </c>
      <c r="D52" s="50">
        <v>3</v>
      </c>
      <c r="E52" s="50">
        <v>1</v>
      </c>
      <c r="F52" s="50">
        <v>1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</row>
    <row r="53" spans="1:25" hidden="1" outlineLevel="1" x14ac:dyDescent="0.2">
      <c r="B53" s="50">
        <v>3</v>
      </c>
      <c r="C53" s="50">
        <v>0.33333333333333331</v>
      </c>
      <c r="D53" s="61">
        <v>-6.0291554570732195</v>
      </c>
      <c r="E53" s="50">
        <v>1</v>
      </c>
      <c r="F53" s="50">
        <v>1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</row>
    <row r="54" spans="1:25" hidden="1" outlineLevel="1" x14ac:dyDescent="0.2">
      <c r="A54" s="45" t="s">
        <v>50</v>
      </c>
      <c r="B54" s="50">
        <v>0.1111111111111111</v>
      </c>
      <c r="C54" s="50">
        <v>1</v>
      </c>
      <c r="D54" s="50">
        <v>1</v>
      </c>
      <c r="E54" s="62">
        <v>-6.0291554570732195</v>
      </c>
      <c r="F54" s="50">
        <v>1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</row>
    <row r="55" spans="1:25" hidden="1" outlineLevel="1" x14ac:dyDescent="0.2">
      <c r="B55" s="50">
        <v>3</v>
      </c>
      <c r="C55" s="50">
        <v>1</v>
      </c>
      <c r="D55" s="50">
        <v>1</v>
      </c>
      <c r="E55" s="50">
        <v>1</v>
      </c>
      <c r="F55" s="62">
        <v>-6.0291554570732195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</row>
    <row r="56" spans="1:25" hidden="1" outlineLevel="1" x14ac:dyDescent="0.2"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62">
        <v>-6.0291554570732195</v>
      </c>
      <c r="H56" s="50">
        <v>0</v>
      </c>
      <c r="I56" s="50">
        <v>0</v>
      </c>
      <c r="J56" s="50">
        <v>0</v>
      </c>
      <c r="K56" s="50">
        <v>0</v>
      </c>
    </row>
    <row r="57" spans="1:25" hidden="1" outlineLevel="1" x14ac:dyDescent="0.2">
      <c r="B57" s="50">
        <v>0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62">
        <v>-6.0291554570732195</v>
      </c>
      <c r="I57" s="50">
        <v>0</v>
      </c>
      <c r="J57" s="50">
        <v>0</v>
      </c>
      <c r="K57" s="50">
        <v>0</v>
      </c>
    </row>
    <row r="58" spans="1:25" hidden="1" outlineLevel="1" x14ac:dyDescent="0.2"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61">
        <v>-6.0291554570732195</v>
      </c>
      <c r="J58" s="50">
        <v>0</v>
      </c>
      <c r="K58" s="50">
        <v>0</v>
      </c>
    </row>
    <row r="59" spans="1:25" hidden="1" outlineLevel="1" x14ac:dyDescent="0.2">
      <c r="B59" s="50">
        <v>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61">
        <v>-6.0291554570732195</v>
      </c>
      <c r="K59" s="50">
        <v>0</v>
      </c>
    </row>
    <row r="60" spans="1:25" hidden="1" outlineLevel="1" x14ac:dyDescent="0.2">
      <c r="B60" s="50">
        <v>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61">
        <v>-6.0291554570732195</v>
      </c>
    </row>
    <row r="61" spans="1:25" hidden="1" outlineLevel="1" x14ac:dyDescent="0.2"/>
    <row r="62" spans="1:25" hidden="1" outlineLevel="1" x14ac:dyDescent="0.2">
      <c r="A62" s="45" t="s">
        <v>51</v>
      </c>
      <c r="B62" s="63">
        <f t="array" ref="B62:K62">MMULT(B51:K60,Y5:Y14)</f>
        <v>5.7208095639942336E-3</v>
      </c>
      <c r="C62" s="63">
        <v>5.7208095639942336E-3</v>
      </c>
      <c r="D62" s="63">
        <v>5.7208095639942336E-3</v>
      </c>
      <c r="E62" s="63">
        <v>5.7208095639942336E-3</v>
      </c>
      <c r="F62" s="61">
        <v>5.7208095639942336E-3</v>
      </c>
      <c r="G62" s="61">
        <v>5.7208095639942336E-3</v>
      </c>
      <c r="H62" s="61">
        <v>5.7208095639942336E-3</v>
      </c>
      <c r="I62" s="61">
        <v>5.7208095639942336E-3</v>
      </c>
      <c r="J62" s="61">
        <v>5.7208095639942336E-3</v>
      </c>
      <c r="K62" s="61">
        <v>5.7208095639942336E-3</v>
      </c>
    </row>
    <row r="63" spans="1:25" hidden="1" outlineLevel="1" x14ac:dyDescent="0.2">
      <c r="A63" s="60"/>
      <c r="B63" s="373"/>
      <c r="C63" s="373"/>
      <c r="D63" s="373"/>
      <c r="E63" s="373"/>
      <c r="F63" s="60"/>
      <c r="G63" s="60"/>
      <c r="H63" s="60"/>
      <c r="I63" s="60"/>
      <c r="J63" s="60"/>
      <c r="K63" s="60"/>
    </row>
    <row r="64" spans="1:25" hidden="1" outlineLevel="1" x14ac:dyDescent="0.2">
      <c r="A64" s="60"/>
      <c r="B64" s="373"/>
      <c r="C64" s="373"/>
      <c r="D64" s="373"/>
      <c r="E64" s="373"/>
      <c r="F64" s="60"/>
      <c r="G64" s="60"/>
      <c r="H64" s="60"/>
      <c r="I64" s="60"/>
      <c r="J64" s="60"/>
      <c r="K64" s="60"/>
    </row>
    <row r="65" spans="1:11" hidden="1" outlineLevel="1" x14ac:dyDescent="0.2">
      <c r="A65" s="60"/>
      <c r="B65" s="373"/>
      <c r="C65" s="373"/>
      <c r="D65" s="373"/>
      <c r="E65" s="373"/>
      <c r="F65" s="60"/>
      <c r="G65" s="60"/>
      <c r="H65" s="60"/>
      <c r="I65" s="60"/>
      <c r="J65" s="60"/>
      <c r="K65" s="60"/>
    </row>
    <row r="66" spans="1:11" hidden="1" outlineLevel="1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spans="1:11" hidden="1" outlineLevel="1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spans="1:11" hidden="1" outlineLevel="1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spans="1:11" hidden="1" outlineLevel="1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idden="1" outlineLevel="1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spans="1:11" hidden="1" outlineLevel="1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spans="1:11" collapsed="1" x14ac:dyDescent="0.2"/>
    <row r="73" spans="1:11" s="60" customFormat="1" x14ac:dyDescent="0.2">
      <c r="B73" s="373"/>
      <c r="C73" s="373"/>
      <c r="D73" s="373"/>
      <c r="E73" s="373"/>
      <c r="F73" s="373"/>
      <c r="G73" s="373"/>
      <c r="H73" s="373"/>
      <c r="I73" s="373"/>
      <c r="J73" s="373"/>
      <c r="K73" s="373"/>
    </row>
  </sheetData>
  <sheetProtection sheet="1" objects="1" scenarios="1" selectLockedCells="1"/>
  <pageMargins left="0.7" right="0.7" top="0.75" bottom="0.75" header="0.3" footer="0.3"/>
  <pageSetup paperSize="9" scale="45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 tint="0.39997558519241921"/>
  </sheetPr>
  <dimension ref="A1:E32"/>
  <sheetViews>
    <sheetView workbookViewId="0">
      <selection activeCell="A32" sqref="A32"/>
    </sheetView>
  </sheetViews>
  <sheetFormatPr baseColWidth="10" defaultColWidth="9.1640625" defaultRowHeight="13" outlineLevelRow="1" x14ac:dyDescent="0.15"/>
  <cols>
    <col min="1" max="1" width="13.5" customWidth="1"/>
    <col min="2" max="2" width="50.83203125" customWidth="1"/>
    <col min="5" max="5" width="4" customWidth="1"/>
  </cols>
  <sheetData>
    <row r="1" spans="1:5" ht="32.25" customHeight="1" x14ac:dyDescent="0.15">
      <c r="A1" s="478" t="s">
        <v>53</v>
      </c>
      <c r="B1" s="479"/>
      <c r="C1" s="479"/>
      <c r="D1" s="479"/>
      <c r="E1" s="479"/>
    </row>
    <row r="2" spans="1:5" x14ac:dyDescent="0.15">
      <c r="A2" s="7" t="s">
        <v>37</v>
      </c>
    </row>
    <row r="3" spans="1:5" x14ac:dyDescent="0.15">
      <c r="A3" s="7" t="s">
        <v>28</v>
      </c>
    </row>
    <row r="4" spans="1:5" x14ac:dyDescent="0.15">
      <c r="A4" s="23" t="s">
        <v>25</v>
      </c>
    </row>
    <row r="5" spans="1:5" x14ac:dyDescent="0.15">
      <c r="A5" t="s">
        <v>26</v>
      </c>
    </row>
    <row r="6" spans="1:5" x14ac:dyDescent="0.15">
      <c r="A6" t="s">
        <v>27</v>
      </c>
    </row>
    <row r="8" spans="1:5" x14ac:dyDescent="0.15">
      <c r="A8" s="65" t="s">
        <v>55</v>
      </c>
      <c r="B8" s="1" t="s">
        <v>56</v>
      </c>
    </row>
    <row r="9" spans="1:5" x14ac:dyDescent="0.15">
      <c r="B9" s="23" t="s">
        <v>29</v>
      </c>
    </row>
    <row r="10" spans="1:5" x14ac:dyDescent="0.15">
      <c r="B10" s="23"/>
    </row>
    <row r="11" spans="1:5" x14ac:dyDescent="0.15">
      <c r="A11" s="65" t="s">
        <v>54</v>
      </c>
    </row>
    <row r="12" spans="1:5" x14ac:dyDescent="0.15">
      <c r="A12" s="24" t="s">
        <v>17</v>
      </c>
      <c r="B12" s="24" t="s">
        <v>19</v>
      </c>
    </row>
    <row r="13" spans="1:5" ht="31.5" customHeight="1" x14ac:dyDescent="0.15">
      <c r="A13" s="72">
        <v>40973</v>
      </c>
      <c r="B13" s="64" t="s">
        <v>157</v>
      </c>
    </row>
    <row r="14" spans="1:5" hidden="1" outlineLevel="1" x14ac:dyDescent="0.15">
      <c r="A14" s="371">
        <v>41006</v>
      </c>
      <c r="B14" s="33" t="s">
        <v>40</v>
      </c>
    </row>
    <row r="15" spans="1:5" ht="28" hidden="1" outlineLevel="1" x14ac:dyDescent="0.15">
      <c r="A15" s="72">
        <v>41038</v>
      </c>
      <c r="B15" s="30" t="s">
        <v>41</v>
      </c>
    </row>
    <row r="16" spans="1:5" hidden="1" outlineLevel="1" x14ac:dyDescent="0.15">
      <c r="A16" s="371">
        <v>41051</v>
      </c>
      <c r="B16" s="33" t="s">
        <v>42</v>
      </c>
    </row>
    <row r="17" spans="1:2" ht="42.75" hidden="1" customHeight="1" outlineLevel="1" x14ac:dyDescent="0.15">
      <c r="A17" s="319" t="s">
        <v>124</v>
      </c>
      <c r="B17" s="37" t="s">
        <v>43</v>
      </c>
    </row>
    <row r="18" spans="1:2" ht="42" collapsed="1" x14ac:dyDescent="0.15">
      <c r="A18" s="319" t="s">
        <v>163</v>
      </c>
      <c r="B18" s="64" t="s">
        <v>57</v>
      </c>
    </row>
    <row r="19" spans="1:2" ht="54.75" hidden="1" customHeight="1" outlineLevel="1" x14ac:dyDescent="0.15">
      <c r="A19" s="72">
        <v>41301</v>
      </c>
      <c r="B19" s="64" t="s">
        <v>59</v>
      </c>
    </row>
    <row r="20" spans="1:2" ht="16.5" hidden="1" customHeight="1" outlineLevel="1" x14ac:dyDescent="0.15">
      <c r="A20" s="72">
        <v>41302</v>
      </c>
      <c r="B20" s="64" t="s">
        <v>70</v>
      </c>
    </row>
    <row r="21" spans="1:2" ht="42" hidden="1" outlineLevel="1" x14ac:dyDescent="0.15">
      <c r="A21" s="72">
        <v>41303</v>
      </c>
      <c r="B21" s="73" t="s">
        <v>83</v>
      </c>
    </row>
    <row r="22" spans="1:2" ht="28" hidden="1" outlineLevel="1" x14ac:dyDescent="0.15">
      <c r="A22" s="72">
        <v>41305</v>
      </c>
      <c r="B22" s="73" t="s">
        <v>89</v>
      </c>
    </row>
    <row r="23" spans="1:2" ht="14" hidden="1" outlineLevel="1" x14ac:dyDescent="0.15">
      <c r="A23" s="72">
        <v>41312</v>
      </c>
      <c r="B23" s="73" t="s">
        <v>118</v>
      </c>
    </row>
    <row r="24" spans="1:2" ht="28" collapsed="1" x14ac:dyDescent="0.15">
      <c r="A24" s="319" t="s">
        <v>164</v>
      </c>
      <c r="B24" s="73" t="s">
        <v>121</v>
      </c>
    </row>
    <row r="25" spans="1:2" ht="14" x14ac:dyDescent="0.15">
      <c r="A25" s="72">
        <v>41324</v>
      </c>
      <c r="B25" s="73" t="s">
        <v>127</v>
      </c>
    </row>
    <row r="26" spans="1:2" ht="42" x14ac:dyDescent="0.15">
      <c r="A26" s="72">
        <v>41401</v>
      </c>
      <c r="B26" s="73" t="s">
        <v>156</v>
      </c>
    </row>
    <row r="27" spans="1:2" ht="28" x14ac:dyDescent="0.15">
      <c r="A27" s="72">
        <v>41402</v>
      </c>
      <c r="B27" s="73" t="s">
        <v>159</v>
      </c>
    </row>
    <row r="28" spans="1:2" ht="42" x14ac:dyDescent="0.15">
      <c r="A28" s="72">
        <v>41425</v>
      </c>
      <c r="B28" s="73" t="s">
        <v>158</v>
      </c>
    </row>
    <row r="29" spans="1:2" ht="42" x14ac:dyDescent="0.15">
      <c r="A29" s="72">
        <v>41498</v>
      </c>
      <c r="B29" s="73" t="s">
        <v>160</v>
      </c>
    </row>
    <row r="30" spans="1:2" ht="28" x14ac:dyDescent="0.15">
      <c r="A30" s="380">
        <v>41632</v>
      </c>
      <c r="B30" s="381" t="s">
        <v>162</v>
      </c>
    </row>
    <row r="31" spans="1:2" ht="14" x14ac:dyDescent="0.15">
      <c r="A31" s="380">
        <v>41768</v>
      </c>
      <c r="B31" s="381" t="s">
        <v>167</v>
      </c>
    </row>
    <row r="32" spans="1:2" ht="14" x14ac:dyDescent="0.15">
      <c r="A32" s="370">
        <v>41846</v>
      </c>
      <c r="B32" s="369" t="s">
        <v>171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1700-000000000000}"/>
    <hyperlink ref="B9" r:id="rId2" xr:uid="{00000000-0004-0000-17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117</vt:i4>
      </vt:variant>
    </vt:vector>
  </HeadingPairs>
  <TitlesOfParts>
    <vt:vector size="142" baseType="lpstr"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Version</vt:lpstr>
      <vt:lpstr>Hoja1</vt:lpstr>
      <vt:lpstr>check</vt:lpstr>
      <vt:lpstr>EV_12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MatrixC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Microsoft Office User</cp:lastModifiedBy>
  <cp:lastPrinted>2014-05-09T00:30:16Z</cp:lastPrinted>
  <dcterms:created xsi:type="dcterms:W3CDTF">2010-03-11T05:32:55Z</dcterms:created>
  <dcterms:modified xsi:type="dcterms:W3CDTF">2022-10-23T13:31:29Z</dcterms:modified>
</cp:coreProperties>
</file>